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externalLinks/externalLink207.xml" ContentType="application/vnd.openxmlformats-officedocument.spreadsheetml.externalLink+xml"/>
  <Override PartName="/xl/externalLinks/externalLink208.xml" ContentType="application/vnd.openxmlformats-officedocument.spreadsheetml.externalLink+xml"/>
  <Override PartName="/xl/externalLinks/externalLink209.xml" ContentType="application/vnd.openxmlformats-officedocument.spreadsheetml.externalLink+xml"/>
  <Override PartName="/xl/externalLinks/externalLink210.xml" ContentType="application/vnd.openxmlformats-officedocument.spreadsheetml.externalLink+xml"/>
  <Override PartName="/xl/externalLinks/externalLink211.xml" ContentType="application/vnd.openxmlformats-officedocument.spreadsheetml.externalLink+xml"/>
  <Override PartName="/xl/externalLinks/externalLink212.xml" ContentType="application/vnd.openxmlformats-officedocument.spreadsheetml.externalLink+xml"/>
  <Override PartName="/xl/externalLinks/externalLink213.xml" ContentType="application/vnd.openxmlformats-officedocument.spreadsheetml.externalLink+xml"/>
  <Override PartName="/xl/externalLinks/externalLink214.xml" ContentType="application/vnd.openxmlformats-officedocument.spreadsheetml.externalLink+xml"/>
  <Override PartName="/xl/externalLinks/externalLink215.xml" ContentType="application/vnd.openxmlformats-officedocument.spreadsheetml.externalLink+xml"/>
  <Override PartName="/xl/externalLinks/externalLink216.xml" ContentType="application/vnd.openxmlformats-officedocument.spreadsheetml.externalLink+xml"/>
  <Override PartName="/xl/externalLinks/externalLink217.xml" ContentType="application/vnd.openxmlformats-officedocument.spreadsheetml.externalLink+xml"/>
  <Override PartName="/xl/externalLinks/externalLink218.xml" ContentType="application/vnd.openxmlformats-officedocument.spreadsheetml.externalLink+xml"/>
  <Override PartName="/xl/externalLinks/externalLink219.xml" ContentType="application/vnd.openxmlformats-officedocument.spreadsheetml.externalLink+xml"/>
  <Override PartName="/xl/externalLinks/externalLink220.xml" ContentType="application/vnd.openxmlformats-officedocument.spreadsheetml.externalLink+xml"/>
  <Override PartName="/xl/externalLinks/externalLink221.xml" ContentType="application/vnd.openxmlformats-officedocument.spreadsheetml.externalLink+xml"/>
  <Override PartName="/xl/externalLinks/externalLink222.xml" ContentType="application/vnd.openxmlformats-officedocument.spreadsheetml.externalLink+xml"/>
  <Override PartName="/xl/externalLinks/externalLink223.xml" ContentType="application/vnd.openxmlformats-officedocument.spreadsheetml.externalLink+xml"/>
  <Override PartName="/xl/externalLinks/externalLink224.xml" ContentType="application/vnd.openxmlformats-officedocument.spreadsheetml.externalLink+xml"/>
  <Override PartName="/xl/externalLinks/externalLink225.xml" ContentType="application/vnd.openxmlformats-officedocument.spreadsheetml.externalLink+xml"/>
  <Override PartName="/xl/externalLinks/externalLink226.xml" ContentType="application/vnd.openxmlformats-officedocument.spreadsheetml.externalLink+xml"/>
  <Override PartName="/xl/externalLinks/externalLink227.xml" ContentType="application/vnd.openxmlformats-officedocument.spreadsheetml.externalLink+xml"/>
  <Override PartName="/xl/externalLinks/externalLink228.xml" ContentType="application/vnd.openxmlformats-officedocument.spreadsheetml.externalLink+xml"/>
  <Override PartName="/xl/externalLinks/externalLink229.xml" ContentType="application/vnd.openxmlformats-officedocument.spreadsheetml.externalLink+xml"/>
  <Override PartName="/xl/externalLinks/externalLink230.xml" ContentType="application/vnd.openxmlformats-officedocument.spreadsheetml.externalLink+xml"/>
  <Override PartName="/xl/externalLinks/externalLink231.xml" ContentType="application/vnd.openxmlformats-officedocument.spreadsheetml.externalLink+xml"/>
  <Override PartName="/xl/externalLinks/externalLink232.xml" ContentType="application/vnd.openxmlformats-officedocument.spreadsheetml.externalLink+xml"/>
  <Override PartName="/xl/externalLinks/externalLink233.xml" ContentType="application/vnd.openxmlformats-officedocument.spreadsheetml.externalLink+xml"/>
  <Override PartName="/xl/externalLinks/externalLink234.xml" ContentType="application/vnd.openxmlformats-officedocument.spreadsheetml.externalLink+xml"/>
  <Override PartName="/xl/externalLinks/externalLink235.xml" ContentType="application/vnd.openxmlformats-officedocument.spreadsheetml.externalLink+xml"/>
  <Override PartName="/xl/externalLinks/externalLink236.xml" ContentType="application/vnd.openxmlformats-officedocument.spreadsheetml.externalLink+xml"/>
  <Override PartName="/xl/externalLinks/externalLink237.xml" ContentType="application/vnd.openxmlformats-officedocument.spreadsheetml.externalLink+xml"/>
  <Override PartName="/xl/externalLinks/externalLink238.xml" ContentType="application/vnd.openxmlformats-officedocument.spreadsheetml.externalLink+xml"/>
  <Override PartName="/xl/externalLinks/externalLink239.xml" ContentType="application/vnd.openxmlformats-officedocument.spreadsheetml.externalLink+xml"/>
  <Override PartName="/xl/externalLinks/externalLink240.xml" ContentType="application/vnd.openxmlformats-officedocument.spreadsheetml.externalLink+xml"/>
  <Override PartName="/xl/externalLinks/externalLink241.xml" ContentType="application/vnd.openxmlformats-officedocument.spreadsheetml.externalLink+xml"/>
  <Override PartName="/xl/externalLinks/externalLink242.xml" ContentType="application/vnd.openxmlformats-officedocument.spreadsheetml.externalLink+xml"/>
  <Override PartName="/xl/externalLinks/externalLink243.xml" ContentType="application/vnd.openxmlformats-officedocument.spreadsheetml.externalLink+xml"/>
  <Override PartName="/xl/externalLinks/externalLink244.xml" ContentType="application/vnd.openxmlformats-officedocument.spreadsheetml.externalLink+xml"/>
  <Override PartName="/xl/externalLinks/externalLink245.xml" ContentType="application/vnd.openxmlformats-officedocument.spreadsheetml.externalLink+xml"/>
  <Override PartName="/xl/externalLinks/externalLink246.xml" ContentType="application/vnd.openxmlformats-officedocument.spreadsheetml.externalLink+xml"/>
  <Override PartName="/xl/externalLinks/externalLink247.xml" ContentType="application/vnd.openxmlformats-officedocument.spreadsheetml.externalLink+xml"/>
  <Override PartName="/xl/externalLinks/externalLink248.xml" ContentType="application/vnd.openxmlformats-officedocument.spreadsheetml.externalLink+xml"/>
  <Override PartName="/xl/externalLinks/externalLink249.xml" ContentType="application/vnd.openxmlformats-officedocument.spreadsheetml.externalLink+xml"/>
  <Override PartName="/xl/externalLinks/externalLink250.xml" ContentType="application/vnd.openxmlformats-officedocument.spreadsheetml.externalLink+xml"/>
  <Override PartName="/xl/externalLinks/externalLink251.xml" ContentType="application/vnd.openxmlformats-officedocument.spreadsheetml.externalLink+xml"/>
  <Override PartName="/xl/externalLinks/externalLink252.xml" ContentType="application/vnd.openxmlformats-officedocument.spreadsheetml.externalLink+xml"/>
  <Override PartName="/xl/externalLinks/externalLink253.xml" ContentType="application/vnd.openxmlformats-officedocument.spreadsheetml.externalLink+xml"/>
  <Override PartName="/xl/externalLinks/externalLink254.xml" ContentType="application/vnd.openxmlformats-officedocument.spreadsheetml.externalLink+xml"/>
  <Override PartName="/xl/externalLinks/externalLink255.xml" ContentType="application/vnd.openxmlformats-officedocument.spreadsheetml.externalLink+xml"/>
  <Override PartName="/xl/externalLinks/externalLink256.xml" ContentType="application/vnd.openxmlformats-officedocument.spreadsheetml.externalLink+xml"/>
  <Override PartName="/xl/externalLinks/externalLink257.xml" ContentType="application/vnd.openxmlformats-officedocument.spreadsheetml.externalLink+xml"/>
  <Override PartName="/xl/externalLinks/externalLink258.xml" ContentType="application/vnd.openxmlformats-officedocument.spreadsheetml.externalLink+xml"/>
  <Override PartName="/xl/externalLinks/externalLink259.xml" ContentType="application/vnd.openxmlformats-officedocument.spreadsheetml.externalLink+xml"/>
  <Override PartName="/xl/externalLinks/externalLink260.xml" ContentType="application/vnd.openxmlformats-officedocument.spreadsheetml.externalLink+xml"/>
  <Override PartName="/xl/externalLinks/externalLink261.xml" ContentType="application/vnd.openxmlformats-officedocument.spreadsheetml.externalLink+xml"/>
  <Override PartName="/xl/externalLinks/externalLink262.xml" ContentType="application/vnd.openxmlformats-officedocument.spreadsheetml.externalLink+xml"/>
  <Override PartName="/xl/externalLinks/externalLink263.xml" ContentType="application/vnd.openxmlformats-officedocument.spreadsheetml.externalLink+xml"/>
  <Override PartName="/xl/externalLinks/externalLink264.xml" ContentType="application/vnd.openxmlformats-officedocument.spreadsheetml.externalLink+xml"/>
  <Override PartName="/xl/externalLinks/externalLink265.xml" ContentType="application/vnd.openxmlformats-officedocument.spreadsheetml.externalLink+xml"/>
  <Override PartName="/xl/externalLinks/externalLink266.xml" ContentType="application/vnd.openxmlformats-officedocument.spreadsheetml.externalLink+xml"/>
  <Override PartName="/xl/externalLinks/externalLink267.xml" ContentType="application/vnd.openxmlformats-officedocument.spreadsheetml.externalLink+xml"/>
  <Override PartName="/xl/externalLinks/externalLink268.xml" ContentType="application/vnd.openxmlformats-officedocument.spreadsheetml.externalLink+xml"/>
  <Override PartName="/xl/externalLinks/externalLink269.xml" ContentType="application/vnd.openxmlformats-officedocument.spreadsheetml.externalLink+xml"/>
  <Override PartName="/xl/externalLinks/externalLink270.xml" ContentType="application/vnd.openxmlformats-officedocument.spreadsheetml.externalLink+xml"/>
  <Override PartName="/xl/externalLinks/externalLink271.xml" ContentType="application/vnd.openxmlformats-officedocument.spreadsheetml.externalLink+xml"/>
  <Override PartName="/xl/externalLinks/externalLink272.xml" ContentType="application/vnd.openxmlformats-officedocument.spreadsheetml.externalLink+xml"/>
  <Override PartName="/xl/externalLinks/externalLink273.xml" ContentType="application/vnd.openxmlformats-officedocument.spreadsheetml.externalLink+xml"/>
  <Override PartName="/xl/externalLinks/externalLink274.xml" ContentType="application/vnd.openxmlformats-officedocument.spreadsheetml.externalLink+xml"/>
  <Override PartName="/xl/externalLinks/externalLink275.xml" ContentType="application/vnd.openxmlformats-officedocument.spreadsheetml.externalLink+xml"/>
  <Override PartName="/xl/externalLinks/externalLink276.xml" ContentType="application/vnd.openxmlformats-officedocument.spreadsheetml.externalLink+xml"/>
  <Override PartName="/xl/externalLinks/externalLink277.xml" ContentType="application/vnd.openxmlformats-officedocument.spreadsheetml.externalLink+xml"/>
  <Override PartName="/xl/externalLinks/externalLink278.xml" ContentType="application/vnd.openxmlformats-officedocument.spreadsheetml.externalLink+xml"/>
  <Override PartName="/xl/externalLinks/externalLink279.xml" ContentType="application/vnd.openxmlformats-officedocument.spreadsheetml.externalLink+xml"/>
  <Override PartName="/xl/externalLinks/externalLink280.xml" ContentType="application/vnd.openxmlformats-officedocument.spreadsheetml.externalLink+xml"/>
  <Override PartName="/xl/externalLinks/externalLink281.xml" ContentType="application/vnd.openxmlformats-officedocument.spreadsheetml.externalLink+xml"/>
  <Override PartName="/xl/externalLinks/externalLink282.xml" ContentType="application/vnd.openxmlformats-officedocument.spreadsheetml.externalLink+xml"/>
  <Override PartName="/xl/externalLinks/externalLink283.xml" ContentType="application/vnd.openxmlformats-officedocument.spreadsheetml.externalLink+xml"/>
  <Override PartName="/xl/externalLinks/externalLink284.xml" ContentType="application/vnd.openxmlformats-officedocument.spreadsheetml.externalLink+xml"/>
  <Override PartName="/xl/externalLinks/externalLink285.xml" ContentType="application/vnd.openxmlformats-officedocument.spreadsheetml.externalLink+xml"/>
  <Override PartName="/xl/externalLinks/externalLink286.xml" ContentType="application/vnd.openxmlformats-officedocument.spreadsheetml.externalLink+xml"/>
  <Override PartName="/xl/externalLinks/externalLink287.xml" ContentType="application/vnd.openxmlformats-officedocument.spreadsheetml.externalLink+xml"/>
  <Override PartName="/xl/externalLinks/externalLink288.xml" ContentType="application/vnd.openxmlformats-officedocument.spreadsheetml.externalLink+xml"/>
  <Override PartName="/xl/externalLinks/externalLink289.xml" ContentType="application/vnd.openxmlformats-officedocument.spreadsheetml.externalLink+xml"/>
  <Override PartName="/xl/externalLinks/externalLink290.xml" ContentType="application/vnd.openxmlformats-officedocument.spreadsheetml.externalLink+xml"/>
  <Override PartName="/xl/externalLinks/externalLink291.xml" ContentType="application/vnd.openxmlformats-officedocument.spreadsheetml.externalLink+xml"/>
  <Override PartName="/xl/externalLinks/externalLink292.xml" ContentType="application/vnd.openxmlformats-officedocument.spreadsheetml.externalLink+xml"/>
  <Override PartName="/xl/externalLinks/externalLink293.xml" ContentType="application/vnd.openxmlformats-officedocument.spreadsheetml.externalLink+xml"/>
  <Override PartName="/xl/externalLinks/externalLink294.xml" ContentType="application/vnd.openxmlformats-officedocument.spreadsheetml.externalLink+xml"/>
  <Override PartName="/xl/externalLinks/externalLink295.xml" ContentType="application/vnd.openxmlformats-officedocument.spreadsheetml.externalLink+xml"/>
  <Override PartName="/xl/externalLinks/externalLink296.xml" ContentType="application/vnd.openxmlformats-officedocument.spreadsheetml.externalLink+xml"/>
  <Override PartName="/xl/externalLinks/externalLink297.xml" ContentType="application/vnd.openxmlformats-officedocument.spreadsheetml.externalLink+xml"/>
  <Override PartName="/xl/externalLinks/externalLink298.xml" ContentType="application/vnd.openxmlformats-officedocument.spreadsheetml.externalLink+xml"/>
  <Override PartName="/xl/externalLinks/externalLink299.xml" ContentType="application/vnd.openxmlformats-officedocument.spreadsheetml.externalLink+xml"/>
  <Override PartName="/xl/externalLinks/externalLink300.xml" ContentType="application/vnd.openxmlformats-officedocument.spreadsheetml.externalLink+xml"/>
  <Override PartName="/xl/externalLinks/externalLink301.xml" ContentType="application/vnd.openxmlformats-officedocument.spreadsheetml.externalLink+xml"/>
  <Override PartName="/xl/externalLinks/externalLink302.xml" ContentType="application/vnd.openxmlformats-officedocument.spreadsheetml.externalLink+xml"/>
  <Override PartName="/xl/externalLinks/externalLink303.xml" ContentType="application/vnd.openxmlformats-officedocument.spreadsheetml.externalLink+xml"/>
  <Override PartName="/xl/externalLinks/externalLink304.xml" ContentType="application/vnd.openxmlformats-officedocument.spreadsheetml.externalLink+xml"/>
  <Override PartName="/xl/externalLinks/externalLink305.xml" ContentType="application/vnd.openxmlformats-officedocument.spreadsheetml.externalLink+xml"/>
  <Override PartName="/xl/externalLinks/externalLink306.xml" ContentType="application/vnd.openxmlformats-officedocument.spreadsheetml.externalLink+xml"/>
  <Override PartName="/xl/externalLinks/externalLink307.xml" ContentType="application/vnd.openxmlformats-officedocument.spreadsheetml.externalLink+xml"/>
  <Override PartName="/xl/externalLinks/externalLink308.xml" ContentType="application/vnd.openxmlformats-officedocument.spreadsheetml.externalLink+xml"/>
  <Override PartName="/xl/externalLinks/externalLink309.xml" ContentType="application/vnd.openxmlformats-officedocument.spreadsheetml.externalLink+xml"/>
  <Override PartName="/xl/externalLinks/externalLink310.xml" ContentType="application/vnd.openxmlformats-officedocument.spreadsheetml.externalLink+xml"/>
  <Override PartName="/xl/externalLinks/externalLink311.xml" ContentType="application/vnd.openxmlformats-officedocument.spreadsheetml.externalLink+xml"/>
  <Override PartName="/xl/externalLinks/externalLink312.xml" ContentType="application/vnd.openxmlformats-officedocument.spreadsheetml.externalLink+xml"/>
  <Override PartName="/xl/externalLinks/externalLink313.xml" ContentType="application/vnd.openxmlformats-officedocument.spreadsheetml.externalLink+xml"/>
  <Override PartName="/xl/externalLinks/externalLink314.xml" ContentType="application/vnd.openxmlformats-officedocument.spreadsheetml.externalLink+xml"/>
  <Override PartName="/xl/externalLinks/externalLink315.xml" ContentType="application/vnd.openxmlformats-officedocument.spreadsheetml.externalLink+xml"/>
  <Override PartName="/xl/externalLinks/externalLink316.xml" ContentType="application/vnd.openxmlformats-officedocument.spreadsheetml.externalLink+xml"/>
  <Override PartName="/xl/externalLinks/externalLink317.xml" ContentType="application/vnd.openxmlformats-officedocument.spreadsheetml.externalLink+xml"/>
  <Override PartName="/xl/externalLinks/externalLink318.xml" ContentType="application/vnd.openxmlformats-officedocument.spreadsheetml.externalLink+xml"/>
  <Override PartName="/xl/externalLinks/externalLink319.xml" ContentType="application/vnd.openxmlformats-officedocument.spreadsheetml.externalLink+xml"/>
  <Override PartName="/xl/externalLinks/externalLink320.xml" ContentType="application/vnd.openxmlformats-officedocument.spreadsheetml.externalLink+xml"/>
  <Override PartName="/xl/externalLinks/externalLink321.xml" ContentType="application/vnd.openxmlformats-officedocument.spreadsheetml.externalLink+xml"/>
  <Override PartName="/xl/externalLinks/externalLink322.xml" ContentType="application/vnd.openxmlformats-officedocument.spreadsheetml.externalLink+xml"/>
  <Override PartName="/xl/externalLinks/externalLink323.xml" ContentType="application/vnd.openxmlformats-officedocument.spreadsheetml.externalLink+xml"/>
  <Override PartName="/xl/externalLinks/externalLink324.xml" ContentType="application/vnd.openxmlformats-officedocument.spreadsheetml.externalLink+xml"/>
  <Override PartName="/xl/externalLinks/externalLink325.xml" ContentType="application/vnd.openxmlformats-officedocument.spreadsheetml.externalLink+xml"/>
  <Override PartName="/xl/externalLinks/externalLink326.xml" ContentType="application/vnd.openxmlformats-officedocument.spreadsheetml.externalLink+xml"/>
  <Override PartName="/xl/externalLinks/externalLink327.xml" ContentType="application/vnd.openxmlformats-officedocument.spreadsheetml.externalLink+xml"/>
  <Override PartName="/xl/externalLinks/externalLink328.xml" ContentType="application/vnd.openxmlformats-officedocument.spreadsheetml.externalLink+xml"/>
  <Override PartName="/xl/externalLinks/externalLink329.xml" ContentType="application/vnd.openxmlformats-officedocument.spreadsheetml.externalLink+xml"/>
  <Override PartName="/xl/externalLinks/externalLink330.xml" ContentType="application/vnd.openxmlformats-officedocument.spreadsheetml.externalLink+xml"/>
  <Override PartName="/xl/externalLinks/externalLink331.xml" ContentType="application/vnd.openxmlformats-officedocument.spreadsheetml.externalLink+xml"/>
  <Override PartName="/xl/externalLinks/externalLink332.xml" ContentType="application/vnd.openxmlformats-officedocument.spreadsheetml.externalLink+xml"/>
  <Override PartName="/xl/externalLinks/externalLink333.xml" ContentType="application/vnd.openxmlformats-officedocument.spreadsheetml.externalLink+xml"/>
  <Override PartName="/xl/externalLinks/externalLink334.xml" ContentType="application/vnd.openxmlformats-officedocument.spreadsheetml.externalLink+xml"/>
  <Override PartName="/xl/externalLinks/externalLink335.xml" ContentType="application/vnd.openxmlformats-officedocument.spreadsheetml.externalLink+xml"/>
  <Override PartName="/xl/externalLinks/externalLink336.xml" ContentType="application/vnd.openxmlformats-officedocument.spreadsheetml.externalLink+xml"/>
  <Override PartName="/xl/externalLinks/externalLink337.xml" ContentType="application/vnd.openxmlformats-officedocument.spreadsheetml.externalLink+xml"/>
  <Override PartName="/xl/externalLinks/externalLink338.xml" ContentType="application/vnd.openxmlformats-officedocument.spreadsheetml.externalLink+xml"/>
  <Override PartName="/xl/externalLinks/externalLink339.xml" ContentType="application/vnd.openxmlformats-officedocument.spreadsheetml.externalLink+xml"/>
  <Override PartName="/xl/externalLinks/externalLink340.xml" ContentType="application/vnd.openxmlformats-officedocument.spreadsheetml.externalLink+xml"/>
  <Override PartName="/xl/externalLinks/externalLink341.xml" ContentType="application/vnd.openxmlformats-officedocument.spreadsheetml.externalLink+xml"/>
  <Override PartName="/xl/externalLinks/externalLink342.xml" ContentType="application/vnd.openxmlformats-officedocument.spreadsheetml.externalLink+xml"/>
  <Override PartName="/xl/externalLinks/externalLink343.xml" ContentType="application/vnd.openxmlformats-officedocument.spreadsheetml.externalLink+xml"/>
  <Override PartName="/xl/externalLinks/externalLink344.xml" ContentType="application/vnd.openxmlformats-officedocument.spreadsheetml.externalLink+xml"/>
  <Override PartName="/xl/externalLinks/externalLink345.xml" ContentType="application/vnd.openxmlformats-officedocument.spreadsheetml.externalLink+xml"/>
  <Override PartName="/xl/externalLinks/externalLink346.xml" ContentType="application/vnd.openxmlformats-officedocument.spreadsheetml.externalLink+xml"/>
  <Override PartName="/xl/externalLinks/externalLink347.xml" ContentType="application/vnd.openxmlformats-officedocument.spreadsheetml.externalLink+xml"/>
  <Override PartName="/xl/externalLinks/externalLink348.xml" ContentType="application/vnd.openxmlformats-officedocument.spreadsheetml.externalLink+xml"/>
  <Override PartName="/xl/externalLinks/externalLink349.xml" ContentType="application/vnd.openxmlformats-officedocument.spreadsheetml.externalLink+xml"/>
  <Override PartName="/xl/externalLinks/externalLink350.xml" ContentType="application/vnd.openxmlformats-officedocument.spreadsheetml.externalLink+xml"/>
  <Override PartName="/xl/externalLinks/externalLink351.xml" ContentType="application/vnd.openxmlformats-officedocument.spreadsheetml.externalLink+xml"/>
  <Override PartName="/xl/externalLinks/externalLink352.xml" ContentType="application/vnd.openxmlformats-officedocument.spreadsheetml.externalLink+xml"/>
  <Override PartName="/xl/externalLinks/externalLink353.xml" ContentType="application/vnd.openxmlformats-officedocument.spreadsheetml.externalLink+xml"/>
  <Override PartName="/xl/externalLinks/externalLink354.xml" ContentType="application/vnd.openxmlformats-officedocument.spreadsheetml.externalLink+xml"/>
  <Override PartName="/xl/externalLinks/externalLink355.xml" ContentType="application/vnd.openxmlformats-officedocument.spreadsheetml.externalLink+xml"/>
  <Override PartName="/xl/externalLinks/externalLink356.xml" ContentType="application/vnd.openxmlformats-officedocument.spreadsheetml.externalLink+xml"/>
  <Override PartName="/xl/externalLinks/externalLink357.xml" ContentType="application/vnd.openxmlformats-officedocument.spreadsheetml.externalLink+xml"/>
  <Override PartName="/xl/externalLinks/externalLink358.xml" ContentType="application/vnd.openxmlformats-officedocument.spreadsheetml.externalLink+xml"/>
  <Override PartName="/xl/externalLinks/externalLink359.xml" ContentType="application/vnd.openxmlformats-officedocument.spreadsheetml.externalLink+xml"/>
  <Override PartName="/xl/externalLinks/externalLink360.xml" ContentType="application/vnd.openxmlformats-officedocument.spreadsheetml.externalLink+xml"/>
  <Override PartName="/xl/externalLinks/externalLink361.xml" ContentType="application/vnd.openxmlformats-officedocument.spreadsheetml.externalLink+xml"/>
  <Override PartName="/xl/externalLinks/externalLink362.xml" ContentType="application/vnd.openxmlformats-officedocument.spreadsheetml.externalLink+xml"/>
  <Override PartName="/xl/externalLinks/externalLink363.xml" ContentType="application/vnd.openxmlformats-officedocument.spreadsheetml.externalLink+xml"/>
  <Override PartName="/xl/externalLinks/externalLink364.xml" ContentType="application/vnd.openxmlformats-officedocument.spreadsheetml.externalLink+xml"/>
  <Override PartName="/xl/externalLinks/externalLink365.xml" ContentType="application/vnd.openxmlformats-officedocument.spreadsheetml.externalLink+xml"/>
  <Override PartName="/xl/externalLinks/externalLink366.xml" ContentType="application/vnd.openxmlformats-officedocument.spreadsheetml.externalLink+xml"/>
  <Override PartName="/xl/externalLinks/externalLink367.xml" ContentType="application/vnd.openxmlformats-officedocument.spreadsheetml.externalLink+xml"/>
  <Override PartName="/xl/externalLinks/externalLink368.xml" ContentType="application/vnd.openxmlformats-officedocument.spreadsheetml.externalLink+xml"/>
  <Override PartName="/xl/externalLinks/externalLink369.xml" ContentType="application/vnd.openxmlformats-officedocument.spreadsheetml.externalLink+xml"/>
  <Override PartName="/xl/externalLinks/externalLink370.xml" ContentType="application/vnd.openxmlformats-officedocument.spreadsheetml.externalLink+xml"/>
  <Override PartName="/xl/externalLinks/externalLink371.xml" ContentType="application/vnd.openxmlformats-officedocument.spreadsheetml.externalLink+xml"/>
  <Override PartName="/xl/externalLinks/externalLink372.xml" ContentType="application/vnd.openxmlformats-officedocument.spreadsheetml.externalLink+xml"/>
  <Override PartName="/xl/externalLinks/externalLink373.xml" ContentType="application/vnd.openxmlformats-officedocument.spreadsheetml.externalLink+xml"/>
  <Override PartName="/xl/externalLinks/externalLink374.xml" ContentType="application/vnd.openxmlformats-officedocument.spreadsheetml.externalLink+xml"/>
  <Override PartName="/xl/externalLinks/externalLink375.xml" ContentType="application/vnd.openxmlformats-officedocument.spreadsheetml.externalLink+xml"/>
  <Override PartName="/xl/externalLinks/externalLink376.xml" ContentType="application/vnd.openxmlformats-officedocument.spreadsheetml.externalLink+xml"/>
  <Override PartName="/xl/externalLinks/externalLink377.xml" ContentType="application/vnd.openxmlformats-officedocument.spreadsheetml.externalLink+xml"/>
  <Override PartName="/xl/externalLinks/externalLink378.xml" ContentType="application/vnd.openxmlformats-officedocument.spreadsheetml.externalLink+xml"/>
  <Override PartName="/xl/externalLinks/externalLink379.xml" ContentType="application/vnd.openxmlformats-officedocument.spreadsheetml.externalLink+xml"/>
  <Override PartName="/xl/externalLinks/externalLink380.xml" ContentType="application/vnd.openxmlformats-officedocument.spreadsheetml.externalLink+xml"/>
  <Override PartName="/xl/externalLinks/externalLink381.xml" ContentType="application/vnd.openxmlformats-officedocument.spreadsheetml.externalLink+xml"/>
  <Override PartName="/xl/externalLinks/externalLink382.xml" ContentType="application/vnd.openxmlformats-officedocument.spreadsheetml.externalLink+xml"/>
  <Override PartName="/xl/externalLinks/externalLink383.xml" ContentType="application/vnd.openxmlformats-officedocument.spreadsheetml.externalLink+xml"/>
  <Override PartName="/xl/externalLinks/externalLink384.xml" ContentType="application/vnd.openxmlformats-officedocument.spreadsheetml.externalLink+xml"/>
  <Override PartName="/xl/externalLinks/externalLink385.xml" ContentType="application/vnd.openxmlformats-officedocument.spreadsheetml.externalLink+xml"/>
  <Override PartName="/xl/externalLinks/externalLink386.xml" ContentType="application/vnd.openxmlformats-officedocument.spreadsheetml.externalLink+xml"/>
  <Override PartName="/xl/externalLinks/externalLink387.xml" ContentType="application/vnd.openxmlformats-officedocument.spreadsheetml.externalLink+xml"/>
  <Override PartName="/xl/externalLinks/externalLink388.xml" ContentType="application/vnd.openxmlformats-officedocument.spreadsheetml.externalLink+xml"/>
  <Override PartName="/xl/externalLinks/externalLink389.xml" ContentType="application/vnd.openxmlformats-officedocument.spreadsheetml.externalLink+xml"/>
  <Override PartName="/xl/externalLinks/externalLink390.xml" ContentType="application/vnd.openxmlformats-officedocument.spreadsheetml.externalLink+xml"/>
  <Override PartName="/xl/externalLinks/externalLink391.xml" ContentType="application/vnd.openxmlformats-officedocument.spreadsheetml.externalLink+xml"/>
  <Override PartName="/xl/externalLinks/externalLink392.xml" ContentType="application/vnd.openxmlformats-officedocument.spreadsheetml.externalLink+xml"/>
  <Override PartName="/xl/externalLinks/externalLink393.xml" ContentType="application/vnd.openxmlformats-officedocument.spreadsheetml.externalLink+xml"/>
  <Override PartName="/xl/externalLinks/externalLink394.xml" ContentType="application/vnd.openxmlformats-officedocument.spreadsheetml.externalLink+xml"/>
  <Override PartName="/xl/externalLinks/externalLink395.xml" ContentType="application/vnd.openxmlformats-officedocument.spreadsheetml.externalLink+xml"/>
  <Override PartName="/xl/externalLinks/externalLink396.xml" ContentType="application/vnd.openxmlformats-officedocument.spreadsheetml.externalLink+xml"/>
  <Override PartName="/xl/externalLinks/externalLink397.xml" ContentType="application/vnd.openxmlformats-officedocument.spreadsheetml.externalLink+xml"/>
  <Override PartName="/xl/externalLinks/externalLink39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SingleCells1.xml" ContentType="application/vnd.openxmlformats-officedocument.spreadsheetml.tableSingleCell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urbandev\repos\eru_generator\data-e1\"/>
    </mc:Choice>
  </mc:AlternateContent>
  <xr:revisionPtr revIDLastSave="0" documentId="13_ncr:1_{61F0690A-5DD3-446B-827C-820645E225E9}" xr6:coauthVersionLast="47" xr6:coauthVersionMax="47" xr10:uidLastSave="{00000000-0000-0000-0000-000000000000}"/>
  <bookViews>
    <workbookView xWindow="25695" yWindow="0" windowWidth="26010" windowHeight="20985" xr2:uid="{00000000-000D-0000-FFFF-FFFF00000000}"/>
  </bookViews>
  <sheets>
    <sheet name="Kontrola ERU" sheetId="9" r:id="rId1"/>
    <sheet name="ExportERU" sheetId="8" r:id="rId2"/>
    <sheet name="Export" sheetId="2" r:id="rId3"/>
    <sheet name="Data" sheetId="1" r:id="rId4"/>
    <sheet name="Kontrolní List" sheetId="4" r:id="rId5"/>
    <sheet name="KJ_List" sheetId="6" r:id="rId6"/>
    <sheet name="Licence" sheetId="5" r:id="rId7"/>
    <sheet name="import" sheetId="7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  <externalReference r:id="rId268"/>
    <externalReference r:id="rId269"/>
    <externalReference r:id="rId270"/>
    <externalReference r:id="rId271"/>
    <externalReference r:id="rId272"/>
    <externalReference r:id="rId273"/>
    <externalReference r:id="rId274"/>
    <externalReference r:id="rId275"/>
    <externalReference r:id="rId276"/>
    <externalReference r:id="rId277"/>
    <externalReference r:id="rId278"/>
    <externalReference r:id="rId279"/>
    <externalReference r:id="rId280"/>
    <externalReference r:id="rId281"/>
    <externalReference r:id="rId282"/>
    <externalReference r:id="rId283"/>
    <externalReference r:id="rId284"/>
    <externalReference r:id="rId285"/>
    <externalReference r:id="rId286"/>
    <externalReference r:id="rId287"/>
    <externalReference r:id="rId288"/>
    <externalReference r:id="rId289"/>
    <externalReference r:id="rId290"/>
    <externalReference r:id="rId291"/>
    <externalReference r:id="rId292"/>
    <externalReference r:id="rId293"/>
    <externalReference r:id="rId294"/>
    <externalReference r:id="rId295"/>
    <externalReference r:id="rId296"/>
    <externalReference r:id="rId297"/>
    <externalReference r:id="rId298"/>
    <externalReference r:id="rId299"/>
    <externalReference r:id="rId300"/>
    <externalReference r:id="rId301"/>
    <externalReference r:id="rId302"/>
    <externalReference r:id="rId303"/>
    <externalReference r:id="rId304"/>
    <externalReference r:id="rId305"/>
    <externalReference r:id="rId306"/>
    <externalReference r:id="rId307"/>
    <externalReference r:id="rId308"/>
    <externalReference r:id="rId309"/>
    <externalReference r:id="rId310"/>
    <externalReference r:id="rId311"/>
    <externalReference r:id="rId312"/>
    <externalReference r:id="rId313"/>
    <externalReference r:id="rId314"/>
    <externalReference r:id="rId315"/>
    <externalReference r:id="rId316"/>
    <externalReference r:id="rId317"/>
    <externalReference r:id="rId318"/>
    <externalReference r:id="rId319"/>
    <externalReference r:id="rId320"/>
    <externalReference r:id="rId321"/>
    <externalReference r:id="rId322"/>
    <externalReference r:id="rId323"/>
    <externalReference r:id="rId324"/>
    <externalReference r:id="rId325"/>
    <externalReference r:id="rId326"/>
    <externalReference r:id="rId327"/>
    <externalReference r:id="rId328"/>
    <externalReference r:id="rId329"/>
    <externalReference r:id="rId330"/>
    <externalReference r:id="rId331"/>
    <externalReference r:id="rId332"/>
    <externalReference r:id="rId333"/>
    <externalReference r:id="rId334"/>
    <externalReference r:id="rId335"/>
    <externalReference r:id="rId336"/>
    <externalReference r:id="rId337"/>
    <externalReference r:id="rId338"/>
    <externalReference r:id="rId339"/>
    <externalReference r:id="rId340"/>
    <externalReference r:id="rId341"/>
    <externalReference r:id="rId342"/>
    <externalReference r:id="rId343"/>
    <externalReference r:id="rId344"/>
    <externalReference r:id="rId345"/>
    <externalReference r:id="rId346"/>
    <externalReference r:id="rId347"/>
    <externalReference r:id="rId348"/>
    <externalReference r:id="rId349"/>
    <externalReference r:id="rId350"/>
    <externalReference r:id="rId351"/>
    <externalReference r:id="rId352"/>
    <externalReference r:id="rId353"/>
    <externalReference r:id="rId354"/>
    <externalReference r:id="rId355"/>
    <externalReference r:id="rId356"/>
    <externalReference r:id="rId357"/>
    <externalReference r:id="rId358"/>
    <externalReference r:id="rId359"/>
    <externalReference r:id="rId360"/>
    <externalReference r:id="rId361"/>
    <externalReference r:id="rId362"/>
    <externalReference r:id="rId363"/>
    <externalReference r:id="rId364"/>
    <externalReference r:id="rId365"/>
    <externalReference r:id="rId366"/>
    <externalReference r:id="rId367"/>
    <externalReference r:id="rId368"/>
    <externalReference r:id="rId369"/>
    <externalReference r:id="rId370"/>
    <externalReference r:id="rId371"/>
    <externalReference r:id="rId372"/>
    <externalReference r:id="rId373"/>
    <externalReference r:id="rId374"/>
    <externalReference r:id="rId375"/>
    <externalReference r:id="rId376"/>
    <externalReference r:id="rId377"/>
    <externalReference r:id="rId378"/>
    <externalReference r:id="rId379"/>
    <externalReference r:id="rId380"/>
    <externalReference r:id="rId381"/>
    <externalReference r:id="rId382"/>
    <externalReference r:id="rId383"/>
    <externalReference r:id="rId384"/>
    <externalReference r:id="rId385"/>
    <externalReference r:id="rId386"/>
    <externalReference r:id="rId387"/>
    <externalReference r:id="rId388"/>
    <externalReference r:id="rId389"/>
    <externalReference r:id="rId390"/>
    <externalReference r:id="rId391"/>
    <externalReference r:id="rId392"/>
    <externalReference r:id="rId393"/>
    <externalReference r:id="rId394"/>
    <externalReference r:id="rId395"/>
    <externalReference r:id="rId396"/>
    <externalReference r:id="rId397"/>
    <externalReference r:id="rId398"/>
    <externalReference r:id="rId399"/>
    <externalReference r:id="rId400"/>
    <externalReference r:id="rId401"/>
    <externalReference r:id="rId402"/>
    <externalReference r:id="rId403"/>
    <externalReference r:id="rId404"/>
    <externalReference r:id="rId405"/>
    <externalReference r:id="rId406"/>
  </externalReferences>
  <definedNames>
    <definedName name="_xlnm._FilterDatabase" localSheetId="3" hidden="1">Data!$A$4:$BP$360</definedName>
    <definedName name="_xlnm._FilterDatabase" localSheetId="0" hidden="1">'Kontrola ERU'!$A$1:$G$1</definedName>
    <definedName name="_xlnm._FilterDatabase" localSheetId="6" hidden="1">Licence!$A$1:$M$156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6" i="9" l="1"/>
  <c r="G133" i="9"/>
  <c r="G57" i="9"/>
  <c r="G84" i="9"/>
  <c r="G149" i="9"/>
  <c r="G108" i="9"/>
  <c r="G22" i="9"/>
  <c r="G44" i="9"/>
  <c r="G105" i="9"/>
  <c r="G6" i="9"/>
  <c r="G138" i="9"/>
  <c r="G150" i="9"/>
  <c r="G143" i="9"/>
  <c r="G62" i="9"/>
  <c r="G34" i="9"/>
  <c r="G42" i="9"/>
  <c r="G24" i="9"/>
  <c r="G63" i="9"/>
  <c r="G49" i="9"/>
  <c r="G81" i="9"/>
  <c r="G61" i="9"/>
  <c r="G115" i="9"/>
  <c r="G65" i="9"/>
  <c r="G36" i="9"/>
  <c r="G74" i="9"/>
  <c r="G110" i="9"/>
  <c r="G124" i="9"/>
  <c r="G130" i="9"/>
  <c r="G28" i="9"/>
  <c r="G17" i="9"/>
  <c r="G70" i="9"/>
  <c r="G67" i="9"/>
  <c r="G151" i="9"/>
  <c r="G87" i="9"/>
  <c r="G134" i="9"/>
  <c r="G13" i="9"/>
  <c r="G80" i="9"/>
  <c r="G20" i="9"/>
  <c r="G126" i="9"/>
  <c r="G69" i="9"/>
  <c r="G100" i="9"/>
  <c r="G121" i="9"/>
  <c r="G83" i="9"/>
  <c r="G109" i="9"/>
  <c r="G113" i="9"/>
  <c r="G50" i="9"/>
  <c r="G16" i="9"/>
  <c r="G51" i="9"/>
  <c r="G66" i="9"/>
  <c r="G85" i="9"/>
  <c r="G125" i="9"/>
  <c r="G27" i="9"/>
  <c r="G123" i="9"/>
  <c r="G116" i="9"/>
  <c r="G72" i="9"/>
  <c r="G98" i="9"/>
  <c r="G14" i="9"/>
  <c r="G2" i="9"/>
  <c r="G19" i="9"/>
  <c r="G68" i="9"/>
  <c r="G76" i="9"/>
  <c r="G12" i="9"/>
  <c r="G103" i="9"/>
  <c r="G106" i="9"/>
  <c r="G71" i="9"/>
  <c r="G95" i="9"/>
  <c r="G91" i="9"/>
  <c r="G97" i="9"/>
  <c r="G77" i="9"/>
  <c r="G122" i="9"/>
  <c r="G114" i="9"/>
  <c r="G45" i="9"/>
  <c r="G8" i="9"/>
  <c r="G25" i="9"/>
  <c r="G131" i="9"/>
  <c r="G47" i="9"/>
  <c r="G30" i="9"/>
  <c r="G92" i="9"/>
  <c r="G43" i="9"/>
  <c r="G127" i="9"/>
  <c r="G59" i="9"/>
  <c r="G120" i="9"/>
  <c r="G21" i="9"/>
  <c r="G129" i="9"/>
  <c r="G48" i="9"/>
  <c r="G4" i="9"/>
  <c r="G99" i="9"/>
  <c r="G96" i="9"/>
  <c r="G5" i="9"/>
  <c r="G118" i="9"/>
  <c r="G31" i="9"/>
  <c r="G7" i="9"/>
  <c r="G60" i="9"/>
  <c r="G142" i="9"/>
  <c r="G107" i="9"/>
  <c r="G23" i="9"/>
  <c r="G141" i="9"/>
  <c r="G90" i="9"/>
  <c r="G111" i="9"/>
  <c r="G9" i="9"/>
  <c r="G58" i="9"/>
  <c r="G39" i="9"/>
  <c r="G88" i="9"/>
  <c r="G35" i="9"/>
  <c r="G119" i="9"/>
  <c r="G3" i="9"/>
  <c r="G56" i="9"/>
  <c r="G73" i="9"/>
  <c r="G26" i="9"/>
  <c r="G102" i="9"/>
  <c r="G104" i="9"/>
  <c r="G32" i="9"/>
  <c r="G54" i="9"/>
  <c r="G75" i="9"/>
  <c r="G93" i="9"/>
  <c r="G38" i="9"/>
  <c r="G64" i="9"/>
  <c r="G55" i="9"/>
  <c r="G29" i="9"/>
  <c r="G139" i="9"/>
  <c r="G41" i="9"/>
  <c r="G117" i="9"/>
  <c r="G52" i="9"/>
  <c r="G79" i="9"/>
  <c r="G136" i="9"/>
  <c r="G46" i="9"/>
  <c r="G89" i="9"/>
  <c r="G10" i="9"/>
  <c r="G144" i="9"/>
  <c r="G137" i="9"/>
  <c r="G18" i="9"/>
  <c r="G15" i="9"/>
  <c r="G132" i="9"/>
  <c r="G11" i="9"/>
  <c r="G140" i="9"/>
  <c r="G94" i="9"/>
  <c r="G101" i="9"/>
  <c r="G33" i="9"/>
  <c r="G78" i="9"/>
  <c r="G147" i="9"/>
  <c r="G145" i="9"/>
  <c r="G148" i="9"/>
  <c r="G82" i="9"/>
  <c r="G53" i="9"/>
  <c r="G40" i="9"/>
  <c r="G128" i="9"/>
  <c r="G135" i="9"/>
  <c r="G112" i="9"/>
  <c r="G37" i="9"/>
  <c r="G146" i="9"/>
  <c r="A3" i="8"/>
  <c r="AX3" i="8"/>
  <c r="A4" i="8"/>
  <c r="AX4" i="8"/>
  <c r="H147" i="1" l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G147" i="1"/>
  <c r="H146" i="1" l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G146" i="1"/>
  <c r="H29" i="1" l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G29" i="1"/>
  <c r="G19" i="1" l="1"/>
  <c r="G17" i="1"/>
  <c r="D144" i="4" l="1"/>
  <c r="E144" i="4"/>
  <c r="F144" i="4"/>
  <c r="G144" i="4"/>
  <c r="I144" i="4"/>
  <c r="J144" i="4"/>
  <c r="K144" i="4"/>
  <c r="L144" i="4"/>
  <c r="M144" i="4"/>
  <c r="N144" i="4"/>
  <c r="P144" i="4"/>
  <c r="Q144" i="4"/>
  <c r="S144" i="4"/>
  <c r="T144" i="4"/>
  <c r="U144" i="4"/>
  <c r="V144" i="4"/>
  <c r="W144" i="4"/>
  <c r="X144" i="4"/>
  <c r="Y144" i="4"/>
  <c r="Z144" i="4"/>
  <c r="AA144" i="4"/>
  <c r="AC144" i="4"/>
  <c r="AD144" i="4"/>
  <c r="AE144" i="4"/>
  <c r="AF144" i="4"/>
  <c r="AG144" i="4"/>
  <c r="AH144" i="4"/>
  <c r="AI144" i="4"/>
  <c r="AJ144" i="4"/>
  <c r="AK144" i="4"/>
  <c r="AM144" i="4"/>
  <c r="AN144" i="4"/>
  <c r="AO144" i="4"/>
  <c r="D145" i="4"/>
  <c r="E145" i="4"/>
  <c r="F145" i="4"/>
  <c r="G145" i="4"/>
  <c r="I145" i="4"/>
  <c r="J145" i="4"/>
  <c r="K145" i="4"/>
  <c r="L145" i="4"/>
  <c r="M145" i="4"/>
  <c r="N145" i="4"/>
  <c r="P145" i="4"/>
  <c r="Q145" i="4"/>
  <c r="S145" i="4"/>
  <c r="T145" i="4"/>
  <c r="U145" i="4"/>
  <c r="V145" i="4"/>
  <c r="W145" i="4"/>
  <c r="X145" i="4"/>
  <c r="Y145" i="4"/>
  <c r="Z145" i="4"/>
  <c r="AA145" i="4"/>
  <c r="AC145" i="4"/>
  <c r="AD145" i="4"/>
  <c r="AE145" i="4"/>
  <c r="AF145" i="4"/>
  <c r="AG145" i="4"/>
  <c r="AH145" i="4"/>
  <c r="AI145" i="4"/>
  <c r="AJ145" i="4"/>
  <c r="AK145" i="4"/>
  <c r="AM145" i="4"/>
  <c r="AN145" i="4"/>
  <c r="AO145" i="4"/>
  <c r="D146" i="4"/>
  <c r="E146" i="4"/>
  <c r="F146" i="4"/>
  <c r="G146" i="4"/>
  <c r="I146" i="4"/>
  <c r="J146" i="4"/>
  <c r="K146" i="4"/>
  <c r="L146" i="4"/>
  <c r="M146" i="4"/>
  <c r="N146" i="4"/>
  <c r="P146" i="4"/>
  <c r="Q146" i="4"/>
  <c r="S146" i="4"/>
  <c r="T146" i="4"/>
  <c r="U146" i="4"/>
  <c r="V146" i="4"/>
  <c r="W146" i="4"/>
  <c r="X146" i="4"/>
  <c r="Y146" i="4"/>
  <c r="Z146" i="4"/>
  <c r="AA146" i="4"/>
  <c r="AC146" i="4"/>
  <c r="AD146" i="4"/>
  <c r="AE146" i="4"/>
  <c r="AF146" i="4"/>
  <c r="AG146" i="4"/>
  <c r="AH146" i="4"/>
  <c r="AI146" i="4"/>
  <c r="AJ146" i="4"/>
  <c r="AK146" i="4"/>
  <c r="AM146" i="4"/>
  <c r="AN146" i="4"/>
  <c r="AO146" i="4"/>
  <c r="B144" i="4"/>
  <c r="B145" i="4"/>
  <c r="B146" i="4"/>
  <c r="AR145" i="4" l="1"/>
  <c r="AR146" i="4"/>
  <c r="AT144" i="4"/>
  <c r="AR144" i="4"/>
  <c r="AP144" i="4"/>
  <c r="AQ145" i="4"/>
  <c r="AP145" i="4"/>
  <c r="R146" i="4"/>
  <c r="AP146" i="4"/>
  <c r="O145" i="4"/>
  <c r="H144" i="4"/>
  <c r="AQ146" i="4"/>
  <c r="AL145" i="4"/>
  <c r="AL144" i="4"/>
  <c r="AB145" i="4"/>
  <c r="AB144" i="4"/>
  <c r="R145" i="4"/>
  <c r="AQ144" i="4"/>
  <c r="AB146" i="4"/>
  <c r="H145" i="4"/>
  <c r="O144" i="4"/>
  <c r="O146" i="4"/>
  <c r="AL146" i="4"/>
  <c r="R144" i="4"/>
  <c r="H146" i="4"/>
  <c r="BP148" i="1" l="1"/>
  <c r="D157" i="5"/>
  <c r="E157" i="5"/>
  <c r="B157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2" i="5"/>
  <c r="H145" i="1" l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G145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G142" i="1"/>
  <c r="G143" i="1"/>
  <c r="S24" i="2" l="1"/>
  <c r="S23" i="2"/>
  <c r="S22" i="2"/>
  <c r="S21" i="2"/>
  <c r="S20" i="2"/>
  <c r="S19" i="2"/>
  <c r="K19" i="2"/>
  <c r="S18" i="2"/>
  <c r="K18" i="2"/>
  <c r="S17" i="2"/>
  <c r="O17" i="2"/>
  <c r="K17" i="2"/>
  <c r="S16" i="2"/>
  <c r="O16" i="2"/>
  <c r="K16" i="2"/>
  <c r="S15" i="2"/>
  <c r="O15" i="2"/>
  <c r="K15" i="2"/>
  <c r="S14" i="2"/>
  <c r="O14" i="2"/>
  <c r="K14" i="2"/>
  <c r="S13" i="2"/>
  <c r="O13" i="2"/>
  <c r="K13" i="2"/>
  <c r="S12" i="2"/>
  <c r="O12" i="2"/>
  <c r="K12" i="2"/>
  <c r="G12" i="2"/>
  <c r="AE11" i="2"/>
  <c r="S11" i="2"/>
  <c r="O11" i="2"/>
  <c r="K11" i="2"/>
  <c r="G11" i="2"/>
  <c r="AA10" i="2"/>
  <c r="S10" i="2"/>
  <c r="O10" i="2"/>
  <c r="K10" i="2"/>
  <c r="G10" i="2"/>
  <c r="AA9" i="2"/>
  <c r="S9" i="2"/>
  <c r="O9" i="2"/>
  <c r="K9" i="2"/>
  <c r="G9" i="2"/>
  <c r="AA8" i="2"/>
  <c r="S8" i="2"/>
  <c r="O8" i="2"/>
  <c r="K8" i="2"/>
  <c r="S7" i="2"/>
  <c r="O7" i="2"/>
  <c r="B5" i="2"/>
  <c r="BP147" i="1" l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P146" i="1" l="1"/>
  <c r="G144" i="1" l="1"/>
  <c r="BG90" i="1" l="1"/>
  <c r="BF90" i="1"/>
  <c r="BE90" i="1"/>
  <c r="BD90" i="1"/>
  <c r="BC90" i="1"/>
  <c r="BB90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Q90" i="1"/>
  <c r="P90" i="1"/>
  <c r="O90" i="1"/>
  <c r="N90" i="1"/>
  <c r="M90" i="1"/>
  <c r="L90" i="1"/>
  <c r="K90" i="1"/>
  <c r="J90" i="1"/>
  <c r="I90" i="1"/>
  <c r="H90" i="1"/>
  <c r="G90" i="1"/>
  <c r="BG89" i="1"/>
  <c r="BF89" i="1"/>
  <c r="BE89" i="1"/>
  <c r="BD89" i="1"/>
  <c r="BC89" i="1"/>
  <c r="BB89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Q89" i="1"/>
  <c r="P89" i="1"/>
  <c r="O89" i="1"/>
  <c r="N89" i="1"/>
  <c r="M89" i="1"/>
  <c r="L89" i="1"/>
  <c r="K89" i="1"/>
  <c r="J89" i="1"/>
  <c r="I89" i="1"/>
  <c r="H89" i="1"/>
  <c r="G89" i="1"/>
  <c r="R90" i="1" l="1"/>
  <c r="R89" i="1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2" i="5"/>
  <c r="E156" i="5" l="1"/>
  <c r="D156" i="5"/>
  <c r="E155" i="5"/>
  <c r="D155" i="5"/>
  <c r="E154" i="5"/>
  <c r="D154" i="5"/>
  <c r="E153" i="5"/>
  <c r="D153" i="5"/>
  <c r="E152" i="5"/>
  <c r="D152" i="5"/>
  <c r="E151" i="5"/>
  <c r="D151" i="5"/>
  <c r="E150" i="5"/>
  <c r="D150" i="5"/>
  <c r="E149" i="5"/>
  <c r="D149" i="5"/>
  <c r="E148" i="5"/>
  <c r="D148" i="5"/>
  <c r="E147" i="5"/>
  <c r="D147" i="5"/>
  <c r="E146" i="5"/>
  <c r="D146" i="5"/>
  <c r="E145" i="5"/>
  <c r="D145" i="5"/>
  <c r="E144" i="5"/>
  <c r="D144" i="5"/>
  <c r="E143" i="5"/>
  <c r="D143" i="5"/>
  <c r="E142" i="5"/>
  <c r="D142" i="5"/>
  <c r="E141" i="5"/>
  <c r="D141" i="5"/>
  <c r="E140" i="5"/>
  <c r="D140" i="5"/>
  <c r="E139" i="5"/>
  <c r="D139" i="5"/>
  <c r="E138" i="5"/>
  <c r="D138" i="5"/>
  <c r="E137" i="5"/>
  <c r="D137" i="5"/>
  <c r="E136" i="5"/>
  <c r="D136" i="5"/>
  <c r="E135" i="5"/>
  <c r="D135" i="5"/>
  <c r="E134" i="5"/>
  <c r="D134" i="5"/>
  <c r="E133" i="5"/>
  <c r="D133" i="5"/>
  <c r="E132" i="5"/>
  <c r="D132" i="5"/>
  <c r="E131" i="5"/>
  <c r="D131" i="5"/>
  <c r="E130" i="5"/>
  <c r="D130" i="5"/>
  <c r="E129" i="5"/>
  <c r="D129" i="5"/>
  <c r="E128" i="5"/>
  <c r="D128" i="5"/>
  <c r="E127" i="5"/>
  <c r="D127" i="5"/>
  <c r="E126" i="5"/>
  <c r="D126" i="5"/>
  <c r="E125" i="5"/>
  <c r="D125" i="5"/>
  <c r="E124" i="5"/>
  <c r="D124" i="5"/>
  <c r="E123" i="5"/>
  <c r="D123" i="5"/>
  <c r="E122" i="5"/>
  <c r="D122" i="5"/>
  <c r="E121" i="5"/>
  <c r="D121" i="5"/>
  <c r="E120" i="5"/>
  <c r="D120" i="5"/>
  <c r="E119" i="5"/>
  <c r="D119" i="5"/>
  <c r="E118" i="5"/>
  <c r="D118" i="5"/>
  <c r="E117" i="5"/>
  <c r="D117" i="5"/>
  <c r="E116" i="5"/>
  <c r="D116" i="5"/>
  <c r="E115" i="5"/>
  <c r="D115" i="5"/>
  <c r="E114" i="5"/>
  <c r="D114" i="5"/>
  <c r="E113" i="5"/>
  <c r="D113" i="5"/>
  <c r="E112" i="5"/>
  <c r="D112" i="5"/>
  <c r="E111" i="5"/>
  <c r="D111" i="5"/>
  <c r="E110" i="5"/>
  <c r="D110" i="5"/>
  <c r="E109" i="5"/>
  <c r="D109" i="5"/>
  <c r="E108" i="5"/>
  <c r="D108" i="5"/>
  <c r="E107" i="5"/>
  <c r="D107" i="5"/>
  <c r="E106" i="5"/>
  <c r="D106" i="5"/>
  <c r="E105" i="5"/>
  <c r="D105" i="5"/>
  <c r="E104" i="5"/>
  <c r="D104" i="5"/>
  <c r="E103" i="5"/>
  <c r="D103" i="5"/>
  <c r="E102" i="5"/>
  <c r="D102" i="5"/>
  <c r="E101" i="5"/>
  <c r="D101" i="5"/>
  <c r="E100" i="5"/>
  <c r="D100" i="5"/>
  <c r="E99" i="5"/>
  <c r="D99" i="5"/>
  <c r="E98" i="5"/>
  <c r="D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87" i="5"/>
  <c r="D87" i="5"/>
  <c r="E86" i="5"/>
  <c r="D86" i="5"/>
  <c r="E85" i="5"/>
  <c r="D85" i="5"/>
  <c r="E84" i="5"/>
  <c r="D84" i="5"/>
  <c r="E83" i="5"/>
  <c r="D83" i="5"/>
  <c r="E82" i="5"/>
  <c r="D82" i="5"/>
  <c r="E81" i="5"/>
  <c r="D81" i="5"/>
  <c r="E80" i="5"/>
  <c r="D80" i="5"/>
  <c r="E79" i="5"/>
  <c r="D79" i="5"/>
  <c r="E78" i="5"/>
  <c r="D78" i="5"/>
  <c r="E77" i="5"/>
  <c r="D77" i="5"/>
  <c r="E76" i="5"/>
  <c r="D76" i="5"/>
  <c r="E75" i="5"/>
  <c r="D75" i="5"/>
  <c r="E74" i="5"/>
  <c r="D74" i="5"/>
  <c r="E73" i="5"/>
  <c r="D73" i="5"/>
  <c r="E72" i="5"/>
  <c r="D72" i="5"/>
  <c r="E71" i="5"/>
  <c r="D71" i="5"/>
  <c r="E70" i="5"/>
  <c r="D70" i="5"/>
  <c r="E69" i="5"/>
  <c r="D69" i="5"/>
  <c r="E68" i="5"/>
  <c r="D68" i="5"/>
  <c r="E67" i="5"/>
  <c r="D67" i="5"/>
  <c r="E66" i="5"/>
  <c r="D66" i="5"/>
  <c r="E65" i="5"/>
  <c r="D65" i="5"/>
  <c r="E64" i="5"/>
  <c r="D64" i="5"/>
  <c r="E63" i="5"/>
  <c r="D63" i="5"/>
  <c r="E62" i="5"/>
  <c r="D62" i="5"/>
  <c r="E61" i="5"/>
  <c r="D61" i="5"/>
  <c r="E60" i="5"/>
  <c r="D60" i="5"/>
  <c r="E59" i="5"/>
  <c r="D59" i="5"/>
  <c r="E58" i="5"/>
  <c r="D58" i="5"/>
  <c r="E57" i="5"/>
  <c r="D57" i="5"/>
  <c r="E56" i="5"/>
  <c r="D56" i="5"/>
  <c r="E55" i="5"/>
  <c r="D55" i="5"/>
  <c r="E54" i="5"/>
  <c r="D54" i="5"/>
  <c r="E53" i="5"/>
  <c r="D53" i="5"/>
  <c r="E52" i="5"/>
  <c r="D52" i="5"/>
  <c r="E51" i="5"/>
  <c r="D51" i="5"/>
  <c r="E50" i="5"/>
  <c r="D50" i="5"/>
  <c r="E49" i="5"/>
  <c r="D49" i="5"/>
  <c r="E48" i="5"/>
  <c r="D48" i="5"/>
  <c r="E47" i="5"/>
  <c r="D47" i="5"/>
  <c r="E46" i="5"/>
  <c r="D46" i="5"/>
  <c r="E45" i="5"/>
  <c r="D45" i="5"/>
  <c r="E44" i="5"/>
  <c r="D44" i="5"/>
  <c r="E43" i="5"/>
  <c r="D43" i="5"/>
  <c r="E42" i="5"/>
  <c r="D42" i="5"/>
  <c r="E41" i="5"/>
  <c r="D41" i="5"/>
  <c r="E40" i="5"/>
  <c r="D40" i="5"/>
  <c r="E39" i="5"/>
  <c r="D39" i="5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BG140" i="1" l="1"/>
  <c r="BF140" i="1"/>
  <c r="BE140" i="1"/>
  <c r="BD140" i="1"/>
  <c r="BC140" i="1"/>
  <c r="BB140" i="1"/>
  <c r="BA140" i="1"/>
  <c r="AZ140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H91" i="1" l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G91" i="1"/>
  <c r="G87" i="1"/>
  <c r="D3" i="2" l="1"/>
  <c r="I2" i="2" s="1"/>
  <c r="H141" i="1" l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G141" i="1"/>
  <c r="BG139" i="1" l="1"/>
  <c r="BF139" i="1"/>
  <c r="BE139" i="1"/>
  <c r="BD139" i="1"/>
  <c r="BC139" i="1"/>
  <c r="BB139" i="1"/>
  <c r="BA139" i="1"/>
  <c r="AZ139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BG138" i="1"/>
  <c r="BF138" i="1"/>
  <c r="BE138" i="1"/>
  <c r="BD138" i="1"/>
  <c r="BC138" i="1"/>
  <c r="BB138" i="1"/>
  <c r="BA138" i="1"/>
  <c r="AZ138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BG137" i="1"/>
  <c r="BF137" i="1"/>
  <c r="BE137" i="1"/>
  <c r="BD137" i="1"/>
  <c r="BC137" i="1"/>
  <c r="BB137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BG136" i="1"/>
  <c r="BF136" i="1"/>
  <c r="BE136" i="1"/>
  <c r="BD136" i="1"/>
  <c r="BC136" i="1"/>
  <c r="BB136" i="1"/>
  <c r="BA136" i="1"/>
  <c r="AZ136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BG135" i="1"/>
  <c r="BF135" i="1"/>
  <c r="BE135" i="1"/>
  <c r="BD135" i="1"/>
  <c r="BC135" i="1"/>
  <c r="BB135" i="1"/>
  <c r="BA135" i="1"/>
  <c r="AZ135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BG134" i="1"/>
  <c r="BF134" i="1"/>
  <c r="BE134" i="1"/>
  <c r="BD134" i="1"/>
  <c r="BC134" i="1"/>
  <c r="BB134" i="1"/>
  <c r="BA134" i="1"/>
  <c r="AZ134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BG133" i="1"/>
  <c r="BF133" i="1"/>
  <c r="BE133" i="1"/>
  <c r="BD133" i="1"/>
  <c r="BC133" i="1"/>
  <c r="BB133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BG132" i="1"/>
  <c r="BF132" i="1"/>
  <c r="BE132" i="1"/>
  <c r="BD132" i="1"/>
  <c r="BC132" i="1"/>
  <c r="BB132" i="1"/>
  <c r="BA132" i="1"/>
  <c r="AZ132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BF131" i="1"/>
  <c r="BE131" i="1"/>
  <c r="BD131" i="1"/>
  <c r="BC131" i="1"/>
  <c r="BB131" i="1"/>
  <c r="BA131" i="1"/>
  <c r="AZ131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BG130" i="1"/>
  <c r="BF130" i="1"/>
  <c r="BE130" i="1"/>
  <c r="BD130" i="1"/>
  <c r="BC130" i="1"/>
  <c r="BB130" i="1"/>
  <c r="BA130" i="1"/>
  <c r="AZ130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BG129" i="1"/>
  <c r="BF129" i="1"/>
  <c r="BE129" i="1"/>
  <c r="BD129" i="1"/>
  <c r="BC129" i="1"/>
  <c r="BB129" i="1"/>
  <c r="BA129" i="1"/>
  <c r="AZ129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BG128" i="1"/>
  <c r="BF128" i="1"/>
  <c r="BE128" i="1"/>
  <c r="BD128" i="1"/>
  <c r="BC128" i="1"/>
  <c r="BB128" i="1"/>
  <c r="BA128" i="1"/>
  <c r="AZ128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BF127" i="1"/>
  <c r="BE127" i="1"/>
  <c r="BD127" i="1"/>
  <c r="BC127" i="1"/>
  <c r="BB127" i="1"/>
  <c r="BA127" i="1"/>
  <c r="AZ127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BG126" i="1"/>
  <c r="BF126" i="1"/>
  <c r="BE126" i="1"/>
  <c r="BD126" i="1"/>
  <c r="BC126" i="1"/>
  <c r="BB126" i="1"/>
  <c r="BA126" i="1"/>
  <c r="AZ126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BG125" i="1"/>
  <c r="BF125" i="1"/>
  <c r="BE125" i="1"/>
  <c r="BD125" i="1"/>
  <c r="BC125" i="1"/>
  <c r="BB125" i="1"/>
  <c r="BA125" i="1"/>
  <c r="AZ125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BG124" i="1"/>
  <c r="BF124" i="1"/>
  <c r="BE124" i="1"/>
  <c r="BD124" i="1"/>
  <c r="BC124" i="1"/>
  <c r="BB124" i="1"/>
  <c r="BA124" i="1"/>
  <c r="AZ124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BG123" i="1"/>
  <c r="BF123" i="1"/>
  <c r="BE123" i="1"/>
  <c r="BD123" i="1"/>
  <c r="BC123" i="1"/>
  <c r="BB123" i="1"/>
  <c r="BA123" i="1"/>
  <c r="AZ123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BG122" i="1"/>
  <c r="BF122" i="1"/>
  <c r="BE122" i="1"/>
  <c r="BD122" i="1"/>
  <c r="BC122" i="1"/>
  <c r="BB122" i="1"/>
  <c r="BA122" i="1"/>
  <c r="AZ122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Q122" i="1"/>
  <c r="P122" i="1"/>
  <c r="O122" i="1"/>
  <c r="N122" i="1"/>
  <c r="M122" i="1"/>
  <c r="L122" i="1"/>
  <c r="K122" i="1"/>
  <c r="J122" i="1"/>
  <c r="I122" i="1"/>
  <c r="H122" i="1"/>
  <c r="G122" i="1"/>
  <c r="BG121" i="1"/>
  <c r="BF121" i="1"/>
  <c r="BE121" i="1"/>
  <c r="BD121" i="1"/>
  <c r="BC121" i="1"/>
  <c r="BB121" i="1"/>
  <c r="BA121" i="1"/>
  <c r="AZ121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Q121" i="1"/>
  <c r="P121" i="1"/>
  <c r="O121" i="1"/>
  <c r="N121" i="1"/>
  <c r="M121" i="1"/>
  <c r="L121" i="1"/>
  <c r="K121" i="1"/>
  <c r="J121" i="1"/>
  <c r="I121" i="1"/>
  <c r="H121" i="1"/>
  <c r="G121" i="1"/>
  <c r="BG120" i="1"/>
  <c r="BF120" i="1"/>
  <c r="BE120" i="1"/>
  <c r="BD120" i="1"/>
  <c r="BC120" i="1"/>
  <c r="BB120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BG119" i="1"/>
  <c r="BF119" i="1"/>
  <c r="BE119" i="1"/>
  <c r="BD119" i="1"/>
  <c r="BC119" i="1"/>
  <c r="BB119" i="1"/>
  <c r="BA119" i="1"/>
  <c r="AZ119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Q119" i="1"/>
  <c r="P119" i="1"/>
  <c r="O119" i="1"/>
  <c r="N119" i="1"/>
  <c r="M119" i="1"/>
  <c r="L119" i="1"/>
  <c r="K119" i="1"/>
  <c r="J119" i="1"/>
  <c r="I119" i="1"/>
  <c r="H119" i="1"/>
  <c r="G119" i="1"/>
  <c r="BG118" i="1"/>
  <c r="BF118" i="1"/>
  <c r="BE118" i="1"/>
  <c r="BD118" i="1"/>
  <c r="BC118" i="1"/>
  <c r="BB118" i="1"/>
  <c r="BA118" i="1"/>
  <c r="AZ118" i="1"/>
  <c r="AY118" i="1"/>
  <c r="AX118" i="1"/>
  <c r="AW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Q118" i="1"/>
  <c r="P118" i="1"/>
  <c r="O118" i="1"/>
  <c r="N118" i="1"/>
  <c r="M118" i="1"/>
  <c r="L118" i="1"/>
  <c r="K118" i="1"/>
  <c r="J118" i="1"/>
  <c r="I118" i="1"/>
  <c r="H118" i="1"/>
  <c r="G118" i="1"/>
  <c r="BG117" i="1"/>
  <c r="BF117" i="1"/>
  <c r="BE117" i="1"/>
  <c r="BD117" i="1"/>
  <c r="BC117" i="1"/>
  <c r="BB117" i="1"/>
  <c r="BA117" i="1"/>
  <c r="AZ117" i="1"/>
  <c r="AY117" i="1"/>
  <c r="AX117" i="1"/>
  <c r="AW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Q117" i="1"/>
  <c r="P117" i="1"/>
  <c r="O117" i="1"/>
  <c r="N117" i="1"/>
  <c r="M117" i="1"/>
  <c r="L117" i="1"/>
  <c r="K117" i="1"/>
  <c r="J117" i="1"/>
  <c r="I117" i="1"/>
  <c r="H117" i="1"/>
  <c r="G117" i="1"/>
  <c r="BG116" i="1"/>
  <c r="BF116" i="1"/>
  <c r="BE116" i="1"/>
  <c r="BD116" i="1"/>
  <c r="BC116" i="1"/>
  <c r="BB116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Q116" i="1"/>
  <c r="P116" i="1"/>
  <c r="O116" i="1"/>
  <c r="N116" i="1"/>
  <c r="M116" i="1"/>
  <c r="L116" i="1"/>
  <c r="K116" i="1"/>
  <c r="J116" i="1"/>
  <c r="I116" i="1"/>
  <c r="H116" i="1"/>
  <c r="G116" i="1"/>
  <c r="BG115" i="1"/>
  <c r="BF115" i="1"/>
  <c r="BE115" i="1"/>
  <c r="BD115" i="1"/>
  <c r="BC115" i="1"/>
  <c r="BB115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Q115" i="1"/>
  <c r="P115" i="1"/>
  <c r="O115" i="1"/>
  <c r="N115" i="1"/>
  <c r="M115" i="1"/>
  <c r="L115" i="1"/>
  <c r="J115" i="1"/>
  <c r="I115" i="1"/>
  <c r="H115" i="1"/>
  <c r="G115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Q114" i="1"/>
  <c r="P114" i="1"/>
  <c r="O114" i="1"/>
  <c r="N114" i="1"/>
  <c r="M114" i="1"/>
  <c r="L114" i="1"/>
  <c r="K114" i="1"/>
  <c r="J114" i="1"/>
  <c r="I114" i="1"/>
  <c r="H114" i="1"/>
  <c r="G114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Q113" i="1"/>
  <c r="P113" i="1"/>
  <c r="O113" i="1"/>
  <c r="N113" i="1"/>
  <c r="M113" i="1"/>
  <c r="L113" i="1"/>
  <c r="K113" i="1"/>
  <c r="J113" i="1"/>
  <c r="I113" i="1"/>
  <c r="H113" i="1"/>
  <c r="G113" i="1"/>
  <c r="BG112" i="1"/>
  <c r="BF112" i="1"/>
  <c r="BE112" i="1"/>
  <c r="BD112" i="1"/>
  <c r="BC112" i="1"/>
  <c r="BB112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Q112" i="1"/>
  <c r="P112" i="1"/>
  <c r="O112" i="1"/>
  <c r="N112" i="1"/>
  <c r="M112" i="1"/>
  <c r="L112" i="1"/>
  <c r="K112" i="1"/>
  <c r="J112" i="1"/>
  <c r="I112" i="1"/>
  <c r="H112" i="1"/>
  <c r="G112" i="1"/>
  <c r="BG111" i="1"/>
  <c r="BF111" i="1"/>
  <c r="BE111" i="1"/>
  <c r="BD111" i="1"/>
  <c r="BC111" i="1"/>
  <c r="BB111" i="1"/>
  <c r="BA111" i="1"/>
  <c r="AZ111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Q111" i="1"/>
  <c r="P111" i="1"/>
  <c r="O111" i="1"/>
  <c r="N111" i="1"/>
  <c r="M111" i="1"/>
  <c r="L111" i="1"/>
  <c r="K111" i="1"/>
  <c r="J111" i="1"/>
  <c r="I111" i="1"/>
  <c r="H111" i="1"/>
  <c r="G111" i="1"/>
  <c r="BG110" i="1"/>
  <c r="BF110" i="1"/>
  <c r="BE110" i="1"/>
  <c r="BD110" i="1"/>
  <c r="BC110" i="1"/>
  <c r="BB110" i="1"/>
  <c r="BA110" i="1"/>
  <c r="AZ110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Q110" i="1"/>
  <c r="P110" i="1"/>
  <c r="O110" i="1"/>
  <c r="N110" i="1"/>
  <c r="M110" i="1"/>
  <c r="L110" i="1"/>
  <c r="K110" i="1"/>
  <c r="J110" i="1"/>
  <c r="I110" i="1"/>
  <c r="H110" i="1"/>
  <c r="G110" i="1"/>
  <c r="BG109" i="1"/>
  <c r="BF109" i="1"/>
  <c r="BE109" i="1"/>
  <c r="BD109" i="1"/>
  <c r="BC109" i="1"/>
  <c r="BB109" i="1"/>
  <c r="BA109" i="1"/>
  <c r="AZ109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Q109" i="1"/>
  <c r="P109" i="1"/>
  <c r="O109" i="1"/>
  <c r="N109" i="1"/>
  <c r="M109" i="1"/>
  <c r="L109" i="1"/>
  <c r="K109" i="1"/>
  <c r="J109" i="1"/>
  <c r="I109" i="1"/>
  <c r="H109" i="1"/>
  <c r="G109" i="1"/>
  <c r="BG108" i="1"/>
  <c r="BF108" i="1"/>
  <c r="BE108" i="1"/>
  <c r="BD108" i="1"/>
  <c r="BC108" i="1"/>
  <c r="BB108" i="1"/>
  <c r="BA108" i="1"/>
  <c r="AZ108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Q108" i="1"/>
  <c r="P108" i="1"/>
  <c r="O108" i="1"/>
  <c r="N108" i="1"/>
  <c r="M108" i="1"/>
  <c r="L108" i="1"/>
  <c r="K108" i="1"/>
  <c r="J108" i="1"/>
  <c r="I108" i="1"/>
  <c r="H108" i="1"/>
  <c r="G108" i="1"/>
  <c r="BG107" i="1"/>
  <c r="BF107" i="1"/>
  <c r="BE107" i="1"/>
  <c r="BD107" i="1"/>
  <c r="BC107" i="1"/>
  <c r="BB107" i="1"/>
  <c r="BA107" i="1"/>
  <c r="AZ107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Q107" i="1"/>
  <c r="P107" i="1"/>
  <c r="O107" i="1"/>
  <c r="N107" i="1"/>
  <c r="M107" i="1"/>
  <c r="L107" i="1"/>
  <c r="K107" i="1"/>
  <c r="J107" i="1"/>
  <c r="I107" i="1"/>
  <c r="H107" i="1"/>
  <c r="G107" i="1"/>
  <c r="BG106" i="1"/>
  <c r="BF106" i="1"/>
  <c r="BE106" i="1"/>
  <c r="BD106" i="1"/>
  <c r="BC106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Q106" i="1"/>
  <c r="P106" i="1"/>
  <c r="O106" i="1"/>
  <c r="N106" i="1"/>
  <c r="M106" i="1"/>
  <c r="L106" i="1"/>
  <c r="K106" i="1"/>
  <c r="J106" i="1"/>
  <c r="I106" i="1"/>
  <c r="H106" i="1"/>
  <c r="G106" i="1"/>
  <c r="BG105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Q105" i="1"/>
  <c r="P105" i="1"/>
  <c r="O105" i="1"/>
  <c r="N105" i="1"/>
  <c r="M105" i="1"/>
  <c r="L105" i="1"/>
  <c r="K105" i="1"/>
  <c r="J105" i="1"/>
  <c r="I105" i="1"/>
  <c r="H105" i="1"/>
  <c r="G105" i="1"/>
  <c r="BG104" i="1"/>
  <c r="BF104" i="1"/>
  <c r="BE104" i="1"/>
  <c r="BD104" i="1"/>
  <c r="BC104" i="1"/>
  <c r="BB104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Q104" i="1"/>
  <c r="P104" i="1"/>
  <c r="O104" i="1"/>
  <c r="N104" i="1"/>
  <c r="M104" i="1"/>
  <c r="L104" i="1"/>
  <c r="K104" i="1"/>
  <c r="J104" i="1"/>
  <c r="I104" i="1"/>
  <c r="H104" i="1"/>
  <c r="G104" i="1"/>
  <c r="BG103" i="1"/>
  <c r="BF103" i="1"/>
  <c r="BE103" i="1"/>
  <c r="BD103" i="1"/>
  <c r="BC103" i="1"/>
  <c r="BB103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Q103" i="1"/>
  <c r="P103" i="1"/>
  <c r="O103" i="1"/>
  <c r="N103" i="1"/>
  <c r="M103" i="1"/>
  <c r="L103" i="1"/>
  <c r="K103" i="1"/>
  <c r="J103" i="1"/>
  <c r="I103" i="1"/>
  <c r="H103" i="1"/>
  <c r="G103" i="1"/>
  <c r="BG102" i="1"/>
  <c r="BF102" i="1"/>
  <c r="BE102" i="1"/>
  <c r="BD102" i="1"/>
  <c r="BC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BG101" i="1"/>
  <c r="BF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BG100" i="1"/>
  <c r="BF100" i="1"/>
  <c r="BE100" i="1"/>
  <c r="BD100" i="1"/>
  <c r="BC100" i="1"/>
  <c r="BB100" i="1"/>
  <c r="BA100" i="1"/>
  <c r="AZ100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Q100" i="1"/>
  <c r="P100" i="1"/>
  <c r="O100" i="1"/>
  <c r="N100" i="1"/>
  <c r="M100" i="1"/>
  <c r="L100" i="1"/>
  <c r="K100" i="1"/>
  <c r="J100" i="1"/>
  <c r="I100" i="1"/>
  <c r="H100" i="1"/>
  <c r="G100" i="1"/>
  <c r="BG99" i="1"/>
  <c r="BF99" i="1"/>
  <c r="BE99" i="1"/>
  <c r="BD99" i="1"/>
  <c r="BC99" i="1"/>
  <c r="BB99" i="1"/>
  <c r="BA99" i="1"/>
  <c r="AZ99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BG98" i="1"/>
  <c r="BF98" i="1"/>
  <c r="BE98" i="1"/>
  <c r="BD98" i="1"/>
  <c r="BC98" i="1"/>
  <c r="BB98" i="1"/>
  <c r="BA98" i="1"/>
  <c r="AZ98" i="1"/>
  <c r="AY98" i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Q98" i="1"/>
  <c r="P98" i="1"/>
  <c r="O98" i="1"/>
  <c r="N98" i="1"/>
  <c r="M98" i="1"/>
  <c r="L98" i="1"/>
  <c r="K98" i="1"/>
  <c r="J98" i="1"/>
  <c r="I98" i="1"/>
  <c r="H98" i="1"/>
  <c r="G98" i="1"/>
  <c r="BG97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Q97" i="1"/>
  <c r="P97" i="1"/>
  <c r="O97" i="1"/>
  <c r="N97" i="1"/>
  <c r="M97" i="1"/>
  <c r="L97" i="1"/>
  <c r="K97" i="1"/>
  <c r="J97" i="1"/>
  <c r="I97" i="1"/>
  <c r="H97" i="1"/>
  <c r="G97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Q96" i="1"/>
  <c r="P96" i="1"/>
  <c r="O96" i="1"/>
  <c r="N96" i="1"/>
  <c r="M96" i="1"/>
  <c r="L96" i="1"/>
  <c r="K96" i="1"/>
  <c r="J96" i="1"/>
  <c r="I96" i="1"/>
  <c r="H96" i="1"/>
  <c r="G96" i="1"/>
  <c r="BG95" i="1"/>
  <c r="BF95" i="1"/>
  <c r="BE95" i="1"/>
  <c r="BD95" i="1"/>
  <c r="BC95" i="1"/>
  <c r="BB95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Q95" i="1"/>
  <c r="P95" i="1"/>
  <c r="O95" i="1"/>
  <c r="N95" i="1"/>
  <c r="M95" i="1"/>
  <c r="L95" i="1"/>
  <c r="K95" i="1"/>
  <c r="J95" i="1"/>
  <c r="I95" i="1"/>
  <c r="H95" i="1"/>
  <c r="G95" i="1"/>
  <c r="BG94" i="1"/>
  <c r="BF94" i="1"/>
  <c r="BE94" i="1"/>
  <c r="BD94" i="1"/>
  <c r="BC94" i="1"/>
  <c r="BB94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Q94" i="1"/>
  <c r="P94" i="1"/>
  <c r="O94" i="1"/>
  <c r="N94" i="1"/>
  <c r="M94" i="1"/>
  <c r="L94" i="1"/>
  <c r="K94" i="1"/>
  <c r="J94" i="1"/>
  <c r="I94" i="1"/>
  <c r="H94" i="1"/>
  <c r="G94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Q93" i="1"/>
  <c r="P93" i="1"/>
  <c r="O93" i="1"/>
  <c r="N93" i="1"/>
  <c r="M93" i="1"/>
  <c r="L93" i="1"/>
  <c r="K93" i="1"/>
  <c r="J93" i="1"/>
  <c r="I93" i="1"/>
  <c r="H93" i="1"/>
  <c r="G93" i="1"/>
  <c r="BG92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Q92" i="1"/>
  <c r="P92" i="1"/>
  <c r="O92" i="1"/>
  <c r="N92" i="1"/>
  <c r="M92" i="1"/>
  <c r="L92" i="1"/>
  <c r="K92" i="1"/>
  <c r="J92" i="1"/>
  <c r="I92" i="1"/>
  <c r="H92" i="1"/>
  <c r="G92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Q88" i="1"/>
  <c r="P88" i="1"/>
  <c r="O88" i="1"/>
  <c r="N88" i="1"/>
  <c r="M88" i="1"/>
  <c r="L88" i="1"/>
  <c r="K88" i="1"/>
  <c r="J88" i="1"/>
  <c r="I88" i="1"/>
  <c r="H88" i="1"/>
  <c r="G88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Q86" i="1"/>
  <c r="P86" i="1"/>
  <c r="O86" i="1"/>
  <c r="N86" i="1"/>
  <c r="M86" i="1"/>
  <c r="L86" i="1"/>
  <c r="K86" i="1"/>
  <c r="J86" i="1"/>
  <c r="I86" i="1"/>
  <c r="H86" i="1"/>
  <c r="G86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Q85" i="1"/>
  <c r="P85" i="1"/>
  <c r="O85" i="1"/>
  <c r="N85" i="1"/>
  <c r="M85" i="1"/>
  <c r="L85" i="1"/>
  <c r="K85" i="1"/>
  <c r="J85" i="1"/>
  <c r="I85" i="1"/>
  <c r="H85" i="1"/>
  <c r="G85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Q84" i="1"/>
  <c r="P84" i="1"/>
  <c r="O84" i="1"/>
  <c r="N84" i="1"/>
  <c r="M84" i="1"/>
  <c r="L84" i="1"/>
  <c r="K84" i="1"/>
  <c r="J84" i="1"/>
  <c r="I84" i="1"/>
  <c r="H84" i="1"/>
  <c r="G84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Q83" i="1"/>
  <c r="P83" i="1"/>
  <c r="O83" i="1"/>
  <c r="N83" i="1"/>
  <c r="M83" i="1"/>
  <c r="L83" i="1"/>
  <c r="K83" i="1"/>
  <c r="J83" i="1"/>
  <c r="I83" i="1"/>
  <c r="H83" i="1"/>
  <c r="G83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Q82" i="1"/>
  <c r="P82" i="1"/>
  <c r="O82" i="1"/>
  <c r="N82" i="1"/>
  <c r="M82" i="1"/>
  <c r="L82" i="1"/>
  <c r="K82" i="1"/>
  <c r="J82" i="1"/>
  <c r="I82" i="1"/>
  <c r="H82" i="1"/>
  <c r="G82" i="1"/>
  <c r="BG81" i="1"/>
  <c r="BF81" i="1"/>
  <c r="BE81" i="1"/>
  <c r="BD81" i="1"/>
  <c r="BC81" i="1"/>
  <c r="BB81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Q81" i="1"/>
  <c r="P81" i="1"/>
  <c r="O81" i="1"/>
  <c r="N81" i="1"/>
  <c r="M81" i="1"/>
  <c r="L81" i="1"/>
  <c r="K81" i="1"/>
  <c r="J81" i="1"/>
  <c r="I81" i="1"/>
  <c r="H81" i="1"/>
  <c r="G81" i="1"/>
  <c r="BG80" i="1"/>
  <c r="BF80" i="1"/>
  <c r="BE80" i="1"/>
  <c r="BD80" i="1"/>
  <c r="BC80" i="1"/>
  <c r="BB80" i="1"/>
  <c r="BA80" i="1"/>
  <c r="AZ80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Q80" i="1"/>
  <c r="P80" i="1"/>
  <c r="O80" i="1"/>
  <c r="N80" i="1"/>
  <c r="M80" i="1"/>
  <c r="L80" i="1"/>
  <c r="K80" i="1"/>
  <c r="J80" i="1"/>
  <c r="I80" i="1"/>
  <c r="H80" i="1"/>
  <c r="G80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Q79" i="1"/>
  <c r="P79" i="1"/>
  <c r="O79" i="1"/>
  <c r="N79" i="1"/>
  <c r="M79" i="1"/>
  <c r="L79" i="1"/>
  <c r="K79" i="1"/>
  <c r="J79" i="1"/>
  <c r="I79" i="1"/>
  <c r="H79" i="1"/>
  <c r="G79" i="1"/>
  <c r="BG78" i="1"/>
  <c r="BF78" i="1"/>
  <c r="BE78" i="1"/>
  <c r="BD78" i="1"/>
  <c r="BC78" i="1"/>
  <c r="BB78" i="1"/>
  <c r="BA78" i="1"/>
  <c r="AZ78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Q78" i="1"/>
  <c r="P78" i="1"/>
  <c r="O78" i="1"/>
  <c r="N78" i="1"/>
  <c r="M78" i="1"/>
  <c r="L78" i="1"/>
  <c r="K78" i="1"/>
  <c r="J78" i="1"/>
  <c r="I78" i="1"/>
  <c r="H78" i="1"/>
  <c r="G78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Q77" i="1"/>
  <c r="P77" i="1"/>
  <c r="O77" i="1"/>
  <c r="N77" i="1"/>
  <c r="M77" i="1"/>
  <c r="L77" i="1"/>
  <c r="K77" i="1"/>
  <c r="J77" i="1"/>
  <c r="I77" i="1"/>
  <c r="H77" i="1"/>
  <c r="G77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Q76" i="1"/>
  <c r="P76" i="1"/>
  <c r="O76" i="1"/>
  <c r="N76" i="1"/>
  <c r="M76" i="1"/>
  <c r="L76" i="1"/>
  <c r="K76" i="1"/>
  <c r="J76" i="1"/>
  <c r="I76" i="1"/>
  <c r="H76" i="1"/>
  <c r="G76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Q75" i="1"/>
  <c r="P75" i="1"/>
  <c r="O75" i="1"/>
  <c r="N75" i="1"/>
  <c r="M75" i="1"/>
  <c r="L75" i="1"/>
  <c r="K75" i="1"/>
  <c r="J75" i="1"/>
  <c r="I75" i="1"/>
  <c r="H75" i="1"/>
  <c r="G75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Q74" i="1"/>
  <c r="P74" i="1"/>
  <c r="O74" i="1"/>
  <c r="N74" i="1"/>
  <c r="M74" i="1"/>
  <c r="L74" i="1"/>
  <c r="K74" i="1"/>
  <c r="J74" i="1"/>
  <c r="I74" i="1"/>
  <c r="H74" i="1"/>
  <c r="G74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Q73" i="1"/>
  <c r="P73" i="1"/>
  <c r="O73" i="1"/>
  <c r="N73" i="1"/>
  <c r="M73" i="1"/>
  <c r="L73" i="1"/>
  <c r="K73" i="1"/>
  <c r="J73" i="1"/>
  <c r="I73" i="1"/>
  <c r="H73" i="1"/>
  <c r="G73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Q72" i="1"/>
  <c r="P72" i="1"/>
  <c r="O72" i="1"/>
  <c r="N72" i="1"/>
  <c r="M72" i="1"/>
  <c r="L72" i="1"/>
  <c r="K72" i="1"/>
  <c r="J72" i="1"/>
  <c r="I72" i="1"/>
  <c r="H72" i="1"/>
  <c r="G72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Q70" i="1"/>
  <c r="P70" i="1"/>
  <c r="O70" i="1"/>
  <c r="N70" i="1"/>
  <c r="M70" i="1"/>
  <c r="L70" i="1"/>
  <c r="K70" i="1"/>
  <c r="J70" i="1"/>
  <c r="I70" i="1"/>
  <c r="H70" i="1"/>
  <c r="G70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Q69" i="1"/>
  <c r="P69" i="1"/>
  <c r="O69" i="1"/>
  <c r="N69" i="1"/>
  <c r="M69" i="1"/>
  <c r="L69" i="1"/>
  <c r="K69" i="1"/>
  <c r="J69" i="1"/>
  <c r="I69" i="1"/>
  <c r="H69" i="1"/>
  <c r="G69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Q68" i="1"/>
  <c r="P68" i="1"/>
  <c r="O68" i="1"/>
  <c r="N68" i="1"/>
  <c r="M68" i="1"/>
  <c r="L68" i="1"/>
  <c r="K68" i="1"/>
  <c r="J68" i="1"/>
  <c r="I68" i="1"/>
  <c r="H68" i="1"/>
  <c r="G68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Q67" i="1"/>
  <c r="P67" i="1"/>
  <c r="O67" i="1"/>
  <c r="N67" i="1"/>
  <c r="M67" i="1"/>
  <c r="L67" i="1"/>
  <c r="K67" i="1"/>
  <c r="J67" i="1"/>
  <c r="I67" i="1"/>
  <c r="H67" i="1"/>
  <c r="G67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Q66" i="1"/>
  <c r="P66" i="1"/>
  <c r="O66" i="1"/>
  <c r="N66" i="1"/>
  <c r="M66" i="1"/>
  <c r="L66" i="1"/>
  <c r="K66" i="1"/>
  <c r="J66" i="1"/>
  <c r="I66" i="1"/>
  <c r="H66" i="1"/>
  <c r="G66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Q65" i="1"/>
  <c r="P65" i="1"/>
  <c r="O65" i="1"/>
  <c r="N65" i="1"/>
  <c r="M65" i="1"/>
  <c r="L65" i="1"/>
  <c r="K65" i="1"/>
  <c r="J65" i="1"/>
  <c r="I65" i="1"/>
  <c r="H65" i="1"/>
  <c r="G65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Q64" i="1"/>
  <c r="P64" i="1"/>
  <c r="O64" i="1"/>
  <c r="N64" i="1"/>
  <c r="M64" i="1"/>
  <c r="L64" i="1"/>
  <c r="K64" i="1"/>
  <c r="J64" i="1"/>
  <c r="I64" i="1"/>
  <c r="H64" i="1"/>
  <c r="G64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Q63" i="1"/>
  <c r="P63" i="1"/>
  <c r="O63" i="1"/>
  <c r="N63" i="1"/>
  <c r="M63" i="1"/>
  <c r="L63" i="1"/>
  <c r="K63" i="1"/>
  <c r="J63" i="1"/>
  <c r="I63" i="1"/>
  <c r="H63" i="1"/>
  <c r="G63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Q62" i="1"/>
  <c r="P62" i="1"/>
  <c r="O62" i="1"/>
  <c r="N62" i="1"/>
  <c r="M62" i="1"/>
  <c r="L62" i="1"/>
  <c r="K62" i="1"/>
  <c r="J62" i="1"/>
  <c r="I62" i="1"/>
  <c r="H62" i="1"/>
  <c r="G62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Q61" i="1"/>
  <c r="P61" i="1"/>
  <c r="O61" i="1"/>
  <c r="N61" i="1"/>
  <c r="M61" i="1"/>
  <c r="L61" i="1"/>
  <c r="K61" i="1"/>
  <c r="J61" i="1"/>
  <c r="I61" i="1"/>
  <c r="H61" i="1"/>
  <c r="G61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Q60" i="1"/>
  <c r="P60" i="1"/>
  <c r="O60" i="1"/>
  <c r="N60" i="1"/>
  <c r="M60" i="1"/>
  <c r="L60" i="1"/>
  <c r="K60" i="1"/>
  <c r="J60" i="1"/>
  <c r="I60" i="1"/>
  <c r="H60" i="1"/>
  <c r="G60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Q59" i="1"/>
  <c r="P59" i="1"/>
  <c r="O59" i="1"/>
  <c r="N59" i="1"/>
  <c r="M59" i="1"/>
  <c r="L59" i="1"/>
  <c r="K59" i="1"/>
  <c r="J59" i="1"/>
  <c r="I59" i="1"/>
  <c r="H59" i="1"/>
  <c r="G59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Q58" i="1"/>
  <c r="P58" i="1"/>
  <c r="O58" i="1"/>
  <c r="N58" i="1"/>
  <c r="M58" i="1"/>
  <c r="L58" i="1"/>
  <c r="K58" i="1"/>
  <c r="J58" i="1"/>
  <c r="I58" i="1"/>
  <c r="H58" i="1"/>
  <c r="G58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Q57" i="1"/>
  <c r="P57" i="1"/>
  <c r="O57" i="1"/>
  <c r="N57" i="1"/>
  <c r="M57" i="1"/>
  <c r="L57" i="1"/>
  <c r="K57" i="1"/>
  <c r="J57" i="1"/>
  <c r="I57" i="1"/>
  <c r="H57" i="1"/>
  <c r="G57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Q56" i="1"/>
  <c r="P56" i="1"/>
  <c r="O56" i="1"/>
  <c r="N56" i="1"/>
  <c r="M56" i="1"/>
  <c r="L56" i="1"/>
  <c r="K56" i="1"/>
  <c r="J56" i="1"/>
  <c r="I56" i="1"/>
  <c r="H56" i="1"/>
  <c r="G56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Q55" i="1"/>
  <c r="P55" i="1"/>
  <c r="O55" i="1"/>
  <c r="N55" i="1"/>
  <c r="M55" i="1"/>
  <c r="L55" i="1"/>
  <c r="K55" i="1"/>
  <c r="J55" i="1"/>
  <c r="I55" i="1"/>
  <c r="H55" i="1"/>
  <c r="G55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Q54" i="1"/>
  <c r="P54" i="1"/>
  <c r="O54" i="1"/>
  <c r="N54" i="1"/>
  <c r="M54" i="1"/>
  <c r="L54" i="1"/>
  <c r="K54" i="1"/>
  <c r="J54" i="1"/>
  <c r="I54" i="1"/>
  <c r="H54" i="1"/>
  <c r="G54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Q53" i="1"/>
  <c r="P53" i="1"/>
  <c r="O53" i="1"/>
  <c r="N53" i="1"/>
  <c r="M53" i="1"/>
  <c r="L53" i="1"/>
  <c r="K53" i="1"/>
  <c r="J53" i="1"/>
  <c r="I53" i="1"/>
  <c r="H53" i="1"/>
  <c r="G53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Q52" i="1"/>
  <c r="P52" i="1"/>
  <c r="O52" i="1"/>
  <c r="N52" i="1"/>
  <c r="M52" i="1"/>
  <c r="L52" i="1"/>
  <c r="K52" i="1"/>
  <c r="J52" i="1"/>
  <c r="I52" i="1"/>
  <c r="H52" i="1"/>
  <c r="G52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Q51" i="1"/>
  <c r="P51" i="1"/>
  <c r="O51" i="1"/>
  <c r="N51" i="1"/>
  <c r="M51" i="1"/>
  <c r="L51" i="1"/>
  <c r="K51" i="1"/>
  <c r="J51" i="1"/>
  <c r="I51" i="1"/>
  <c r="H51" i="1"/>
  <c r="G51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Q50" i="1"/>
  <c r="P50" i="1"/>
  <c r="O50" i="1"/>
  <c r="N50" i="1"/>
  <c r="M50" i="1"/>
  <c r="L50" i="1"/>
  <c r="K50" i="1"/>
  <c r="J50" i="1"/>
  <c r="I50" i="1"/>
  <c r="H50" i="1"/>
  <c r="G50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Q49" i="1"/>
  <c r="P49" i="1"/>
  <c r="O49" i="1"/>
  <c r="N49" i="1"/>
  <c r="M49" i="1"/>
  <c r="L49" i="1"/>
  <c r="K49" i="1"/>
  <c r="J49" i="1"/>
  <c r="I49" i="1"/>
  <c r="H49" i="1"/>
  <c r="G49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Q48" i="1"/>
  <c r="P48" i="1"/>
  <c r="O48" i="1"/>
  <c r="N48" i="1"/>
  <c r="M48" i="1"/>
  <c r="L48" i="1"/>
  <c r="K48" i="1"/>
  <c r="J48" i="1"/>
  <c r="I48" i="1"/>
  <c r="H48" i="1"/>
  <c r="G48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Q47" i="1"/>
  <c r="P47" i="1"/>
  <c r="O47" i="1"/>
  <c r="N47" i="1"/>
  <c r="M47" i="1"/>
  <c r="L47" i="1"/>
  <c r="K47" i="1"/>
  <c r="J47" i="1"/>
  <c r="I47" i="1"/>
  <c r="H47" i="1"/>
  <c r="G47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Q46" i="1"/>
  <c r="P46" i="1"/>
  <c r="O46" i="1"/>
  <c r="N46" i="1"/>
  <c r="M46" i="1"/>
  <c r="L46" i="1"/>
  <c r="K46" i="1"/>
  <c r="J46" i="1"/>
  <c r="I46" i="1"/>
  <c r="H46" i="1"/>
  <c r="G46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Q45" i="1"/>
  <c r="P45" i="1"/>
  <c r="O45" i="1"/>
  <c r="N45" i="1"/>
  <c r="M45" i="1"/>
  <c r="L45" i="1"/>
  <c r="K45" i="1"/>
  <c r="J45" i="1"/>
  <c r="I45" i="1"/>
  <c r="H45" i="1"/>
  <c r="G45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Q44" i="1"/>
  <c r="P44" i="1"/>
  <c r="O44" i="1"/>
  <c r="N44" i="1"/>
  <c r="M44" i="1"/>
  <c r="L44" i="1"/>
  <c r="K44" i="1"/>
  <c r="J44" i="1"/>
  <c r="I44" i="1"/>
  <c r="H44" i="1"/>
  <c r="G44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Q43" i="1"/>
  <c r="P43" i="1"/>
  <c r="O43" i="1"/>
  <c r="N43" i="1"/>
  <c r="M43" i="1"/>
  <c r="L43" i="1"/>
  <c r="K43" i="1"/>
  <c r="J43" i="1"/>
  <c r="I43" i="1"/>
  <c r="H43" i="1"/>
  <c r="G43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Q42" i="1"/>
  <c r="P42" i="1"/>
  <c r="O42" i="1"/>
  <c r="N42" i="1"/>
  <c r="M42" i="1"/>
  <c r="L42" i="1"/>
  <c r="K42" i="1"/>
  <c r="J42" i="1"/>
  <c r="I42" i="1"/>
  <c r="H42" i="1"/>
  <c r="G42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Q41" i="1"/>
  <c r="P41" i="1"/>
  <c r="O41" i="1"/>
  <c r="N41" i="1"/>
  <c r="M41" i="1"/>
  <c r="L41" i="1"/>
  <c r="K41" i="1"/>
  <c r="J41" i="1"/>
  <c r="I41" i="1"/>
  <c r="H41" i="1"/>
  <c r="G41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Q40" i="1"/>
  <c r="P40" i="1"/>
  <c r="O40" i="1"/>
  <c r="N40" i="1"/>
  <c r="M40" i="1"/>
  <c r="L40" i="1"/>
  <c r="K40" i="1"/>
  <c r="J40" i="1"/>
  <c r="I40" i="1"/>
  <c r="H40" i="1"/>
  <c r="G40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Q39" i="1"/>
  <c r="P39" i="1"/>
  <c r="O39" i="1"/>
  <c r="N39" i="1"/>
  <c r="M39" i="1"/>
  <c r="L39" i="1"/>
  <c r="K39" i="1"/>
  <c r="J39" i="1"/>
  <c r="I39" i="1"/>
  <c r="H39" i="1"/>
  <c r="G39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Q38" i="1"/>
  <c r="P38" i="1"/>
  <c r="O38" i="1"/>
  <c r="N38" i="1"/>
  <c r="M38" i="1"/>
  <c r="L38" i="1"/>
  <c r="K38" i="1"/>
  <c r="J38" i="1"/>
  <c r="I38" i="1"/>
  <c r="H38" i="1"/>
  <c r="G38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Q37" i="1"/>
  <c r="P37" i="1"/>
  <c r="O37" i="1"/>
  <c r="N37" i="1"/>
  <c r="M37" i="1"/>
  <c r="L37" i="1"/>
  <c r="K37" i="1"/>
  <c r="J37" i="1"/>
  <c r="I37" i="1"/>
  <c r="H37" i="1"/>
  <c r="G37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Q36" i="1"/>
  <c r="P36" i="1"/>
  <c r="O36" i="1"/>
  <c r="N36" i="1"/>
  <c r="M36" i="1"/>
  <c r="L36" i="1"/>
  <c r="K36" i="1"/>
  <c r="J36" i="1"/>
  <c r="I36" i="1"/>
  <c r="H36" i="1"/>
  <c r="G36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Q35" i="1"/>
  <c r="P35" i="1"/>
  <c r="O35" i="1"/>
  <c r="N35" i="1"/>
  <c r="M35" i="1"/>
  <c r="L35" i="1"/>
  <c r="K35" i="1"/>
  <c r="J35" i="1"/>
  <c r="I35" i="1"/>
  <c r="H35" i="1"/>
  <c r="G35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Q33" i="1"/>
  <c r="P33" i="1"/>
  <c r="O33" i="1"/>
  <c r="N33" i="1"/>
  <c r="M33" i="1"/>
  <c r="L33" i="1"/>
  <c r="K33" i="1"/>
  <c r="J33" i="1"/>
  <c r="I33" i="1"/>
  <c r="H33" i="1"/>
  <c r="G33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Q32" i="1"/>
  <c r="P32" i="1"/>
  <c r="O32" i="1"/>
  <c r="N32" i="1"/>
  <c r="M32" i="1"/>
  <c r="L32" i="1"/>
  <c r="K32" i="1"/>
  <c r="J32" i="1"/>
  <c r="I32" i="1"/>
  <c r="H32" i="1"/>
  <c r="G32" i="1"/>
  <c r="BG31" i="1"/>
  <c r="AW4" i="8" s="1"/>
  <c r="BF31" i="1"/>
  <c r="AV4" i="8" s="1"/>
  <c r="BE31" i="1"/>
  <c r="AU4" i="8" s="1"/>
  <c r="BD31" i="1"/>
  <c r="AT4" i="8" s="1"/>
  <c r="BC31" i="1"/>
  <c r="AS4" i="8" s="1"/>
  <c r="BB31" i="1"/>
  <c r="AR4" i="8" s="1"/>
  <c r="BA31" i="1"/>
  <c r="AQ4" i="8" s="1"/>
  <c r="AZ31" i="1"/>
  <c r="AP4" i="8" s="1"/>
  <c r="AY31" i="1"/>
  <c r="AO4" i="8" s="1"/>
  <c r="AX31" i="1"/>
  <c r="AN4" i="8" s="1"/>
  <c r="AW31" i="1"/>
  <c r="AM4" i="8" s="1"/>
  <c r="AV31" i="1"/>
  <c r="AL4" i="8" s="1"/>
  <c r="AU31" i="1"/>
  <c r="AK4" i="8" s="1"/>
  <c r="AT31" i="1"/>
  <c r="AJ4" i="8" s="1"/>
  <c r="AS31" i="1"/>
  <c r="AI4" i="8" s="1"/>
  <c r="AR31" i="1"/>
  <c r="AH4" i="8" s="1"/>
  <c r="AQ31" i="1"/>
  <c r="AG4" i="8" s="1"/>
  <c r="AP31" i="1"/>
  <c r="AF4" i="8" s="1"/>
  <c r="AO31" i="1"/>
  <c r="AE4" i="8" s="1"/>
  <c r="AN31" i="1"/>
  <c r="AD4" i="8" s="1"/>
  <c r="AM31" i="1"/>
  <c r="AC4" i="8" s="1"/>
  <c r="AL31" i="1"/>
  <c r="AB4" i="8" s="1"/>
  <c r="AK31" i="1"/>
  <c r="AA4" i="8" s="1"/>
  <c r="AI31" i="1"/>
  <c r="Y4" i="8" s="1"/>
  <c r="AH31" i="1"/>
  <c r="AG31" i="1"/>
  <c r="X4" i="8" s="1"/>
  <c r="AF31" i="1"/>
  <c r="AE31" i="1"/>
  <c r="W4" i="8" s="1"/>
  <c r="AD31" i="1"/>
  <c r="V4" i="8" s="1"/>
  <c r="AC31" i="1"/>
  <c r="U4" i="8" s="1"/>
  <c r="AB31" i="1"/>
  <c r="T4" i="8" s="1"/>
  <c r="AA31" i="1"/>
  <c r="Z31" i="1"/>
  <c r="S4" i="8" s="1"/>
  <c r="Y31" i="1"/>
  <c r="X31" i="1"/>
  <c r="R4" i="8" s="1"/>
  <c r="W31" i="1"/>
  <c r="Q4" i="8" s="1"/>
  <c r="V31" i="1"/>
  <c r="P4" i="8" s="1"/>
  <c r="U31" i="1"/>
  <c r="O4" i="8" s="1"/>
  <c r="T31" i="1"/>
  <c r="N4" i="8" s="1"/>
  <c r="S31" i="1"/>
  <c r="M4" i="8" s="1"/>
  <c r="R31" i="1"/>
  <c r="Q31" i="1"/>
  <c r="L4" i="8" s="1"/>
  <c r="P31" i="1"/>
  <c r="K4" i="8" s="1"/>
  <c r="O31" i="1"/>
  <c r="J4" i="8" s="1"/>
  <c r="N31" i="1"/>
  <c r="I4" i="8" s="1"/>
  <c r="M31" i="1"/>
  <c r="H4" i="8" s="1"/>
  <c r="L31" i="1"/>
  <c r="G4" i="8" s="1"/>
  <c r="K31" i="1"/>
  <c r="J31" i="1"/>
  <c r="F4" i="8" s="1"/>
  <c r="I31" i="1"/>
  <c r="E4" i="8" s="1"/>
  <c r="H31" i="1"/>
  <c r="D4" i="8" s="1"/>
  <c r="G31" i="1"/>
  <c r="C4" i="8" s="1"/>
  <c r="BG30" i="1"/>
  <c r="AW3" i="8" s="1"/>
  <c r="BF30" i="1"/>
  <c r="AV3" i="8" s="1"/>
  <c r="BE30" i="1"/>
  <c r="AU3" i="8" s="1"/>
  <c r="BD30" i="1"/>
  <c r="AT3" i="8" s="1"/>
  <c r="BC30" i="1"/>
  <c r="AS3" i="8" s="1"/>
  <c r="BB30" i="1"/>
  <c r="AR3" i="8" s="1"/>
  <c r="BA30" i="1"/>
  <c r="AQ3" i="8" s="1"/>
  <c r="AZ30" i="1"/>
  <c r="AP3" i="8" s="1"/>
  <c r="AY30" i="1"/>
  <c r="AO3" i="8" s="1"/>
  <c r="AX30" i="1"/>
  <c r="AN3" i="8" s="1"/>
  <c r="AW30" i="1"/>
  <c r="AM3" i="8" s="1"/>
  <c r="AV30" i="1"/>
  <c r="AL3" i="8" s="1"/>
  <c r="AU30" i="1"/>
  <c r="AK3" i="8" s="1"/>
  <c r="AT30" i="1"/>
  <c r="AJ3" i="8" s="1"/>
  <c r="AS30" i="1"/>
  <c r="AI3" i="8" s="1"/>
  <c r="AR30" i="1"/>
  <c r="AH3" i="8" s="1"/>
  <c r="AQ30" i="1"/>
  <c r="AG3" i="8" s="1"/>
  <c r="AP30" i="1"/>
  <c r="AF3" i="8" s="1"/>
  <c r="AO30" i="1"/>
  <c r="AE3" i="8" s="1"/>
  <c r="AN30" i="1"/>
  <c r="AD3" i="8" s="1"/>
  <c r="AM30" i="1"/>
  <c r="AC3" i="8" s="1"/>
  <c r="AL30" i="1"/>
  <c r="AB3" i="8" s="1"/>
  <c r="AK30" i="1"/>
  <c r="AA3" i="8" s="1"/>
  <c r="AI30" i="1"/>
  <c r="Y3" i="8" s="1"/>
  <c r="AH30" i="1"/>
  <c r="AG30" i="1"/>
  <c r="X3" i="8" s="1"/>
  <c r="AF30" i="1"/>
  <c r="AE30" i="1"/>
  <c r="W3" i="8" s="1"/>
  <c r="AD30" i="1"/>
  <c r="V3" i="8" s="1"/>
  <c r="AC30" i="1"/>
  <c r="U3" i="8" s="1"/>
  <c r="AB30" i="1"/>
  <c r="T3" i="8" s="1"/>
  <c r="AA30" i="1"/>
  <c r="Z30" i="1"/>
  <c r="S3" i="8" s="1"/>
  <c r="Y30" i="1"/>
  <c r="X30" i="1"/>
  <c r="R3" i="8" s="1"/>
  <c r="W30" i="1"/>
  <c r="Q3" i="8" s="1"/>
  <c r="V30" i="1"/>
  <c r="P3" i="8" s="1"/>
  <c r="U30" i="1"/>
  <c r="O3" i="8" s="1"/>
  <c r="T30" i="1"/>
  <c r="N3" i="8" s="1"/>
  <c r="S30" i="1"/>
  <c r="M3" i="8" s="1"/>
  <c r="Q30" i="1"/>
  <c r="L3" i="8" s="1"/>
  <c r="P30" i="1"/>
  <c r="K3" i="8" s="1"/>
  <c r="O30" i="1"/>
  <c r="J3" i="8" s="1"/>
  <c r="N30" i="1"/>
  <c r="I3" i="8" s="1"/>
  <c r="M30" i="1"/>
  <c r="H3" i="8" s="1"/>
  <c r="L30" i="1"/>
  <c r="G3" i="8" s="1"/>
  <c r="K30" i="1"/>
  <c r="J30" i="1"/>
  <c r="F3" i="8" s="1"/>
  <c r="I30" i="1"/>
  <c r="E3" i="8" s="1"/>
  <c r="H30" i="1"/>
  <c r="D3" i="8" s="1"/>
  <c r="G30" i="1"/>
  <c r="C3" i="8" s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Q28" i="1"/>
  <c r="P28" i="1"/>
  <c r="O28" i="1"/>
  <c r="N28" i="1"/>
  <c r="M28" i="1"/>
  <c r="L28" i="1"/>
  <c r="K28" i="1"/>
  <c r="J28" i="1"/>
  <c r="I28" i="1"/>
  <c r="H28" i="1"/>
  <c r="G28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Q27" i="1"/>
  <c r="P27" i="1"/>
  <c r="O27" i="1"/>
  <c r="N27" i="1"/>
  <c r="M27" i="1"/>
  <c r="L27" i="1"/>
  <c r="K27" i="1"/>
  <c r="J27" i="1"/>
  <c r="I27" i="1"/>
  <c r="H27" i="1"/>
  <c r="G27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Q26" i="1"/>
  <c r="P26" i="1"/>
  <c r="O26" i="1"/>
  <c r="N26" i="1"/>
  <c r="M26" i="1"/>
  <c r="L26" i="1"/>
  <c r="K26" i="1"/>
  <c r="J26" i="1"/>
  <c r="I26" i="1"/>
  <c r="H26" i="1"/>
  <c r="G26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Q25" i="1"/>
  <c r="P25" i="1"/>
  <c r="O25" i="1"/>
  <c r="N25" i="1"/>
  <c r="M25" i="1"/>
  <c r="L25" i="1"/>
  <c r="K25" i="1"/>
  <c r="J25" i="1"/>
  <c r="I25" i="1"/>
  <c r="H25" i="1"/>
  <c r="G25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Q24" i="1"/>
  <c r="P24" i="1"/>
  <c r="O24" i="1"/>
  <c r="N24" i="1"/>
  <c r="M24" i="1"/>
  <c r="L24" i="1"/>
  <c r="K24" i="1"/>
  <c r="J24" i="1"/>
  <c r="I24" i="1"/>
  <c r="H24" i="1"/>
  <c r="G24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Q23" i="1"/>
  <c r="P23" i="1"/>
  <c r="O23" i="1"/>
  <c r="N23" i="1"/>
  <c r="M23" i="1"/>
  <c r="L23" i="1"/>
  <c r="K23" i="1"/>
  <c r="J23" i="1"/>
  <c r="I23" i="1"/>
  <c r="H23" i="1"/>
  <c r="G23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Q22" i="1"/>
  <c r="P22" i="1"/>
  <c r="O22" i="1"/>
  <c r="N22" i="1"/>
  <c r="M22" i="1"/>
  <c r="L22" i="1"/>
  <c r="K22" i="1"/>
  <c r="J22" i="1"/>
  <c r="I22" i="1"/>
  <c r="H22" i="1"/>
  <c r="G22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Q21" i="1"/>
  <c r="P21" i="1"/>
  <c r="O21" i="1"/>
  <c r="N21" i="1"/>
  <c r="M21" i="1"/>
  <c r="L21" i="1"/>
  <c r="K21" i="1"/>
  <c r="J21" i="1"/>
  <c r="I21" i="1"/>
  <c r="H21" i="1"/>
  <c r="G21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Q20" i="1"/>
  <c r="P20" i="1"/>
  <c r="O20" i="1"/>
  <c r="N20" i="1"/>
  <c r="M20" i="1"/>
  <c r="L20" i="1"/>
  <c r="K20" i="1"/>
  <c r="J20" i="1"/>
  <c r="I20" i="1"/>
  <c r="H20" i="1"/>
  <c r="G20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Q19" i="1"/>
  <c r="P19" i="1"/>
  <c r="O19" i="1"/>
  <c r="N19" i="1"/>
  <c r="M19" i="1"/>
  <c r="L19" i="1"/>
  <c r="K19" i="1"/>
  <c r="J19" i="1"/>
  <c r="I19" i="1"/>
  <c r="H19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Q18" i="1"/>
  <c r="P18" i="1"/>
  <c r="O18" i="1"/>
  <c r="N18" i="1"/>
  <c r="M18" i="1"/>
  <c r="L18" i="1"/>
  <c r="K18" i="1"/>
  <c r="J18" i="1"/>
  <c r="I18" i="1"/>
  <c r="H18" i="1"/>
  <c r="G18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Q17" i="1"/>
  <c r="P17" i="1"/>
  <c r="O17" i="1"/>
  <c r="N17" i="1"/>
  <c r="M17" i="1"/>
  <c r="L17" i="1"/>
  <c r="K17" i="1"/>
  <c r="J17" i="1"/>
  <c r="I17" i="1"/>
  <c r="H17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Q16" i="1"/>
  <c r="P16" i="1"/>
  <c r="O16" i="1"/>
  <c r="N16" i="1"/>
  <c r="M16" i="1"/>
  <c r="L16" i="1"/>
  <c r="K16" i="1"/>
  <c r="J16" i="1"/>
  <c r="I16" i="1"/>
  <c r="H16" i="1"/>
  <c r="G16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Q15" i="1"/>
  <c r="P15" i="1"/>
  <c r="O15" i="1"/>
  <c r="N15" i="1"/>
  <c r="M15" i="1"/>
  <c r="L15" i="1"/>
  <c r="K15" i="1"/>
  <c r="J15" i="1"/>
  <c r="I15" i="1"/>
  <c r="H15" i="1"/>
  <c r="G15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Q14" i="1"/>
  <c r="P14" i="1"/>
  <c r="O14" i="1"/>
  <c r="N14" i="1"/>
  <c r="M14" i="1"/>
  <c r="L14" i="1"/>
  <c r="K14" i="1"/>
  <c r="J14" i="1"/>
  <c r="I14" i="1"/>
  <c r="H14" i="1"/>
  <c r="G14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Q13" i="1"/>
  <c r="P13" i="1"/>
  <c r="O13" i="1"/>
  <c r="N13" i="1"/>
  <c r="M13" i="1"/>
  <c r="L13" i="1"/>
  <c r="K13" i="1"/>
  <c r="J13" i="1"/>
  <c r="I13" i="1"/>
  <c r="H13" i="1"/>
  <c r="G13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Q12" i="1"/>
  <c r="P12" i="1"/>
  <c r="O12" i="1"/>
  <c r="N12" i="1"/>
  <c r="M12" i="1"/>
  <c r="L12" i="1"/>
  <c r="K12" i="1"/>
  <c r="J12" i="1"/>
  <c r="I12" i="1"/>
  <c r="H12" i="1"/>
  <c r="G12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Q11" i="1"/>
  <c r="P11" i="1"/>
  <c r="O11" i="1"/>
  <c r="N11" i="1"/>
  <c r="M11" i="1"/>
  <c r="L11" i="1"/>
  <c r="K11" i="1"/>
  <c r="J11" i="1"/>
  <c r="I11" i="1"/>
  <c r="H11" i="1"/>
  <c r="G11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Q10" i="1"/>
  <c r="P10" i="1"/>
  <c r="O10" i="1"/>
  <c r="N10" i="1"/>
  <c r="M10" i="1"/>
  <c r="L10" i="1"/>
  <c r="K10" i="1"/>
  <c r="J10" i="1"/>
  <c r="I10" i="1"/>
  <c r="H10" i="1"/>
  <c r="G10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Q9" i="1"/>
  <c r="P9" i="1"/>
  <c r="O9" i="1"/>
  <c r="N9" i="1"/>
  <c r="M9" i="1"/>
  <c r="L9" i="1"/>
  <c r="K9" i="1"/>
  <c r="J9" i="1"/>
  <c r="I9" i="1"/>
  <c r="H9" i="1"/>
  <c r="G9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Q8" i="1"/>
  <c r="P8" i="1"/>
  <c r="O8" i="1"/>
  <c r="N8" i="1"/>
  <c r="M8" i="1"/>
  <c r="L8" i="1"/>
  <c r="K8" i="1"/>
  <c r="J8" i="1"/>
  <c r="I8" i="1"/>
  <c r="H8" i="1"/>
  <c r="G8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Q7" i="1"/>
  <c r="P7" i="1"/>
  <c r="O7" i="1"/>
  <c r="N7" i="1"/>
  <c r="M7" i="1"/>
  <c r="L7" i="1"/>
  <c r="K7" i="1"/>
  <c r="J7" i="1"/>
  <c r="I7" i="1"/>
  <c r="H7" i="1"/>
  <c r="G7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Q6" i="1"/>
  <c r="P6" i="1"/>
  <c r="O6" i="1"/>
  <c r="N6" i="1"/>
  <c r="M6" i="1"/>
  <c r="L6" i="1"/>
  <c r="K6" i="1"/>
  <c r="J6" i="1"/>
  <c r="I6" i="1"/>
  <c r="H6" i="1"/>
  <c r="G6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Q5" i="1"/>
  <c r="P5" i="1"/>
  <c r="O5" i="1"/>
  <c r="N5" i="1"/>
  <c r="M5" i="1"/>
  <c r="L5" i="1"/>
  <c r="K5" i="1"/>
  <c r="J5" i="1"/>
  <c r="I5" i="1"/>
  <c r="H5" i="1"/>
  <c r="G5" i="1"/>
  <c r="C75" i="5"/>
  <c r="C8" i="5"/>
  <c r="C18" i="5"/>
  <c r="C23" i="5"/>
  <c r="C35" i="5"/>
  <c r="C45" i="5"/>
  <c r="C51" i="5"/>
  <c r="C60" i="5"/>
  <c r="C66" i="5"/>
  <c r="C80" i="5"/>
  <c r="C88" i="5"/>
  <c r="C96" i="5"/>
  <c r="C105" i="5"/>
  <c r="C139" i="5"/>
  <c r="C123" i="5"/>
  <c r="C129" i="5"/>
  <c r="C151" i="5"/>
  <c r="C141" i="5"/>
  <c r="C92" i="5"/>
  <c r="C117" i="5"/>
  <c r="C42" i="5"/>
  <c r="C103" i="5"/>
  <c r="C49" i="5"/>
  <c r="C40" i="5"/>
  <c r="C133" i="5"/>
  <c r="C114" i="5"/>
  <c r="C19" i="5"/>
  <c r="C9" i="5"/>
  <c r="C138" i="5"/>
  <c r="C26" i="5"/>
  <c r="C36" i="5"/>
  <c r="C46" i="5"/>
  <c r="C52" i="5"/>
  <c r="C147" i="5"/>
  <c r="C69" i="5"/>
  <c r="C79" i="5"/>
  <c r="C89" i="5"/>
  <c r="C97" i="5"/>
  <c r="C106" i="5"/>
  <c r="C124" i="5"/>
  <c r="C128" i="5"/>
  <c r="C152" i="5"/>
  <c r="C142" i="5"/>
  <c r="C91" i="5"/>
  <c r="C16" i="5"/>
  <c r="C32" i="5"/>
  <c r="C85" i="5"/>
  <c r="C148" i="5"/>
  <c r="C145" i="5"/>
  <c r="C64" i="5"/>
  <c r="C111" i="5"/>
  <c r="C98" i="5"/>
  <c r="C2" i="5"/>
  <c r="C10" i="5"/>
  <c r="C20" i="5"/>
  <c r="C29" i="5"/>
  <c r="C37" i="5"/>
  <c r="C47" i="5"/>
  <c r="C53" i="5"/>
  <c r="C62" i="5"/>
  <c r="C70" i="5"/>
  <c r="C81" i="5"/>
  <c r="C72" i="5"/>
  <c r="C101" i="5"/>
  <c r="C107" i="5"/>
  <c r="C122" i="5"/>
  <c r="C130" i="5"/>
  <c r="C17" i="5"/>
  <c r="C28" i="5"/>
  <c r="C25" i="5"/>
  <c r="C74" i="5"/>
  <c r="C144" i="5"/>
  <c r="C21" i="5"/>
  <c r="C86" i="5"/>
  <c r="C14" i="5"/>
  <c r="C3" i="5"/>
  <c r="C12" i="5"/>
  <c r="C22" i="5"/>
  <c r="C30" i="5"/>
  <c r="C140" i="5"/>
  <c r="C48" i="5"/>
  <c r="C55" i="5"/>
  <c r="C61" i="5"/>
  <c r="C71" i="5"/>
  <c r="C83" i="5"/>
  <c r="C90" i="5"/>
  <c r="C102" i="5"/>
  <c r="C108" i="5"/>
  <c r="C118" i="5"/>
  <c r="C125" i="5"/>
  <c r="C137" i="5"/>
  <c r="C68" i="5"/>
  <c r="C67" i="5"/>
  <c r="C27" i="5"/>
  <c r="C5" i="5"/>
  <c r="C57" i="5"/>
  <c r="C110" i="5"/>
  <c r="C54" i="5"/>
  <c r="C43" i="5"/>
  <c r="C100" i="5"/>
  <c r="C149" i="5"/>
  <c r="C4" i="5"/>
  <c r="C13" i="5"/>
  <c r="C24" i="5"/>
  <c r="C31" i="5"/>
  <c r="C38" i="5"/>
  <c r="C41" i="5"/>
  <c r="C56" i="5"/>
  <c r="C63" i="5"/>
  <c r="C73" i="5"/>
  <c r="C84" i="5"/>
  <c r="C77" i="5"/>
  <c r="C99" i="5"/>
  <c r="C109" i="5"/>
  <c r="C115" i="5"/>
  <c r="C126" i="5"/>
  <c r="C131" i="5"/>
  <c r="C135" i="5"/>
  <c r="C120" i="5"/>
  <c r="C82" i="5"/>
  <c r="C11" i="5"/>
  <c r="C132" i="5"/>
  <c r="C146" i="5"/>
  <c r="C33" i="5"/>
  <c r="C94" i="5"/>
  <c r="C136" i="5"/>
  <c r="C7" i="5"/>
  <c r="C15" i="5"/>
  <c r="C76" i="5"/>
  <c r="C34" i="5"/>
  <c r="C44" i="5"/>
  <c r="C50" i="5"/>
  <c r="C59" i="5"/>
  <c r="C65" i="5"/>
  <c r="C78" i="5"/>
  <c r="C87" i="5"/>
  <c r="C95" i="5"/>
  <c r="C104" i="5"/>
  <c r="C112" i="5"/>
  <c r="C121" i="5"/>
  <c r="C127" i="5"/>
  <c r="C150" i="5"/>
  <c r="C154" i="5"/>
  <c r="C113" i="5"/>
  <c r="C116" i="5"/>
  <c r="C39" i="5"/>
  <c r="C93" i="5"/>
  <c r="C134" i="5"/>
  <c r="C6" i="5"/>
  <c r="C58" i="5"/>
  <c r="C119" i="5"/>
  <c r="BN149" i="1" l="1"/>
  <c r="BN150" i="1"/>
  <c r="BK149" i="1"/>
  <c r="F158" i="5"/>
  <c r="G158" i="5"/>
  <c r="BK150" i="1"/>
  <c r="G159" i="5"/>
  <c r="F159" i="5"/>
  <c r="R107" i="1"/>
  <c r="BN148" i="1"/>
  <c r="BK148" i="1"/>
  <c r="F157" i="5"/>
  <c r="BM148" i="1" s="1"/>
  <c r="G157" i="5"/>
  <c r="BL148" i="1" s="1"/>
  <c r="BN7" i="1"/>
  <c r="BN15" i="1"/>
  <c r="BN23" i="1"/>
  <c r="BN31" i="1"/>
  <c r="BB4" i="8" s="1"/>
  <c r="BN39" i="1"/>
  <c r="BN47" i="1"/>
  <c r="BN55" i="1"/>
  <c r="BN63" i="1"/>
  <c r="BN71" i="1"/>
  <c r="BN79" i="1"/>
  <c r="BN87" i="1"/>
  <c r="BN95" i="1"/>
  <c r="BN103" i="1"/>
  <c r="BN111" i="1"/>
  <c r="BN119" i="1"/>
  <c r="BN127" i="1"/>
  <c r="BN135" i="1"/>
  <c r="BN143" i="1"/>
  <c r="BN8" i="1"/>
  <c r="BN16" i="1"/>
  <c r="BN24" i="1"/>
  <c r="BN32" i="1"/>
  <c r="BN40" i="1"/>
  <c r="BN48" i="1"/>
  <c r="BN56" i="1"/>
  <c r="BN64" i="1"/>
  <c r="BN72" i="1"/>
  <c r="BN80" i="1"/>
  <c r="BN88" i="1"/>
  <c r="BN96" i="1"/>
  <c r="BN104" i="1"/>
  <c r="BN112" i="1"/>
  <c r="BN120" i="1"/>
  <c r="BN128" i="1"/>
  <c r="BN136" i="1"/>
  <c r="BN144" i="1"/>
  <c r="BN9" i="1"/>
  <c r="BN17" i="1"/>
  <c r="BN25" i="1"/>
  <c r="BN33" i="1"/>
  <c r="BN41" i="1"/>
  <c r="BN49" i="1"/>
  <c r="BN57" i="1"/>
  <c r="BN65" i="1"/>
  <c r="BN73" i="1"/>
  <c r="BN81" i="1"/>
  <c r="BN89" i="1"/>
  <c r="BN97" i="1"/>
  <c r="BN105" i="1"/>
  <c r="BN113" i="1"/>
  <c r="BN121" i="1"/>
  <c r="BN129" i="1"/>
  <c r="BN137" i="1"/>
  <c r="BN145" i="1"/>
  <c r="BN10" i="1"/>
  <c r="BN18" i="1"/>
  <c r="BN26" i="1"/>
  <c r="BN34" i="1"/>
  <c r="BN42" i="1"/>
  <c r="BN50" i="1"/>
  <c r="BN58" i="1"/>
  <c r="BN66" i="1"/>
  <c r="BN74" i="1"/>
  <c r="BN82" i="1"/>
  <c r="BN90" i="1"/>
  <c r="BN98" i="1"/>
  <c r="BN106" i="1"/>
  <c r="BN114" i="1"/>
  <c r="BN122" i="1"/>
  <c r="BN130" i="1"/>
  <c r="BN138" i="1"/>
  <c r="BN146" i="1"/>
  <c r="BN11" i="1"/>
  <c r="BN19" i="1"/>
  <c r="BN27" i="1"/>
  <c r="BN35" i="1"/>
  <c r="BN43" i="1"/>
  <c r="BN51" i="1"/>
  <c r="BN59" i="1"/>
  <c r="BN67" i="1"/>
  <c r="BN75" i="1"/>
  <c r="BN83" i="1"/>
  <c r="BN91" i="1"/>
  <c r="BN99" i="1"/>
  <c r="BN107" i="1"/>
  <c r="BN115" i="1"/>
  <c r="BN123" i="1"/>
  <c r="BN131" i="1"/>
  <c r="BN139" i="1"/>
  <c r="BN147" i="1"/>
  <c r="BN12" i="1"/>
  <c r="BN20" i="1"/>
  <c r="BN28" i="1"/>
  <c r="BN36" i="1"/>
  <c r="BN44" i="1"/>
  <c r="BN52" i="1"/>
  <c r="BN60" i="1"/>
  <c r="BN68" i="1"/>
  <c r="BN76" i="1"/>
  <c r="BN84" i="1"/>
  <c r="BN92" i="1"/>
  <c r="BN100" i="1"/>
  <c r="BN108" i="1"/>
  <c r="BN116" i="1"/>
  <c r="BN124" i="1"/>
  <c r="BN132" i="1"/>
  <c r="BN140" i="1"/>
  <c r="BN6" i="1"/>
  <c r="BN13" i="1"/>
  <c r="BN21" i="1"/>
  <c r="BN29" i="1"/>
  <c r="BN37" i="1"/>
  <c r="BN45" i="1"/>
  <c r="BN53" i="1"/>
  <c r="BN61" i="1"/>
  <c r="BN69" i="1"/>
  <c r="BN77" i="1"/>
  <c r="BN85" i="1"/>
  <c r="BN93" i="1"/>
  <c r="BN101" i="1"/>
  <c r="BN109" i="1"/>
  <c r="BN117" i="1"/>
  <c r="BN125" i="1"/>
  <c r="BN133" i="1"/>
  <c r="BN141" i="1"/>
  <c r="BN5" i="1"/>
  <c r="BN14" i="1"/>
  <c r="BN22" i="1"/>
  <c r="BN30" i="1"/>
  <c r="BB3" i="8" s="1"/>
  <c r="BN38" i="1"/>
  <c r="BN46" i="1"/>
  <c r="BN54" i="1"/>
  <c r="BN62" i="1"/>
  <c r="BN70" i="1"/>
  <c r="BN78" i="1"/>
  <c r="BN86" i="1"/>
  <c r="BN94" i="1"/>
  <c r="BN102" i="1"/>
  <c r="BN110" i="1"/>
  <c r="BN118" i="1"/>
  <c r="BN126" i="1"/>
  <c r="BN134" i="1"/>
  <c r="BN142" i="1"/>
  <c r="BK146" i="1"/>
  <c r="BK145" i="1"/>
  <c r="BK137" i="1"/>
  <c r="BK129" i="1"/>
  <c r="BK121" i="1"/>
  <c r="BK113" i="1"/>
  <c r="BK105" i="1"/>
  <c r="BK97" i="1"/>
  <c r="BK89" i="1"/>
  <c r="BK81" i="1"/>
  <c r="BK73" i="1"/>
  <c r="BK65" i="1"/>
  <c r="BK57" i="1"/>
  <c r="BK49" i="1"/>
  <c r="BK41" i="1"/>
  <c r="BK33" i="1"/>
  <c r="BK25" i="1"/>
  <c r="BK17" i="1"/>
  <c r="BK9" i="1"/>
  <c r="BK144" i="1"/>
  <c r="BK136" i="1"/>
  <c r="BK128" i="1"/>
  <c r="BK120" i="1"/>
  <c r="BK112" i="1"/>
  <c r="BK104" i="1"/>
  <c r="BK96" i="1"/>
  <c r="BK88" i="1"/>
  <c r="BK80" i="1"/>
  <c r="BK72" i="1"/>
  <c r="BK64" i="1"/>
  <c r="BK56" i="1"/>
  <c r="BK48" i="1"/>
  <c r="BK40" i="1"/>
  <c r="BK32" i="1"/>
  <c r="BK24" i="1"/>
  <c r="BK16" i="1"/>
  <c r="BK8" i="1"/>
  <c r="BK143" i="1"/>
  <c r="BK135" i="1"/>
  <c r="BK127" i="1"/>
  <c r="BK119" i="1"/>
  <c r="BK111" i="1"/>
  <c r="BK103" i="1"/>
  <c r="BK95" i="1"/>
  <c r="BK87" i="1"/>
  <c r="BK79" i="1"/>
  <c r="BK71" i="1"/>
  <c r="BK63" i="1"/>
  <c r="BK55" i="1"/>
  <c r="BK47" i="1"/>
  <c r="BK39" i="1"/>
  <c r="BK31" i="1"/>
  <c r="AY4" i="8" s="1"/>
  <c r="BK23" i="1"/>
  <c r="BK15" i="1"/>
  <c r="BK7" i="1"/>
  <c r="BK147" i="1"/>
  <c r="BK142" i="1"/>
  <c r="BK134" i="1"/>
  <c r="BK126" i="1"/>
  <c r="BK118" i="1"/>
  <c r="BK110" i="1"/>
  <c r="BK102" i="1"/>
  <c r="BK94" i="1"/>
  <c r="BK86" i="1"/>
  <c r="BK78" i="1"/>
  <c r="BK70" i="1"/>
  <c r="BK62" i="1"/>
  <c r="BK54" i="1"/>
  <c r="BK46" i="1"/>
  <c r="BK38" i="1"/>
  <c r="BK30" i="1"/>
  <c r="AY3" i="8" s="1"/>
  <c r="BK22" i="1"/>
  <c r="BK14" i="1"/>
  <c r="BK6" i="1"/>
  <c r="F155" i="5"/>
  <c r="BM146" i="1" s="1"/>
  <c r="G155" i="5"/>
  <c r="BL146" i="1" s="1"/>
  <c r="F156" i="5"/>
  <c r="BM147" i="1" s="1"/>
  <c r="G156" i="5"/>
  <c r="BL147" i="1" s="1"/>
  <c r="BK141" i="1"/>
  <c r="BK133" i="1"/>
  <c r="BK125" i="1"/>
  <c r="BK117" i="1"/>
  <c r="BK109" i="1"/>
  <c r="BK101" i="1"/>
  <c r="BK93" i="1"/>
  <c r="BK85" i="1"/>
  <c r="BK77" i="1"/>
  <c r="BK69" i="1"/>
  <c r="BK61" i="1"/>
  <c r="BK53" i="1"/>
  <c r="BK45" i="1"/>
  <c r="BK37" i="1"/>
  <c r="BK29" i="1"/>
  <c r="BK21" i="1"/>
  <c r="BK13" i="1"/>
  <c r="BK5" i="1"/>
  <c r="BK140" i="1"/>
  <c r="BK132" i="1"/>
  <c r="BK124" i="1"/>
  <c r="BK116" i="1"/>
  <c r="BK108" i="1"/>
  <c r="BK100" i="1"/>
  <c r="BK92" i="1"/>
  <c r="BK84" i="1"/>
  <c r="BK76" i="1"/>
  <c r="BK68" i="1"/>
  <c r="BK60" i="1"/>
  <c r="BK52" i="1"/>
  <c r="BK44" i="1"/>
  <c r="BK36" i="1"/>
  <c r="BK28" i="1"/>
  <c r="BK20" i="1"/>
  <c r="BK12" i="1"/>
  <c r="BK139" i="1"/>
  <c r="BK131" i="1"/>
  <c r="BK123" i="1"/>
  <c r="BK115" i="1"/>
  <c r="BK107" i="1"/>
  <c r="BK99" i="1"/>
  <c r="BK91" i="1"/>
  <c r="BK83" i="1"/>
  <c r="BK75" i="1"/>
  <c r="BK67" i="1"/>
  <c r="BK59" i="1"/>
  <c r="BK51" i="1"/>
  <c r="BK43" i="1"/>
  <c r="BK35" i="1"/>
  <c r="BK27" i="1"/>
  <c r="BK19" i="1"/>
  <c r="BK11" i="1"/>
  <c r="BK138" i="1"/>
  <c r="BK130" i="1"/>
  <c r="BK122" i="1"/>
  <c r="BK114" i="1"/>
  <c r="BK106" i="1"/>
  <c r="BK98" i="1"/>
  <c r="BK90" i="1"/>
  <c r="BK82" i="1"/>
  <c r="BK74" i="1"/>
  <c r="BK66" i="1"/>
  <c r="BK58" i="1"/>
  <c r="BK50" i="1"/>
  <c r="BK42" i="1"/>
  <c r="BK34" i="1"/>
  <c r="BK26" i="1"/>
  <c r="BK18" i="1"/>
  <c r="BK10" i="1"/>
  <c r="G128" i="5"/>
  <c r="BL96" i="1" s="1"/>
  <c r="G79" i="5"/>
  <c r="BL62" i="1" s="1"/>
  <c r="F4" i="5"/>
  <c r="BM8" i="1" s="1"/>
  <c r="F16" i="5"/>
  <c r="BM110" i="1" s="1"/>
  <c r="G16" i="5"/>
  <c r="BL110" i="1" s="1"/>
  <c r="F52" i="5"/>
  <c r="BM118" i="1" s="1"/>
  <c r="G66" i="5"/>
  <c r="BL54" i="1" s="1"/>
  <c r="F131" i="5"/>
  <c r="BM122" i="1" s="1"/>
  <c r="G126" i="5"/>
  <c r="BL116" i="1" s="1"/>
  <c r="G92" i="5"/>
  <c r="BL140" i="1" s="1"/>
  <c r="G97" i="5"/>
  <c r="BL76" i="1" s="1"/>
  <c r="F54" i="5"/>
  <c r="BM145" i="1" s="1"/>
  <c r="F39" i="5"/>
  <c r="BM28" i="1" s="1"/>
  <c r="F110" i="5"/>
  <c r="BM125" i="1" s="1"/>
  <c r="G13" i="5"/>
  <c r="BL14" i="1" s="1"/>
  <c r="G84" i="5"/>
  <c r="BL65" i="1" s="1"/>
  <c r="G49" i="5"/>
  <c r="BL138" i="1" s="1"/>
  <c r="F58" i="5"/>
  <c r="BM48" i="1" s="1"/>
  <c r="F127" i="5"/>
  <c r="BM117" i="1" s="1"/>
  <c r="G39" i="5"/>
  <c r="BL28" i="1" s="1"/>
  <c r="G110" i="5"/>
  <c r="BL125" i="1" s="1"/>
  <c r="F15" i="5"/>
  <c r="BM15" i="1" s="1"/>
  <c r="F87" i="5"/>
  <c r="BM67" i="1" s="1"/>
  <c r="F92" i="5"/>
  <c r="BM140" i="1" s="1"/>
  <c r="G64" i="5"/>
  <c r="BL124" i="1" s="1"/>
  <c r="G76" i="5"/>
  <c r="BL133" i="1" s="1"/>
  <c r="G95" i="5"/>
  <c r="BL74" i="1" s="1"/>
  <c r="F19" i="5"/>
  <c r="BM16" i="1" s="1"/>
  <c r="G117" i="5"/>
  <c r="BL91" i="1" s="1"/>
  <c r="G17" i="5"/>
  <c r="BL135" i="1" s="1"/>
  <c r="G29" i="5"/>
  <c r="BL21" i="1" s="1"/>
  <c r="F40" i="5"/>
  <c r="BM29" i="1" s="1"/>
  <c r="G121" i="5"/>
  <c r="BL93" i="1" s="1"/>
  <c r="G78" i="5"/>
  <c r="BL60" i="1" s="1"/>
  <c r="G28" i="5"/>
  <c r="BL142" i="1" s="1"/>
  <c r="G37" i="5"/>
  <c r="BL26" i="1" s="1"/>
  <c r="G55" i="5"/>
  <c r="BL34" i="1" s="1"/>
  <c r="F121" i="5"/>
  <c r="BM93" i="1" s="1"/>
  <c r="F78" i="5"/>
  <c r="BM60" i="1" s="1"/>
  <c r="F114" i="5"/>
  <c r="BM87" i="1" s="1"/>
  <c r="G8" i="5"/>
  <c r="BL11" i="1" s="1"/>
  <c r="F53" i="5"/>
  <c r="BM33" i="1" s="1"/>
  <c r="F71" i="5"/>
  <c r="BM57" i="1" s="1"/>
  <c r="G131" i="5"/>
  <c r="BL122" i="1" s="1"/>
  <c r="G91" i="5"/>
  <c r="BL141" i="1" s="1"/>
  <c r="F62" i="5"/>
  <c r="BM52" i="1" s="1"/>
  <c r="F137" i="5"/>
  <c r="BM47" i="1" s="1"/>
  <c r="G36" i="5"/>
  <c r="BL25" i="1" s="1"/>
  <c r="G106" i="5"/>
  <c r="BL113" i="1" s="1"/>
  <c r="F12" i="5"/>
  <c r="BM13" i="1" s="1"/>
  <c r="F83" i="5"/>
  <c r="BM64" i="1" s="1"/>
  <c r="F120" i="5"/>
  <c r="BM136" i="1" s="1"/>
  <c r="G53" i="5"/>
  <c r="BL33" i="1" s="1"/>
  <c r="G125" i="5"/>
  <c r="BL95" i="1" s="1"/>
  <c r="F99" i="5"/>
  <c r="BM80" i="1" s="1"/>
  <c r="G3" i="5"/>
  <c r="BL7" i="1" s="1"/>
  <c r="G71" i="5"/>
  <c r="BL57" i="1" s="1"/>
  <c r="G135" i="5"/>
  <c r="BL104" i="1" s="1"/>
  <c r="F42" i="5"/>
  <c r="BM30" i="1" s="1"/>
  <c r="BA3" i="8" s="1"/>
  <c r="F119" i="5"/>
  <c r="BM92" i="1" s="1"/>
  <c r="G24" i="5"/>
  <c r="BL19" i="1" s="1"/>
  <c r="G77" i="5"/>
  <c r="BL132" i="1" s="1"/>
  <c r="G54" i="5"/>
  <c r="BL145" i="1" s="1"/>
  <c r="F64" i="5"/>
  <c r="BM124" i="1" s="1"/>
  <c r="G42" i="5"/>
  <c r="BL30" i="1" s="1"/>
  <c r="AZ3" i="8" s="1"/>
  <c r="G119" i="5"/>
  <c r="BL92" i="1" s="1"/>
  <c r="F76" i="5"/>
  <c r="BM133" i="1" s="1"/>
  <c r="F95" i="5"/>
  <c r="BM74" i="1" s="1"/>
  <c r="G6" i="5"/>
  <c r="BL9" i="1" s="1"/>
  <c r="G133" i="5"/>
  <c r="BL101" i="1" s="1"/>
  <c r="G154" i="5"/>
  <c r="BL45" i="1" s="1"/>
  <c r="F51" i="5"/>
  <c r="BM32" i="1" s="1"/>
  <c r="F124" i="5"/>
  <c r="BM115" i="1" s="1"/>
  <c r="G104" i="5"/>
  <c r="BL82" i="1" s="1"/>
  <c r="F9" i="5"/>
  <c r="BM12" i="1" s="1"/>
  <c r="F79" i="5"/>
  <c r="BM62" i="1" s="1"/>
  <c r="F17" i="5"/>
  <c r="BM135" i="1" s="1"/>
  <c r="F117" i="5"/>
  <c r="BM91" i="1" s="1"/>
  <c r="F107" i="5"/>
  <c r="BM114" i="1" s="1"/>
  <c r="G101" i="5"/>
  <c r="BL77" i="1" s="1"/>
  <c r="G63" i="5"/>
  <c r="BL53" i="1" s="1"/>
  <c r="G25" i="5"/>
  <c r="BL20" i="1" s="1"/>
  <c r="G43" i="5"/>
  <c r="BL31" i="1" s="1"/>
  <c r="AZ4" i="8" s="1"/>
  <c r="G114" i="5"/>
  <c r="BL87" i="1" s="1"/>
  <c r="F47" i="5"/>
  <c r="BM128" i="1" s="1"/>
  <c r="F49" i="5"/>
  <c r="BM138" i="1" s="1"/>
  <c r="G4" i="5"/>
  <c r="BL8" i="1" s="1"/>
  <c r="G134" i="5"/>
  <c r="BL103" i="1" s="1"/>
  <c r="F7" i="5"/>
  <c r="BM10" i="1" s="1"/>
  <c r="F141" i="5"/>
  <c r="BM39" i="1" s="1"/>
  <c r="F105" i="5"/>
  <c r="BM83" i="1" s="1"/>
  <c r="G80" i="5"/>
  <c r="BL61" i="1" s="1"/>
  <c r="G47" i="5"/>
  <c r="BL128" i="1" s="1"/>
  <c r="G61" i="5"/>
  <c r="BL51" i="1" s="1"/>
  <c r="G96" i="5"/>
  <c r="BL75" i="1" s="1"/>
  <c r="F82" i="5"/>
  <c r="BM144" i="1" s="1"/>
  <c r="F38" i="5"/>
  <c r="BM27" i="1" s="1"/>
  <c r="G83" i="5"/>
  <c r="BL64" i="1" s="1"/>
  <c r="G120" i="5"/>
  <c r="BL136" i="1" s="1"/>
  <c r="F57" i="5"/>
  <c r="BM49" i="1" s="1"/>
  <c r="F14" i="5"/>
  <c r="BM126" i="1" s="1"/>
  <c r="G99" i="5"/>
  <c r="BL80" i="1" s="1"/>
  <c r="F6" i="5"/>
  <c r="BM9" i="1" s="1"/>
  <c r="F133" i="5"/>
  <c r="BM101" i="1" s="1"/>
  <c r="F154" i="5"/>
  <c r="BM45" i="1" s="1"/>
  <c r="G57" i="5"/>
  <c r="BL49" i="1" s="1"/>
  <c r="G14" i="5"/>
  <c r="BL126" i="1" s="1"/>
  <c r="F104" i="5"/>
  <c r="BM82" i="1" s="1"/>
  <c r="G145" i="5"/>
  <c r="BL42" i="1" s="1"/>
  <c r="F60" i="5"/>
  <c r="BM50" i="1" s="1"/>
  <c r="F128" i="5"/>
  <c r="BM96" i="1" s="1"/>
  <c r="G112" i="5"/>
  <c r="BL106" i="1" s="1"/>
  <c r="F89" i="5"/>
  <c r="BM69" i="1" s="1"/>
  <c r="F28" i="5"/>
  <c r="BM142" i="1" s="1"/>
  <c r="G60" i="5"/>
  <c r="BL50" i="1" s="1"/>
  <c r="F126" i="5"/>
  <c r="BM116" i="1" s="1"/>
  <c r="F134" i="5"/>
  <c r="BM103" i="1" s="1"/>
  <c r="F93" i="5"/>
  <c r="BM72" i="1" s="1"/>
  <c r="F65" i="5"/>
  <c r="BM123" i="1" s="1"/>
  <c r="F96" i="5"/>
  <c r="BM75" i="1" s="1"/>
  <c r="F118" i="5"/>
  <c r="BM88" i="1" s="1"/>
  <c r="F61" i="5"/>
  <c r="BM51" i="1" s="1"/>
  <c r="F13" i="5"/>
  <c r="BM14" i="1" s="1"/>
  <c r="G58" i="5"/>
  <c r="BL48" i="1" s="1"/>
  <c r="F147" i="5"/>
  <c r="BM44" i="1" s="1"/>
  <c r="F125" i="5"/>
  <c r="BM95" i="1" s="1"/>
  <c r="F77" i="5"/>
  <c r="BM132" i="1" s="1"/>
  <c r="G88" i="5"/>
  <c r="BL68" i="1" s="1"/>
  <c r="G46" i="5"/>
  <c r="BL131" i="1" s="1"/>
  <c r="G62" i="5"/>
  <c r="BL52" i="1" s="1"/>
  <c r="G137" i="5"/>
  <c r="BL47" i="1" s="1"/>
  <c r="F109" i="5"/>
  <c r="BM85" i="1" s="1"/>
  <c r="G12" i="5"/>
  <c r="BL13" i="1" s="1"/>
  <c r="G105" i="5"/>
  <c r="BL83" i="1" s="1"/>
  <c r="F81" i="5"/>
  <c r="BM63" i="1" s="1"/>
  <c r="G52" i="5"/>
  <c r="BL118" i="1" s="1"/>
  <c r="G122" i="5"/>
  <c r="BL94" i="1" s="1"/>
  <c r="F30" i="5"/>
  <c r="BM22" i="1" s="1"/>
  <c r="F102" i="5"/>
  <c r="BM79" i="1" s="1"/>
  <c r="G2" i="5"/>
  <c r="BL6" i="1" s="1"/>
  <c r="G68" i="5"/>
  <c r="F41" i="5"/>
  <c r="BM112" i="1" s="1"/>
  <c r="F144" i="5"/>
  <c r="BM41" i="1" s="1"/>
  <c r="G21" i="5"/>
  <c r="BL18" i="1" s="1"/>
  <c r="G82" i="5"/>
  <c r="BL144" i="1" s="1"/>
  <c r="F132" i="5"/>
  <c r="BM102" i="1" s="1"/>
  <c r="G38" i="5"/>
  <c r="BL27" i="1" s="1"/>
  <c r="G109" i="5"/>
  <c r="BL85" i="1" s="1"/>
  <c r="F145" i="5"/>
  <c r="BM42" i="1" s="1"/>
  <c r="G132" i="5"/>
  <c r="BL102" i="1" s="1"/>
  <c r="F112" i="5"/>
  <c r="BM106" i="1" s="1"/>
  <c r="G94" i="5"/>
  <c r="BL73" i="1" s="1"/>
  <c r="F75" i="5"/>
  <c r="BM5" i="1" s="1"/>
  <c r="F66" i="5"/>
  <c r="BM54" i="1" s="1"/>
  <c r="G50" i="5"/>
  <c r="BL35" i="1" s="1"/>
  <c r="G123" i="5"/>
  <c r="BL119" i="1" s="1"/>
  <c r="F26" i="5"/>
  <c r="BM120" i="1" s="1"/>
  <c r="F97" i="5"/>
  <c r="BM76" i="1" s="1"/>
  <c r="G75" i="5"/>
  <c r="BL5" i="1" s="1"/>
  <c r="F55" i="5"/>
  <c r="BM34" i="1" s="1"/>
  <c r="G48" i="5"/>
  <c r="BL129" i="1" s="1"/>
  <c r="F111" i="5"/>
  <c r="BM86" i="1" s="1"/>
  <c r="F23" i="5"/>
  <c r="BM17" i="1" s="1"/>
  <c r="F122" i="5"/>
  <c r="BM94" i="1" s="1"/>
  <c r="G89" i="5"/>
  <c r="BL69" i="1" s="1"/>
  <c r="F84" i="5"/>
  <c r="BM65" i="1" s="1"/>
  <c r="G73" i="5"/>
  <c r="BL58" i="1" s="1"/>
  <c r="F43" i="5"/>
  <c r="BM31" i="1" s="1"/>
  <c r="BA4" i="8" s="1"/>
  <c r="G127" i="5"/>
  <c r="BL117" i="1" s="1"/>
  <c r="G15" i="5"/>
  <c r="BL15" i="1" s="1"/>
  <c r="F130" i="5"/>
  <c r="BM98" i="1" s="1"/>
  <c r="G26" i="5"/>
  <c r="BL120" i="1" s="1"/>
  <c r="G118" i="5"/>
  <c r="BL88" i="1" s="1"/>
  <c r="G23" i="5"/>
  <c r="BL17" i="1" s="1"/>
  <c r="F2" i="5"/>
  <c r="BM6" i="1" s="1"/>
  <c r="F68" i="5"/>
  <c r="F21" i="5"/>
  <c r="BM18" i="1" s="1"/>
  <c r="F10" i="5"/>
  <c r="BM111" i="1" s="1"/>
  <c r="F67" i="5"/>
  <c r="BM137" i="1" s="1"/>
  <c r="G45" i="5"/>
  <c r="G143" i="5"/>
  <c r="BL46" i="1" s="1"/>
  <c r="F20" i="5"/>
  <c r="BM130" i="1" s="1"/>
  <c r="F72" i="5"/>
  <c r="BM121" i="1" s="1"/>
  <c r="F27" i="5"/>
  <c r="BM143" i="1" s="1"/>
  <c r="G147" i="5"/>
  <c r="BL44" i="1" s="1"/>
  <c r="G130" i="5"/>
  <c r="BL98" i="1" s="1"/>
  <c r="F140" i="5"/>
  <c r="BM38" i="1" s="1"/>
  <c r="F108" i="5"/>
  <c r="BM84" i="1" s="1"/>
  <c r="G10" i="5"/>
  <c r="BL111" i="1" s="1"/>
  <c r="G81" i="5"/>
  <c r="BL63" i="1" s="1"/>
  <c r="G67" i="5"/>
  <c r="BL137" i="1" s="1"/>
  <c r="F56" i="5"/>
  <c r="BM36" i="1" s="1"/>
  <c r="F146" i="5"/>
  <c r="BM43" i="1" s="1"/>
  <c r="G30" i="5"/>
  <c r="BL22" i="1" s="1"/>
  <c r="G102" i="5"/>
  <c r="BL79" i="1" s="1"/>
  <c r="F5" i="5"/>
  <c r="BM108" i="1" s="1"/>
  <c r="F74" i="5"/>
  <c r="BM59" i="1" s="1"/>
  <c r="F136" i="5"/>
  <c r="BM105" i="1" s="1"/>
  <c r="G41" i="5"/>
  <c r="BL112" i="1" s="1"/>
  <c r="G144" i="5"/>
  <c r="BL41" i="1" s="1"/>
  <c r="F94" i="5"/>
  <c r="BM73" i="1" s="1"/>
  <c r="G5" i="5"/>
  <c r="BL108" i="1" s="1"/>
  <c r="G74" i="5"/>
  <c r="BL59" i="1" s="1"/>
  <c r="G136" i="5"/>
  <c r="BL105" i="1" s="1"/>
  <c r="F50" i="5"/>
  <c r="BM35" i="1" s="1"/>
  <c r="F123" i="5"/>
  <c r="BM119" i="1" s="1"/>
  <c r="G33" i="5"/>
  <c r="BL24" i="1" s="1"/>
  <c r="G100" i="5"/>
  <c r="BL81" i="1" s="1"/>
  <c r="F8" i="5"/>
  <c r="BM11" i="1" s="1"/>
  <c r="F80" i="5"/>
  <c r="BM61" i="1" s="1"/>
  <c r="G59" i="5"/>
  <c r="BL109" i="1" s="1"/>
  <c r="G129" i="5"/>
  <c r="BL97" i="1" s="1"/>
  <c r="F36" i="5"/>
  <c r="BM25" i="1" s="1"/>
  <c r="F106" i="5"/>
  <c r="BM113" i="1" s="1"/>
  <c r="G116" i="5"/>
  <c r="BL90" i="1" s="1"/>
  <c r="F37" i="5"/>
  <c r="BM26" i="1" s="1"/>
  <c r="G9" i="5"/>
  <c r="BL12" i="1" s="1"/>
  <c r="F73" i="5"/>
  <c r="BM58" i="1" s="1"/>
  <c r="F25" i="5"/>
  <c r="BM20" i="1" s="1"/>
  <c r="G93" i="5"/>
  <c r="BL72" i="1" s="1"/>
  <c r="G7" i="5"/>
  <c r="BL10" i="1" s="1"/>
  <c r="G107" i="5"/>
  <c r="BL114" i="1" s="1"/>
  <c r="F103" i="5"/>
  <c r="BM78" i="1" s="1"/>
  <c r="G103" i="5"/>
  <c r="BL78" i="1" s="1"/>
  <c r="G87" i="5"/>
  <c r="BL67" i="1" s="1"/>
  <c r="F3" i="5"/>
  <c r="BM7" i="1" s="1"/>
  <c r="F135" i="5"/>
  <c r="BM104" i="1" s="1"/>
  <c r="F24" i="5"/>
  <c r="BM19" i="1" s="1"/>
  <c r="G51" i="5"/>
  <c r="BL32" i="1" s="1"/>
  <c r="G124" i="5"/>
  <c r="BL115" i="1" s="1"/>
  <c r="F29" i="5"/>
  <c r="BM21" i="1" s="1"/>
  <c r="F101" i="5"/>
  <c r="BM77" i="1" s="1"/>
  <c r="G19" i="5"/>
  <c r="BL16" i="1" s="1"/>
  <c r="G70" i="5"/>
  <c r="F48" i="5"/>
  <c r="BM129" i="1" s="1"/>
  <c r="F115" i="5"/>
  <c r="G20" i="5"/>
  <c r="BL130" i="1" s="1"/>
  <c r="G72" i="5"/>
  <c r="BL121" i="1" s="1"/>
  <c r="G27" i="5"/>
  <c r="BL143" i="1" s="1"/>
  <c r="F63" i="5"/>
  <c r="BM53" i="1" s="1"/>
  <c r="G140" i="5"/>
  <c r="BL38" i="1" s="1"/>
  <c r="G108" i="5"/>
  <c r="BL84" i="1" s="1"/>
  <c r="F11" i="5"/>
  <c r="BM134" i="1" s="1"/>
  <c r="F98" i="5"/>
  <c r="BM139" i="1" s="1"/>
  <c r="G56" i="5"/>
  <c r="BL36" i="1" s="1"/>
  <c r="G146" i="5"/>
  <c r="BL43" i="1" s="1"/>
  <c r="F33" i="5"/>
  <c r="BM24" i="1" s="1"/>
  <c r="F100" i="5"/>
  <c r="BM81" i="1" s="1"/>
  <c r="G11" i="5"/>
  <c r="BL134" i="1" s="1"/>
  <c r="G98" i="5"/>
  <c r="BL139" i="1" s="1"/>
  <c r="F59" i="5"/>
  <c r="BM109" i="1" s="1"/>
  <c r="F129" i="5"/>
  <c r="BM97" i="1" s="1"/>
  <c r="G40" i="5"/>
  <c r="BL29" i="1" s="1"/>
  <c r="G111" i="5"/>
  <c r="BL86" i="1" s="1"/>
  <c r="F18" i="5"/>
  <c r="BM37" i="1" s="1"/>
  <c r="F88" i="5"/>
  <c r="BM68" i="1" s="1"/>
  <c r="F91" i="5"/>
  <c r="BM141" i="1" s="1"/>
  <c r="G65" i="5"/>
  <c r="BL123" i="1" s="1"/>
  <c r="F46" i="5"/>
  <c r="BM131" i="1" s="1"/>
  <c r="F116" i="5"/>
  <c r="BM90" i="1" s="1"/>
  <c r="F90" i="5"/>
  <c r="BM70" i="1" s="1"/>
  <c r="G148" i="5"/>
  <c r="BL71" i="1" s="1"/>
  <c r="G32" i="5"/>
  <c r="G22" i="5"/>
  <c r="G142" i="5"/>
  <c r="F139" i="5"/>
  <c r="BM40" i="1" s="1"/>
  <c r="F138" i="5"/>
  <c r="G90" i="5"/>
  <c r="BL70" i="1" s="1"/>
  <c r="G153" i="5"/>
  <c r="G138" i="5"/>
  <c r="F31" i="5"/>
  <c r="BM23" i="1" s="1"/>
  <c r="F148" i="5"/>
  <c r="BM71" i="1" s="1"/>
  <c r="F35" i="5"/>
  <c r="G44" i="5"/>
  <c r="BL127" i="1" s="1"/>
  <c r="F153" i="5"/>
  <c r="F45" i="5"/>
  <c r="G69" i="5"/>
  <c r="BL56" i="1" s="1"/>
  <c r="G31" i="5"/>
  <c r="BL23" i="1" s="1"/>
  <c r="F113" i="5"/>
  <c r="BM89" i="1" s="1"/>
  <c r="F150" i="5"/>
  <c r="F85" i="5"/>
  <c r="BM66" i="1" s="1"/>
  <c r="G85" i="5"/>
  <c r="BL66" i="1" s="1"/>
  <c r="G151" i="5"/>
  <c r="BL99" i="1" s="1"/>
  <c r="G152" i="5"/>
  <c r="G141" i="5"/>
  <c r="BL39" i="1" s="1"/>
  <c r="F44" i="5"/>
  <c r="BM127" i="1" s="1"/>
  <c r="F142" i="5"/>
  <c r="F22" i="5"/>
  <c r="F143" i="5"/>
  <c r="BM46" i="1" s="1"/>
  <c r="G18" i="5"/>
  <c r="BL37" i="1" s="1"/>
  <c r="G150" i="5"/>
  <c r="G149" i="5"/>
  <c r="F152" i="5"/>
  <c r="F151" i="5"/>
  <c r="BM99" i="1" s="1"/>
  <c r="G139" i="5"/>
  <c r="BL40" i="1" s="1"/>
  <c r="F32" i="5"/>
  <c r="G115" i="5"/>
  <c r="G113" i="5"/>
  <c r="BL89" i="1" s="1"/>
  <c r="F70" i="5"/>
  <c r="F69" i="5"/>
  <c r="BM56" i="1" s="1"/>
  <c r="G34" i="5"/>
  <c r="BL107" i="1" s="1"/>
  <c r="G35" i="5"/>
  <c r="F149" i="5"/>
  <c r="F34" i="5"/>
  <c r="BM107" i="1" s="1"/>
  <c r="G86" i="5"/>
  <c r="F86" i="5"/>
  <c r="BM149" i="1" l="1"/>
  <c r="C8" i="2"/>
  <c r="AE12" i="2"/>
  <c r="BL149" i="1"/>
  <c r="BL150" i="1"/>
  <c r="BM150" i="1"/>
  <c r="BM100" i="1"/>
  <c r="BL100" i="1"/>
  <c r="BM55" i="1"/>
  <c r="BL55" i="1"/>
  <c r="BP140" i="1"/>
  <c r="BP141" i="1"/>
  <c r="BP142" i="1"/>
  <c r="BP143" i="1"/>
  <c r="BP144" i="1"/>
  <c r="BP145" i="1"/>
  <c r="C11" i="2" l="1"/>
  <c r="C10" i="2"/>
  <c r="BP87" i="1"/>
  <c r="BS87" i="1"/>
  <c r="BP89" i="1"/>
  <c r="BS89" i="1"/>
  <c r="BP90" i="1"/>
  <c r="BS90" i="1"/>
  <c r="BP91" i="1"/>
  <c r="BS91" i="1"/>
  <c r="A42" i="1" l="1"/>
  <c r="E99" i="1"/>
  <c r="A99" i="1"/>
  <c r="E83" i="1"/>
  <c r="A83" i="1"/>
  <c r="E46" i="1"/>
  <c r="A46" i="1"/>
  <c r="E45" i="1"/>
  <c r="A45" i="1"/>
  <c r="E44" i="1"/>
  <c r="A44" i="1"/>
  <c r="E43" i="1"/>
  <c r="E42" i="1"/>
  <c r="E41" i="1"/>
  <c r="A41" i="1"/>
  <c r="E40" i="1"/>
  <c r="A40" i="1"/>
  <c r="E39" i="1"/>
  <c r="A39" i="1"/>
  <c r="E29" i="1"/>
  <c r="A29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A110" i="1"/>
  <c r="E109" i="1"/>
  <c r="A109" i="1"/>
  <c r="E108" i="1"/>
  <c r="A108" i="1"/>
  <c r="E107" i="1"/>
  <c r="A107" i="1"/>
  <c r="E106" i="1"/>
  <c r="A106" i="1"/>
  <c r="E105" i="1"/>
  <c r="A105" i="1"/>
  <c r="E104" i="1"/>
  <c r="A104" i="1"/>
  <c r="E103" i="1"/>
  <c r="A103" i="1"/>
  <c r="E102" i="1"/>
  <c r="A102" i="1"/>
  <c r="E101" i="1"/>
  <c r="A101" i="1"/>
  <c r="E100" i="1"/>
  <c r="A100" i="1"/>
  <c r="E98" i="1"/>
  <c r="A98" i="1"/>
  <c r="E97" i="1"/>
  <c r="A97" i="1"/>
  <c r="E96" i="1"/>
  <c r="A96" i="1"/>
  <c r="E95" i="1"/>
  <c r="A95" i="1"/>
  <c r="E94" i="1"/>
  <c r="A94" i="1"/>
  <c r="E93" i="1"/>
  <c r="A93" i="1"/>
  <c r="E92" i="1"/>
  <c r="A92" i="1"/>
  <c r="E88" i="1"/>
  <c r="A88" i="1"/>
  <c r="E86" i="1"/>
  <c r="A86" i="1"/>
  <c r="E85" i="1"/>
  <c r="A85" i="1"/>
  <c r="E84" i="1"/>
  <c r="A84" i="1"/>
  <c r="E82" i="1"/>
  <c r="A82" i="1"/>
  <c r="E81" i="1"/>
  <c r="A81" i="1"/>
  <c r="E80" i="1"/>
  <c r="A80" i="1"/>
  <c r="E79" i="1"/>
  <c r="A79" i="1"/>
  <c r="E78" i="1"/>
  <c r="A78" i="1"/>
  <c r="E77" i="1"/>
  <c r="A77" i="1"/>
  <c r="E76" i="1"/>
  <c r="A76" i="1"/>
  <c r="E75" i="1"/>
  <c r="A75" i="1"/>
  <c r="E74" i="1"/>
  <c r="A74" i="1"/>
  <c r="E73" i="1"/>
  <c r="A73" i="1"/>
  <c r="E72" i="1"/>
  <c r="A72" i="1"/>
  <c r="E71" i="1"/>
  <c r="A71" i="1"/>
  <c r="E70" i="1"/>
  <c r="A70" i="1"/>
  <c r="E69" i="1"/>
  <c r="A69" i="1"/>
  <c r="E68" i="1"/>
  <c r="A68" i="1"/>
  <c r="E67" i="1"/>
  <c r="A67" i="1"/>
  <c r="E66" i="1"/>
  <c r="A66" i="1"/>
  <c r="E65" i="1"/>
  <c r="A65" i="1"/>
  <c r="E64" i="1"/>
  <c r="A64" i="1"/>
  <c r="E63" i="1"/>
  <c r="A63" i="1"/>
  <c r="E62" i="1"/>
  <c r="A62" i="1"/>
  <c r="E61" i="1"/>
  <c r="A61" i="1"/>
  <c r="E60" i="1"/>
  <c r="A60" i="1"/>
  <c r="E59" i="1"/>
  <c r="A59" i="1"/>
  <c r="E58" i="1"/>
  <c r="A58" i="1"/>
  <c r="E57" i="1"/>
  <c r="A57" i="1"/>
  <c r="E56" i="1"/>
  <c r="A56" i="1"/>
  <c r="E55" i="1"/>
  <c r="A55" i="1"/>
  <c r="E54" i="1"/>
  <c r="A54" i="1"/>
  <c r="E53" i="1"/>
  <c r="A53" i="1"/>
  <c r="E52" i="1"/>
  <c r="A52" i="1"/>
  <c r="E51" i="1"/>
  <c r="A51" i="1"/>
  <c r="E50" i="1"/>
  <c r="A50" i="1"/>
  <c r="E49" i="1"/>
  <c r="A49" i="1"/>
  <c r="E48" i="1"/>
  <c r="A48" i="1"/>
  <c r="E47" i="1"/>
  <c r="A47" i="1"/>
  <c r="E38" i="1"/>
  <c r="A38" i="1"/>
  <c r="E37" i="1"/>
  <c r="A37" i="1"/>
  <c r="E36" i="1"/>
  <c r="A36" i="1"/>
  <c r="E35" i="1"/>
  <c r="A35" i="1"/>
  <c r="E34" i="1"/>
  <c r="A34" i="1"/>
  <c r="E33" i="1"/>
  <c r="A33" i="1"/>
  <c r="E32" i="1"/>
  <c r="A32" i="1"/>
  <c r="E31" i="1"/>
  <c r="B4" i="8" s="1"/>
  <c r="A31" i="1"/>
  <c r="E30" i="1"/>
  <c r="B3" i="8" s="1"/>
  <c r="A30" i="1"/>
  <c r="E28" i="1"/>
  <c r="A28" i="1"/>
  <c r="E27" i="1"/>
  <c r="A27" i="1"/>
  <c r="E26" i="1"/>
  <c r="A26" i="1"/>
  <c r="E25" i="1"/>
  <c r="A25" i="1"/>
  <c r="E24" i="1"/>
  <c r="A24" i="1"/>
  <c r="E23" i="1"/>
  <c r="A23" i="1"/>
  <c r="E22" i="1"/>
  <c r="A22" i="1"/>
  <c r="E21" i="1"/>
  <c r="A21" i="1"/>
  <c r="E20" i="1"/>
  <c r="A20" i="1"/>
  <c r="E19" i="1"/>
  <c r="A19" i="1"/>
  <c r="E18" i="1"/>
  <c r="A18" i="1"/>
  <c r="E17" i="1"/>
  <c r="A17" i="1"/>
  <c r="E16" i="1"/>
  <c r="A16" i="1"/>
  <c r="E15" i="1"/>
  <c r="A15" i="1"/>
  <c r="E14" i="1"/>
  <c r="A14" i="1"/>
  <c r="E13" i="1"/>
  <c r="A13" i="1"/>
  <c r="E12" i="1"/>
  <c r="A12" i="1"/>
  <c r="E11" i="1"/>
  <c r="A11" i="1"/>
  <c r="E10" i="1"/>
  <c r="A10" i="1"/>
  <c r="E9" i="1"/>
  <c r="A9" i="1"/>
  <c r="E8" i="1"/>
  <c r="A8" i="1"/>
  <c r="E7" i="1"/>
  <c r="A7" i="1"/>
  <c r="E6" i="1"/>
  <c r="A6" i="1"/>
  <c r="E5" i="1"/>
  <c r="A5" i="1"/>
  <c r="BP139" i="1" l="1"/>
  <c r="BP138" i="1"/>
  <c r="E141" i="1"/>
  <c r="E140" i="1"/>
  <c r="F139" i="1"/>
  <c r="E142" i="1" l="1"/>
  <c r="E143" i="1"/>
  <c r="T136" i="4"/>
  <c r="U136" i="4"/>
  <c r="V136" i="4"/>
  <c r="W136" i="4"/>
  <c r="X136" i="4"/>
  <c r="Y136" i="4"/>
  <c r="Z136" i="4"/>
  <c r="AA136" i="4"/>
  <c r="AC136" i="4"/>
  <c r="AD136" i="4"/>
  <c r="AE136" i="4"/>
  <c r="AF136" i="4"/>
  <c r="AG136" i="4"/>
  <c r="AH136" i="4"/>
  <c r="AI136" i="4"/>
  <c r="AJ136" i="4"/>
  <c r="AK136" i="4"/>
  <c r="AM136" i="4"/>
  <c r="AN136" i="4"/>
  <c r="AO136" i="4"/>
  <c r="S137" i="4"/>
  <c r="T137" i="4"/>
  <c r="U137" i="4"/>
  <c r="V137" i="4"/>
  <c r="W137" i="4"/>
  <c r="X137" i="4"/>
  <c r="Y137" i="4"/>
  <c r="Z137" i="4"/>
  <c r="AA137" i="4"/>
  <c r="AC137" i="4"/>
  <c r="AD137" i="4"/>
  <c r="AE137" i="4"/>
  <c r="AF137" i="4"/>
  <c r="AG137" i="4"/>
  <c r="AH137" i="4"/>
  <c r="AI137" i="4"/>
  <c r="AJ137" i="4"/>
  <c r="AK137" i="4"/>
  <c r="AM137" i="4"/>
  <c r="AN137" i="4"/>
  <c r="AO137" i="4"/>
  <c r="B136" i="4"/>
  <c r="D136" i="4"/>
  <c r="E136" i="4"/>
  <c r="F136" i="4"/>
  <c r="G136" i="4"/>
  <c r="I136" i="4"/>
  <c r="J136" i="4"/>
  <c r="K136" i="4"/>
  <c r="L136" i="4"/>
  <c r="M136" i="4"/>
  <c r="N136" i="4"/>
  <c r="P136" i="4"/>
  <c r="Q136" i="4"/>
  <c r="S136" i="4"/>
  <c r="B137" i="4"/>
  <c r="D137" i="4"/>
  <c r="E137" i="4"/>
  <c r="F137" i="4"/>
  <c r="G137" i="4"/>
  <c r="I137" i="4"/>
  <c r="J137" i="4"/>
  <c r="K137" i="4"/>
  <c r="L137" i="4"/>
  <c r="M137" i="4"/>
  <c r="N137" i="4"/>
  <c r="P137" i="4"/>
  <c r="Q137" i="4"/>
  <c r="B138" i="4"/>
  <c r="I138" i="4"/>
  <c r="L138" i="4"/>
  <c r="M138" i="4"/>
  <c r="P138" i="4"/>
  <c r="Q138" i="4"/>
  <c r="T138" i="4"/>
  <c r="U138" i="4"/>
  <c r="V138" i="4"/>
  <c r="W138" i="4"/>
  <c r="X138" i="4"/>
  <c r="Y138" i="4"/>
  <c r="Z138" i="4"/>
  <c r="AA138" i="4"/>
  <c r="AC138" i="4"/>
  <c r="AD138" i="4"/>
  <c r="AE138" i="4"/>
  <c r="AF138" i="4"/>
  <c r="AG138" i="4"/>
  <c r="AH138" i="4"/>
  <c r="AI138" i="4"/>
  <c r="AJ138" i="4"/>
  <c r="AK138" i="4"/>
  <c r="AM138" i="4"/>
  <c r="AN138" i="4"/>
  <c r="B139" i="4"/>
  <c r="D139" i="4"/>
  <c r="E139" i="4"/>
  <c r="F139" i="4"/>
  <c r="G139" i="4"/>
  <c r="I139" i="4"/>
  <c r="J139" i="4"/>
  <c r="K139" i="4"/>
  <c r="L139" i="4"/>
  <c r="M139" i="4"/>
  <c r="N139" i="4"/>
  <c r="P139" i="4"/>
  <c r="Q139" i="4"/>
  <c r="S139" i="4"/>
  <c r="T139" i="4"/>
  <c r="U139" i="4"/>
  <c r="V139" i="4"/>
  <c r="W139" i="4"/>
  <c r="X139" i="4"/>
  <c r="Y139" i="4"/>
  <c r="Z139" i="4"/>
  <c r="AA139" i="4"/>
  <c r="AC139" i="4"/>
  <c r="AD139" i="4"/>
  <c r="AE139" i="4"/>
  <c r="AF139" i="4"/>
  <c r="AG139" i="4"/>
  <c r="AH139" i="4"/>
  <c r="AI139" i="4"/>
  <c r="AJ139" i="4"/>
  <c r="AK139" i="4"/>
  <c r="AM139" i="4"/>
  <c r="AN139" i="4"/>
  <c r="AO139" i="4"/>
  <c r="B140" i="4"/>
  <c r="D140" i="4"/>
  <c r="E140" i="4"/>
  <c r="F140" i="4"/>
  <c r="G140" i="4"/>
  <c r="I140" i="4"/>
  <c r="J140" i="4"/>
  <c r="K140" i="4"/>
  <c r="L140" i="4"/>
  <c r="M140" i="4"/>
  <c r="N140" i="4"/>
  <c r="P140" i="4"/>
  <c r="Q140" i="4"/>
  <c r="S140" i="4"/>
  <c r="T140" i="4"/>
  <c r="U140" i="4"/>
  <c r="V140" i="4"/>
  <c r="W140" i="4"/>
  <c r="X140" i="4"/>
  <c r="Y140" i="4"/>
  <c r="Z140" i="4"/>
  <c r="AA140" i="4"/>
  <c r="AC140" i="4"/>
  <c r="AD140" i="4"/>
  <c r="AE140" i="4"/>
  <c r="AF140" i="4"/>
  <c r="AG140" i="4"/>
  <c r="AH140" i="4"/>
  <c r="AI140" i="4"/>
  <c r="AJ140" i="4"/>
  <c r="AK140" i="4"/>
  <c r="AM140" i="4"/>
  <c r="AN140" i="4"/>
  <c r="AO140" i="4"/>
  <c r="B141" i="4"/>
  <c r="D141" i="4"/>
  <c r="E141" i="4"/>
  <c r="F141" i="4"/>
  <c r="G141" i="4"/>
  <c r="I141" i="4"/>
  <c r="J141" i="4"/>
  <c r="K141" i="4"/>
  <c r="L141" i="4"/>
  <c r="M141" i="4"/>
  <c r="N141" i="4"/>
  <c r="P141" i="4"/>
  <c r="Q141" i="4"/>
  <c r="S141" i="4"/>
  <c r="T141" i="4"/>
  <c r="U141" i="4"/>
  <c r="V141" i="4"/>
  <c r="W141" i="4"/>
  <c r="X141" i="4"/>
  <c r="Y141" i="4"/>
  <c r="Z141" i="4"/>
  <c r="AA141" i="4"/>
  <c r="AC141" i="4"/>
  <c r="AD141" i="4"/>
  <c r="AE141" i="4"/>
  <c r="AF141" i="4"/>
  <c r="AG141" i="4"/>
  <c r="AH141" i="4"/>
  <c r="AI141" i="4"/>
  <c r="AJ141" i="4"/>
  <c r="AK141" i="4"/>
  <c r="AM141" i="4"/>
  <c r="AN141" i="4"/>
  <c r="AO141" i="4"/>
  <c r="B142" i="4"/>
  <c r="D142" i="4"/>
  <c r="E142" i="4"/>
  <c r="F142" i="4"/>
  <c r="G142" i="4"/>
  <c r="I142" i="4"/>
  <c r="J142" i="4"/>
  <c r="K142" i="4"/>
  <c r="L142" i="4"/>
  <c r="M142" i="4"/>
  <c r="N142" i="4"/>
  <c r="P142" i="4"/>
  <c r="Q142" i="4"/>
  <c r="S142" i="4"/>
  <c r="T142" i="4"/>
  <c r="U142" i="4"/>
  <c r="V142" i="4"/>
  <c r="W142" i="4"/>
  <c r="X142" i="4"/>
  <c r="Y142" i="4"/>
  <c r="Z142" i="4"/>
  <c r="AA142" i="4"/>
  <c r="AC142" i="4"/>
  <c r="AD142" i="4"/>
  <c r="AE142" i="4"/>
  <c r="AF142" i="4"/>
  <c r="AG142" i="4"/>
  <c r="AH142" i="4"/>
  <c r="AI142" i="4"/>
  <c r="AJ142" i="4"/>
  <c r="AK142" i="4"/>
  <c r="AM142" i="4"/>
  <c r="AN142" i="4"/>
  <c r="AO142" i="4"/>
  <c r="B143" i="4"/>
  <c r="D143" i="4"/>
  <c r="E143" i="4"/>
  <c r="F143" i="4"/>
  <c r="G143" i="4"/>
  <c r="I143" i="4"/>
  <c r="J143" i="4"/>
  <c r="K143" i="4"/>
  <c r="L143" i="4"/>
  <c r="M143" i="4"/>
  <c r="N143" i="4"/>
  <c r="P143" i="4"/>
  <c r="Q143" i="4"/>
  <c r="S143" i="4"/>
  <c r="T143" i="4"/>
  <c r="U143" i="4"/>
  <c r="V143" i="4"/>
  <c r="W143" i="4"/>
  <c r="X143" i="4"/>
  <c r="Y143" i="4"/>
  <c r="Z143" i="4"/>
  <c r="AA143" i="4"/>
  <c r="AC143" i="4"/>
  <c r="AD143" i="4"/>
  <c r="AE143" i="4"/>
  <c r="AF143" i="4"/>
  <c r="AG143" i="4"/>
  <c r="AH143" i="4"/>
  <c r="AI143" i="4"/>
  <c r="AJ143" i="4"/>
  <c r="AK143" i="4"/>
  <c r="AM143" i="4"/>
  <c r="AN143" i="4"/>
  <c r="AO143" i="4"/>
  <c r="AR140" i="4" l="1"/>
  <c r="E145" i="1"/>
  <c r="E144" i="1"/>
  <c r="AT140" i="4"/>
  <c r="AT141" i="4"/>
  <c r="AT143" i="4"/>
  <c r="AT142" i="4"/>
  <c r="AT139" i="4"/>
  <c r="AR141" i="4"/>
  <c r="AR142" i="4"/>
  <c r="AR139" i="4"/>
  <c r="R137" i="4"/>
  <c r="AQ138" i="4"/>
  <c r="AQ141" i="4"/>
  <c r="AQ137" i="4"/>
  <c r="R143" i="4"/>
  <c r="R139" i="4"/>
  <c r="AP141" i="4"/>
  <c r="AQ140" i="4"/>
  <c r="AQ136" i="4"/>
  <c r="H142" i="4"/>
  <c r="AT137" i="4"/>
  <c r="AP139" i="4"/>
  <c r="R140" i="4"/>
  <c r="AR137" i="4"/>
  <c r="AQ143" i="4"/>
  <c r="AP142" i="4"/>
  <c r="AP136" i="4"/>
  <c r="H143" i="4"/>
  <c r="H137" i="4"/>
  <c r="R136" i="4"/>
  <c r="AP137" i="4"/>
  <c r="AQ142" i="4"/>
  <c r="R141" i="4"/>
  <c r="AQ139" i="4"/>
  <c r="O137" i="4"/>
  <c r="H136" i="4"/>
  <c r="AB137" i="4"/>
  <c r="AP143" i="4"/>
  <c r="R142" i="4"/>
  <c r="O139" i="4"/>
  <c r="AL139" i="4"/>
  <c r="AL143" i="4"/>
  <c r="AB141" i="4"/>
  <c r="O143" i="4"/>
  <c r="AB142" i="4"/>
  <c r="H141" i="4"/>
  <c r="AP140" i="4"/>
  <c r="AL137" i="4"/>
  <c r="AB136" i="4"/>
  <c r="AB139" i="4"/>
  <c r="O141" i="4"/>
  <c r="AB140" i="4"/>
  <c r="AL141" i="4"/>
  <c r="AR136" i="4"/>
  <c r="H139" i="4"/>
  <c r="AP138" i="4"/>
  <c r="AR143" i="4"/>
  <c r="AB143" i="4"/>
  <c r="H140" i="4"/>
  <c r="R138" i="4"/>
  <c r="O142" i="4"/>
  <c r="O140" i="4"/>
  <c r="O136" i="4"/>
  <c r="AL142" i="4"/>
  <c r="AL140" i="4"/>
  <c r="AL138" i="4"/>
  <c r="AL136" i="4"/>
  <c r="AT136" i="4"/>
  <c r="AO115" i="4"/>
  <c r="F136" i="1"/>
  <c r="F137" i="1"/>
  <c r="BP136" i="1"/>
  <c r="BP137" i="1"/>
  <c r="E146" i="1" l="1"/>
  <c r="E147" i="1"/>
  <c r="I135" i="4"/>
  <c r="L135" i="4"/>
  <c r="M135" i="4"/>
  <c r="P135" i="4"/>
  <c r="Q135" i="4"/>
  <c r="T135" i="4"/>
  <c r="U135" i="4"/>
  <c r="V135" i="4"/>
  <c r="W135" i="4"/>
  <c r="X135" i="4"/>
  <c r="Y135" i="4"/>
  <c r="Z135" i="4"/>
  <c r="AA135" i="4"/>
  <c r="AC135" i="4"/>
  <c r="AD135" i="4"/>
  <c r="AE135" i="4"/>
  <c r="AF135" i="4"/>
  <c r="AG135" i="4"/>
  <c r="AH135" i="4"/>
  <c r="AI135" i="4"/>
  <c r="AJ135" i="4"/>
  <c r="AK135" i="4"/>
  <c r="AM135" i="4"/>
  <c r="AN135" i="4"/>
  <c r="D133" i="4"/>
  <c r="E133" i="4"/>
  <c r="F133" i="4"/>
  <c r="G133" i="4"/>
  <c r="I133" i="4"/>
  <c r="J133" i="4"/>
  <c r="K133" i="4"/>
  <c r="L133" i="4"/>
  <c r="M133" i="4"/>
  <c r="N133" i="4"/>
  <c r="P133" i="4"/>
  <c r="Q133" i="4"/>
  <c r="S133" i="4"/>
  <c r="T133" i="4"/>
  <c r="U133" i="4"/>
  <c r="V133" i="4"/>
  <c r="W133" i="4"/>
  <c r="X133" i="4"/>
  <c r="Y133" i="4"/>
  <c r="Z133" i="4"/>
  <c r="AA133" i="4"/>
  <c r="AC133" i="4"/>
  <c r="AD133" i="4"/>
  <c r="AE133" i="4"/>
  <c r="AF133" i="4"/>
  <c r="AG133" i="4"/>
  <c r="AH133" i="4"/>
  <c r="AI133" i="4"/>
  <c r="AJ133" i="4"/>
  <c r="AK133" i="4"/>
  <c r="AM133" i="4"/>
  <c r="AN133" i="4"/>
  <c r="AO133" i="4"/>
  <c r="B34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E149" i="1" l="1"/>
  <c r="E148" i="1"/>
  <c r="AQ135" i="4"/>
  <c r="AR133" i="4"/>
  <c r="O133" i="4"/>
  <c r="R133" i="4"/>
  <c r="AP135" i="4"/>
  <c r="AL135" i="4"/>
  <c r="AP133" i="4"/>
  <c r="H133" i="4"/>
  <c r="AQ133" i="4"/>
  <c r="AB133" i="4"/>
  <c r="AL133" i="4"/>
  <c r="R135" i="4"/>
  <c r="AT133" i="4"/>
  <c r="F133" i="1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0" i="6"/>
  <c r="A140" i="6"/>
  <c r="G40" i="6"/>
  <c r="G30" i="6"/>
  <c r="G61" i="6"/>
  <c r="G14" i="6"/>
  <c r="G130" i="6"/>
  <c r="G78" i="6"/>
  <c r="G84" i="6"/>
  <c r="G74" i="6"/>
  <c r="G113" i="6"/>
  <c r="G50" i="6"/>
  <c r="G124" i="6"/>
  <c r="G133" i="6"/>
  <c r="G120" i="6"/>
  <c r="G101" i="6"/>
  <c r="G94" i="6"/>
  <c r="G43" i="6"/>
  <c r="G66" i="6"/>
  <c r="G62" i="6"/>
  <c r="G132" i="6"/>
  <c r="G55" i="6"/>
  <c r="G114" i="6"/>
  <c r="G44" i="6"/>
  <c r="G29" i="6"/>
  <c r="G10" i="6"/>
  <c r="G13" i="6"/>
  <c r="G28" i="6"/>
  <c r="G60" i="6"/>
  <c r="G126" i="6"/>
  <c r="G137" i="6"/>
  <c r="G73" i="6"/>
  <c r="G63" i="6"/>
  <c r="G51" i="6"/>
  <c r="G54" i="6"/>
  <c r="G122" i="6"/>
  <c r="G75" i="6"/>
  <c r="G39" i="6"/>
  <c r="G46" i="6"/>
  <c r="G107" i="6"/>
  <c r="G35" i="6"/>
  <c r="G26" i="6"/>
  <c r="G125" i="6"/>
  <c r="G31" i="6"/>
  <c r="G104" i="6"/>
  <c r="G82" i="6"/>
  <c r="G89" i="6"/>
  <c r="G139" i="6"/>
  <c r="G109" i="6"/>
  <c r="G56" i="6"/>
  <c r="G134" i="6"/>
  <c r="G19" i="6"/>
  <c r="G106" i="6"/>
  <c r="G93" i="6"/>
  <c r="G20" i="6"/>
  <c r="G64" i="6"/>
  <c r="G119" i="6"/>
  <c r="G90" i="6"/>
  <c r="G98" i="6"/>
  <c r="G48" i="6"/>
  <c r="G123" i="6"/>
  <c r="G72" i="6"/>
  <c r="G15" i="6"/>
  <c r="G83" i="6"/>
  <c r="G65" i="6"/>
  <c r="G16" i="6"/>
  <c r="G115" i="6"/>
  <c r="G86" i="6"/>
  <c r="G76" i="6"/>
  <c r="G36" i="6"/>
  <c r="G138" i="6"/>
  <c r="G37" i="6"/>
  <c r="G45" i="6"/>
  <c r="G34" i="6"/>
  <c r="G96" i="6"/>
  <c r="G12" i="6"/>
  <c r="G33" i="6"/>
  <c r="G127" i="6"/>
  <c r="G140" i="6"/>
  <c r="G58" i="6"/>
  <c r="G131" i="6"/>
  <c r="G18" i="6"/>
  <c r="G53" i="6"/>
  <c r="G100" i="6"/>
  <c r="G80" i="6"/>
  <c r="G102" i="6"/>
  <c r="G85" i="6"/>
  <c r="G68" i="6"/>
  <c r="G142" i="6"/>
  <c r="G99" i="6"/>
  <c r="G71" i="6"/>
  <c r="G52" i="6"/>
  <c r="G25" i="6"/>
  <c r="G129" i="6"/>
  <c r="G95" i="6"/>
  <c r="G103" i="6"/>
  <c r="G11" i="6"/>
  <c r="G32" i="6"/>
  <c r="G49" i="6"/>
  <c r="G70" i="6"/>
  <c r="G97" i="6"/>
  <c r="G111" i="6"/>
  <c r="G135" i="6"/>
  <c r="G38" i="6"/>
  <c r="G88" i="6"/>
  <c r="G69" i="6"/>
  <c r="G141" i="6"/>
  <c r="G81" i="6"/>
  <c r="G128" i="6"/>
  <c r="G77" i="6"/>
  <c r="G22" i="6"/>
  <c r="G87" i="6"/>
  <c r="G91" i="6"/>
  <c r="G92" i="6"/>
  <c r="G136" i="6"/>
  <c r="G57" i="6"/>
  <c r="G121" i="6"/>
  <c r="G41" i="6"/>
  <c r="G116" i="6"/>
  <c r="G59" i="6"/>
  <c r="G118" i="6"/>
  <c r="G21" i="6"/>
  <c r="G47" i="6"/>
  <c r="G112" i="6"/>
  <c r="G24" i="6"/>
  <c r="G105" i="6"/>
  <c r="G79" i="6"/>
  <c r="G42" i="6"/>
  <c r="G17" i="6"/>
  <c r="G67" i="6"/>
  <c r="G117" i="6"/>
  <c r="G108" i="6"/>
  <c r="G110" i="6"/>
  <c r="G27" i="6"/>
  <c r="G23" i="6"/>
  <c r="E150" i="1" l="1"/>
  <c r="I124" i="6"/>
  <c r="I64" i="6"/>
  <c r="I120" i="6"/>
  <c r="I72" i="6"/>
  <c r="I132" i="6"/>
  <c r="I108" i="6"/>
  <c r="I92" i="6"/>
  <c r="I68" i="6"/>
  <c r="I20" i="6"/>
  <c r="I135" i="6"/>
  <c r="I131" i="6"/>
  <c r="I123" i="6"/>
  <c r="I115" i="6"/>
  <c r="I103" i="6"/>
  <c r="I91" i="6"/>
  <c r="I83" i="6"/>
  <c r="I71" i="6"/>
  <c r="I63" i="6"/>
  <c r="I55" i="6"/>
  <c r="I39" i="6"/>
  <c r="I23" i="6"/>
  <c r="I136" i="6"/>
  <c r="I112" i="6"/>
  <c r="I100" i="6"/>
  <c r="I84" i="6"/>
  <c r="I76" i="6"/>
  <c r="I56" i="6"/>
  <c r="I44" i="6"/>
  <c r="I32" i="6"/>
  <c r="I139" i="6"/>
  <c r="I127" i="6"/>
  <c r="I119" i="6"/>
  <c r="I111" i="6"/>
  <c r="I107" i="6"/>
  <c r="I99" i="6"/>
  <c r="I95" i="6"/>
  <c r="I87" i="6"/>
  <c r="I79" i="6"/>
  <c r="I75" i="6"/>
  <c r="I67" i="6"/>
  <c r="I59" i="6"/>
  <c r="I51" i="6"/>
  <c r="I47" i="6"/>
  <c r="I43" i="6"/>
  <c r="I35" i="6"/>
  <c r="I31" i="6"/>
  <c r="I27" i="6"/>
  <c r="I19" i="6"/>
  <c r="I15" i="6"/>
  <c r="I11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128" i="6"/>
  <c r="I140" i="6"/>
  <c r="I116" i="6"/>
  <c r="I104" i="6"/>
  <c r="I96" i="6"/>
  <c r="I88" i="6"/>
  <c r="I80" i="6"/>
  <c r="I60" i="6"/>
  <c r="I52" i="6"/>
  <c r="I48" i="6"/>
  <c r="I40" i="6"/>
  <c r="I36" i="6"/>
  <c r="I28" i="6"/>
  <c r="I24" i="6"/>
  <c r="I16" i="6"/>
  <c r="I12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A141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BS6" i="1" l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8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5" i="1"/>
  <c r="D132" i="4" l="1"/>
  <c r="E132" i="4"/>
  <c r="F132" i="4"/>
  <c r="G132" i="4"/>
  <c r="I132" i="4"/>
  <c r="J132" i="4"/>
  <c r="K132" i="4"/>
  <c r="L132" i="4"/>
  <c r="M132" i="4"/>
  <c r="N132" i="4"/>
  <c r="P132" i="4"/>
  <c r="Q132" i="4"/>
  <c r="S132" i="4"/>
  <c r="T132" i="4"/>
  <c r="U132" i="4"/>
  <c r="V132" i="4"/>
  <c r="W132" i="4"/>
  <c r="X132" i="4"/>
  <c r="Y132" i="4"/>
  <c r="Z132" i="4"/>
  <c r="AA132" i="4"/>
  <c r="AC132" i="4"/>
  <c r="AD132" i="4"/>
  <c r="AE132" i="4"/>
  <c r="AF132" i="4"/>
  <c r="AG132" i="4"/>
  <c r="AH132" i="4"/>
  <c r="AI132" i="4"/>
  <c r="AJ132" i="4"/>
  <c r="AK132" i="4"/>
  <c r="AM132" i="4"/>
  <c r="AN132" i="4"/>
  <c r="AO132" i="4"/>
  <c r="D134" i="4"/>
  <c r="E134" i="4"/>
  <c r="F134" i="4"/>
  <c r="G134" i="4"/>
  <c r="I134" i="4"/>
  <c r="J134" i="4"/>
  <c r="K134" i="4"/>
  <c r="L134" i="4"/>
  <c r="M134" i="4"/>
  <c r="N134" i="4"/>
  <c r="P134" i="4"/>
  <c r="Q134" i="4"/>
  <c r="S134" i="4"/>
  <c r="T134" i="4"/>
  <c r="U134" i="4"/>
  <c r="V134" i="4"/>
  <c r="W134" i="4"/>
  <c r="X134" i="4"/>
  <c r="Y134" i="4"/>
  <c r="Z134" i="4"/>
  <c r="AA134" i="4"/>
  <c r="AC134" i="4"/>
  <c r="AD134" i="4"/>
  <c r="AE134" i="4"/>
  <c r="AF134" i="4"/>
  <c r="AG134" i="4"/>
  <c r="AH134" i="4"/>
  <c r="AI134" i="4"/>
  <c r="AJ134" i="4"/>
  <c r="AK134" i="4"/>
  <c r="AM134" i="4"/>
  <c r="AN134" i="4"/>
  <c r="AO134" i="4"/>
  <c r="BP133" i="1"/>
  <c r="AR134" i="4" l="1"/>
  <c r="AP132" i="4"/>
  <c r="AP134" i="4"/>
  <c r="AR132" i="4"/>
  <c r="AQ132" i="4"/>
  <c r="AQ134" i="4"/>
  <c r="AB134" i="4"/>
  <c r="AL134" i="4"/>
  <c r="AT132" i="4"/>
  <c r="O132" i="4"/>
  <c r="H134" i="4"/>
  <c r="R132" i="4"/>
  <c r="AB132" i="4"/>
  <c r="O134" i="4"/>
  <c r="AT134" i="4"/>
  <c r="AL132" i="4"/>
  <c r="R134" i="4"/>
  <c r="H132" i="4"/>
  <c r="F134" i="1"/>
  <c r="BP134" i="1"/>
  <c r="BP132" i="1"/>
  <c r="F132" i="1"/>
  <c r="B127" i="4"/>
  <c r="B128" i="4"/>
  <c r="B129" i="4"/>
  <c r="B130" i="4"/>
  <c r="B131" i="4"/>
  <c r="B132" i="4"/>
  <c r="B133" i="4"/>
  <c r="B134" i="4"/>
  <c r="B135" i="4"/>
  <c r="B117" i="4"/>
  <c r="B118" i="4"/>
  <c r="B119" i="4"/>
  <c r="B120" i="4"/>
  <c r="B121" i="4"/>
  <c r="B122" i="4"/>
  <c r="B123" i="4"/>
  <c r="B124" i="4"/>
  <c r="B125" i="4"/>
  <c r="B126" i="4"/>
  <c r="D120" i="4" l="1"/>
  <c r="E120" i="4"/>
  <c r="F120" i="4"/>
  <c r="H120" i="4" l="1"/>
  <c r="I120" i="4"/>
  <c r="L120" i="4"/>
  <c r="M120" i="4"/>
  <c r="P120" i="4"/>
  <c r="Q120" i="4"/>
  <c r="T120" i="4"/>
  <c r="U120" i="4"/>
  <c r="V120" i="4"/>
  <c r="W120" i="4"/>
  <c r="X120" i="4"/>
  <c r="Y120" i="4"/>
  <c r="Z120" i="4"/>
  <c r="AA120" i="4"/>
  <c r="AC120" i="4"/>
  <c r="AD120" i="4"/>
  <c r="AE120" i="4"/>
  <c r="AF120" i="4"/>
  <c r="AG120" i="4"/>
  <c r="AH120" i="4"/>
  <c r="AI120" i="4"/>
  <c r="AJ120" i="4"/>
  <c r="AK120" i="4"/>
  <c r="AM120" i="4"/>
  <c r="AN120" i="4"/>
  <c r="AP120" i="4" l="1"/>
  <c r="AQ120" i="4"/>
  <c r="R120" i="4"/>
  <c r="AL120" i="4"/>
  <c r="AT120" i="4"/>
  <c r="AO120" i="4"/>
  <c r="AR120" i="4" s="1"/>
  <c r="G120" i="4" l="1"/>
  <c r="N120" i="4" l="1"/>
  <c r="S120" i="4" l="1"/>
  <c r="AB120" i="4" s="1"/>
  <c r="J120" i="4" l="1"/>
  <c r="K120" i="4" l="1"/>
  <c r="O120" i="4" s="1"/>
  <c r="F120" i="1" l="1"/>
  <c r="D131" i="4" l="1"/>
  <c r="E131" i="4"/>
  <c r="F131" i="4"/>
  <c r="G131" i="4"/>
  <c r="J131" i="4"/>
  <c r="K131" i="4"/>
  <c r="L131" i="4"/>
  <c r="M131" i="4"/>
  <c r="N131" i="4"/>
  <c r="P131" i="4"/>
  <c r="Q131" i="4"/>
  <c r="S131" i="4"/>
  <c r="T131" i="4"/>
  <c r="U131" i="4"/>
  <c r="V131" i="4"/>
  <c r="W131" i="4"/>
  <c r="X131" i="4"/>
  <c r="Y131" i="4"/>
  <c r="Z131" i="4"/>
  <c r="AA131" i="4"/>
  <c r="AC131" i="4"/>
  <c r="AD131" i="4"/>
  <c r="AE131" i="4"/>
  <c r="AF131" i="4"/>
  <c r="AG131" i="4"/>
  <c r="AH131" i="4"/>
  <c r="AI131" i="4"/>
  <c r="AJ131" i="4"/>
  <c r="AK131" i="4"/>
  <c r="AM131" i="4"/>
  <c r="AN131" i="4"/>
  <c r="AO131" i="4"/>
  <c r="I131" i="4" l="1"/>
  <c r="AP131" i="4" s="1"/>
  <c r="AQ131" i="4"/>
  <c r="AR131" i="4"/>
  <c r="R131" i="4"/>
  <c r="H131" i="4"/>
  <c r="AB131" i="4"/>
  <c r="AL131" i="4"/>
  <c r="D130" i="4"/>
  <c r="E130" i="4"/>
  <c r="F130" i="4"/>
  <c r="G130" i="4"/>
  <c r="I130" i="4"/>
  <c r="J130" i="4"/>
  <c r="K130" i="4"/>
  <c r="L130" i="4"/>
  <c r="M130" i="4"/>
  <c r="N130" i="4"/>
  <c r="P130" i="4"/>
  <c r="Q130" i="4"/>
  <c r="S130" i="4"/>
  <c r="T130" i="4"/>
  <c r="U130" i="4"/>
  <c r="V130" i="4"/>
  <c r="W130" i="4"/>
  <c r="X130" i="4"/>
  <c r="Y130" i="4"/>
  <c r="Z130" i="4"/>
  <c r="AA130" i="4"/>
  <c r="AC130" i="4"/>
  <c r="AD130" i="4"/>
  <c r="AE130" i="4"/>
  <c r="AF130" i="4"/>
  <c r="AG130" i="4"/>
  <c r="AH130" i="4"/>
  <c r="AI130" i="4"/>
  <c r="AJ130" i="4"/>
  <c r="AK130" i="4"/>
  <c r="AM130" i="4"/>
  <c r="AN130" i="4"/>
  <c r="AO130" i="4"/>
  <c r="O131" i="4" l="1"/>
  <c r="AT131" i="4"/>
  <c r="AR130" i="4"/>
  <c r="AQ130" i="4"/>
  <c r="AP130" i="4"/>
  <c r="AL130" i="4"/>
  <c r="H130" i="4"/>
  <c r="O130" i="4"/>
  <c r="AT130" i="4"/>
  <c r="R130" i="4"/>
  <c r="AB130" i="4"/>
  <c r="F130" i="1"/>
  <c r="BP130" i="1"/>
  <c r="D123" i="4"/>
  <c r="D126" i="4" l="1"/>
  <c r="E126" i="4"/>
  <c r="F126" i="4"/>
  <c r="G126" i="4"/>
  <c r="I126" i="4"/>
  <c r="J126" i="4"/>
  <c r="K126" i="4"/>
  <c r="L126" i="4"/>
  <c r="M126" i="4"/>
  <c r="N126" i="4"/>
  <c r="P126" i="4"/>
  <c r="Q126" i="4"/>
  <c r="S126" i="4"/>
  <c r="T126" i="4"/>
  <c r="U126" i="4"/>
  <c r="V126" i="4"/>
  <c r="W126" i="4"/>
  <c r="X126" i="4"/>
  <c r="Y126" i="4"/>
  <c r="Z126" i="4"/>
  <c r="AA126" i="4"/>
  <c r="AC126" i="4"/>
  <c r="AD126" i="4"/>
  <c r="AE126" i="4"/>
  <c r="AF126" i="4"/>
  <c r="AG126" i="4"/>
  <c r="AH126" i="4"/>
  <c r="AI126" i="4"/>
  <c r="AJ126" i="4"/>
  <c r="AK126" i="4"/>
  <c r="AM126" i="4"/>
  <c r="AN126" i="4"/>
  <c r="AO126" i="4"/>
  <c r="D127" i="4"/>
  <c r="E127" i="4"/>
  <c r="F127" i="4"/>
  <c r="G127" i="4"/>
  <c r="I127" i="4"/>
  <c r="J127" i="4"/>
  <c r="K127" i="4"/>
  <c r="L127" i="4"/>
  <c r="M127" i="4"/>
  <c r="N127" i="4"/>
  <c r="P127" i="4"/>
  <c r="Q127" i="4"/>
  <c r="S127" i="4"/>
  <c r="T127" i="4"/>
  <c r="U127" i="4"/>
  <c r="V127" i="4"/>
  <c r="W127" i="4"/>
  <c r="X127" i="4"/>
  <c r="Y127" i="4"/>
  <c r="Z127" i="4"/>
  <c r="AA127" i="4"/>
  <c r="AC127" i="4"/>
  <c r="AD127" i="4"/>
  <c r="AE127" i="4"/>
  <c r="AF127" i="4"/>
  <c r="AG127" i="4"/>
  <c r="AH127" i="4"/>
  <c r="AI127" i="4"/>
  <c r="AJ127" i="4"/>
  <c r="AK127" i="4"/>
  <c r="AM127" i="4"/>
  <c r="AN127" i="4"/>
  <c r="AO127" i="4"/>
  <c r="D128" i="4"/>
  <c r="E128" i="4"/>
  <c r="F128" i="4"/>
  <c r="G128" i="4"/>
  <c r="I128" i="4"/>
  <c r="J128" i="4"/>
  <c r="K128" i="4"/>
  <c r="L128" i="4"/>
  <c r="M128" i="4"/>
  <c r="N128" i="4"/>
  <c r="P128" i="4"/>
  <c r="Q128" i="4"/>
  <c r="S128" i="4"/>
  <c r="T128" i="4"/>
  <c r="U128" i="4"/>
  <c r="V128" i="4"/>
  <c r="W128" i="4"/>
  <c r="X128" i="4"/>
  <c r="Y128" i="4"/>
  <c r="Z128" i="4"/>
  <c r="AA128" i="4"/>
  <c r="AC128" i="4"/>
  <c r="AD128" i="4"/>
  <c r="AE128" i="4"/>
  <c r="AF128" i="4"/>
  <c r="AG128" i="4"/>
  <c r="AH128" i="4"/>
  <c r="AI128" i="4"/>
  <c r="AJ128" i="4"/>
  <c r="AK128" i="4"/>
  <c r="AM128" i="4"/>
  <c r="AN128" i="4"/>
  <c r="AO128" i="4"/>
  <c r="I129" i="4"/>
  <c r="J129" i="4"/>
  <c r="K129" i="4"/>
  <c r="L129" i="4"/>
  <c r="M129" i="4"/>
  <c r="N129" i="4"/>
  <c r="P129" i="4"/>
  <c r="Q129" i="4"/>
  <c r="S129" i="4"/>
  <c r="T129" i="4"/>
  <c r="U129" i="4"/>
  <c r="V129" i="4"/>
  <c r="W129" i="4"/>
  <c r="X129" i="4"/>
  <c r="Y129" i="4"/>
  <c r="Z129" i="4"/>
  <c r="AA129" i="4"/>
  <c r="AC129" i="4"/>
  <c r="AD129" i="4"/>
  <c r="AE129" i="4"/>
  <c r="AF129" i="4"/>
  <c r="AG129" i="4"/>
  <c r="AH129" i="4"/>
  <c r="AI129" i="4"/>
  <c r="AJ129" i="4"/>
  <c r="AK129" i="4"/>
  <c r="AM129" i="4"/>
  <c r="AN129" i="4"/>
  <c r="AQ127" i="4" l="1"/>
  <c r="AR127" i="4"/>
  <c r="AR126" i="4"/>
  <c r="AR128" i="4"/>
  <c r="AQ129" i="4"/>
  <c r="AP129" i="4"/>
  <c r="AP127" i="4"/>
  <c r="AQ128" i="4"/>
  <c r="AQ126" i="4"/>
  <c r="AP128" i="4"/>
  <c r="AP126" i="4"/>
  <c r="R129" i="4"/>
  <c r="H128" i="4"/>
  <c r="R127" i="4"/>
  <c r="H126" i="4"/>
  <c r="AB127" i="4"/>
  <c r="AL129" i="4"/>
  <c r="O128" i="4"/>
  <c r="AT128" i="4"/>
  <c r="AL127" i="4"/>
  <c r="O126" i="4"/>
  <c r="AT126" i="4"/>
  <c r="AB129" i="4"/>
  <c r="H127" i="4"/>
  <c r="R126" i="4"/>
  <c r="F126" i="1"/>
  <c r="AB128" i="4"/>
  <c r="AB126" i="4"/>
  <c r="O129" i="4"/>
  <c r="R128" i="4"/>
  <c r="AL128" i="4"/>
  <c r="O127" i="4"/>
  <c r="AT127" i="4"/>
  <c r="AL126" i="4"/>
  <c r="F129" i="1"/>
  <c r="F128" i="1"/>
  <c r="BP128" i="1"/>
  <c r="BP126" i="1"/>
  <c r="BP129" i="1"/>
  <c r="I125" i="4" l="1"/>
  <c r="J125" i="4"/>
  <c r="K125" i="4"/>
  <c r="L125" i="4"/>
  <c r="M125" i="4"/>
  <c r="N125" i="4"/>
  <c r="P125" i="4"/>
  <c r="Q125" i="4"/>
  <c r="S125" i="4"/>
  <c r="T125" i="4"/>
  <c r="U125" i="4"/>
  <c r="V125" i="4"/>
  <c r="W125" i="4"/>
  <c r="X125" i="4"/>
  <c r="Y125" i="4"/>
  <c r="Z125" i="4"/>
  <c r="AA125" i="4"/>
  <c r="AC125" i="4"/>
  <c r="AD125" i="4"/>
  <c r="AE125" i="4"/>
  <c r="AF125" i="4"/>
  <c r="AG125" i="4"/>
  <c r="AH125" i="4"/>
  <c r="AI125" i="4"/>
  <c r="AJ125" i="4"/>
  <c r="AK125" i="4"/>
  <c r="AM125" i="4"/>
  <c r="AN125" i="4"/>
  <c r="AQ125" i="4" l="1"/>
  <c r="AP125" i="4"/>
  <c r="O125" i="4"/>
  <c r="F125" i="1"/>
  <c r="AB125" i="4"/>
  <c r="R125" i="4"/>
  <c r="AL125" i="4"/>
  <c r="D121" i="4"/>
  <c r="E121" i="4"/>
  <c r="F121" i="4"/>
  <c r="G121" i="4"/>
  <c r="I121" i="4"/>
  <c r="J121" i="4"/>
  <c r="K121" i="4"/>
  <c r="L121" i="4"/>
  <c r="M121" i="4"/>
  <c r="N121" i="4"/>
  <c r="P121" i="4"/>
  <c r="Q121" i="4"/>
  <c r="S121" i="4"/>
  <c r="T121" i="4"/>
  <c r="U121" i="4"/>
  <c r="V121" i="4"/>
  <c r="W121" i="4"/>
  <c r="X121" i="4"/>
  <c r="Y121" i="4"/>
  <c r="Z121" i="4"/>
  <c r="AA121" i="4"/>
  <c r="AC121" i="4"/>
  <c r="AD121" i="4"/>
  <c r="AE121" i="4"/>
  <c r="AF121" i="4"/>
  <c r="AG121" i="4"/>
  <c r="AH121" i="4"/>
  <c r="AI121" i="4"/>
  <c r="AJ121" i="4"/>
  <c r="AK121" i="4"/>
  <c r="AM121" i="4"/>
  <c r="AN121" i="4"/>
  <c r="AO121" i="4"/>
  <c r="D122" i="4"/>
  <c r="E122" i="4"/>
  <c r="F122" i="4"/>
  <c r="G122" i="4"/>
  <c r="I122" i="4"/>
  <c r="J122" i="4"/>
  <c r="K122" i="4"/>
  <c r="L122" i="4"/>
  <c r="M122" i="4"/>
  <c r="N122" i="4"/>
  <c r="P122" i="4"/>
  <c r="Q122" i="4"/>
  <c r="S122" i="4"/>
  <c r="T122" i="4"/>
  <c r="U122" i="4"/>
  <c r="V122" i="4"/>
  <c r="W122" i="4"/>
  <c r="X122" i="4"/>
  <c r="Y122" i="4"/>
  <c r="Z122" i="4"/>
  <c r="AA122" i="4"/>
  <c r="AC122" i="4"/>
  <c r="AD122" i="4"/>
  <c r="AE122" i="4"/>
  <c r="AF122" i="4"/>
  <c r="AG122" i="4"/>
  <c r="AH122" i="4"/>
  <c r="AI122" i="4"/>
  <c r="AJ122" i="4"/>
  <c r="AK122" i="4"/>
  <c r="AM122" i="4"/>
  <c r="AN122" i="4"/>
  <c r="AO122" i="4"/>
  <c r="E123" i="4"/>
  <c r="F123" i="4"/>
  <c r="G123" i="4"/>
  <c r="I123" i="4"/>
  <c r="J123" i="4"/>
  <c r="K123" i="4"/>
  <c r="L123" i="4"/>
  <c r="M123" i="4"/>
  <c r="N123" i="4"/>
  <c r="P123" i="4"/>
  <c r="Q123" i="4"/>
  <c r="S123" i="4"/>
  <c r="T123" i="4"/>
  <c r="U123" i="4"/>
  <c r="V123" i="4"/>
  <c r="W123" i="4"/>
  <c r="X123" i="4"/>
  <c r="Y123" i="4"/>
  <c r="Z123" i="4"/>
  <c r="AA123" i="4"/>
  <c r="AC123" i="4"/>
  <c r="AD123" i="4"/>
  <c r="AE123" i="4"/>
  <c r="AF123" i="4"/>
  <c r="AG123" i="4"/>
  <c r="AH123" i="4"/>
  <c r="AI123" i="4"/>
  <c r="AJ123" i="4"/>
  <c r="AK123" i="4"/>
  <c r="AM123" i="4"/>
  <c r="AN123" i="4"/>
  <c r="AO123" i="4"/>
  <c r="AR123" i="4" s="1"/>
  <c r="D124" i="4"/>
  <c r="E124" i="4"/>
  <c r="F124" i="4"/>
  <c r="G124" i="4"/>
  <c r="I124" i="4"/>
  <c r="J124" i="4"/>
  <c r="K124" i="4"/>
  <c r="L124" i="4"/>
  <c r="M124" i="4"/>
  <c r="N124" i="4"/>
  <c r="P124" i="4"/>
  <c r="Q124" i="4"/>
  <c r="S124" i="4"/>
  <c r="T124" i="4"/>
  <c r="U124" i="4"/>
  <c r="V124" i="4"/>
  <c r="W124" i="4"/>
  <c r="X124" i="4"/>
  <c r="Y124" i="4"/>
  <c r="Z124" i="4"/>
  <c r="AA124" i="4"/>
  <c r="AC124" i="4"/>
  <c r="AD124" i="4"/>
  <c r="AE124" i="4"/>
  <c r="AF124" i="4"/>
  <c r="AG124" i="4"/>
  <c r="AH124" i="4"/>
  <c r="AI124" i="4"/>
  <c r="AJ124" i="4"/>
  <c r="AK124" i="4"/>
  <c r="AM124" i="4"/>
  <c r="AN124" i="4"/>
  <c r="AO124" i="4"/>
  <c r="BP125" i="1"/>
  <c r="AP124" i="4" l="1"/>
  <c r="R122" i="4"/>
  <c r="AR122" i="4"/>
  <c r="AQ124" i="4"/>
  <c r="AQ121" i="4"/>
  <c r="AP121" i="4"/>
  <c r="R123" i="4"/>
  <c r="AQ123" i="4"/>
  <c r="AQ122" i="4"/>
  <c r="R124" i="4"/>
  <c r="AP122" i="4"/>
  <c r="H122" i="4"/>
  <c r="AR124" i="4"/>
  <c r="AR121" i="4"/>
  <c r="AL124" i="4"/>
  <c r="H124" i="4"/>
  <c r="AT122" i="4"/>
  <c r="O122" i="4"/>
  <c r="AL121" i="4"/>
  <c r="H121" i="4"/>
  <c r="H123" i="4"/>
  <c r="AB123" i="4"/>
  <c r="AT124" i="4"/>
  <c r="O124" i="4"/>
  <c r="AP123" i="4"/>
  <c r="AL123" i="4"/>
  <c r="AB122" i="4"/>
  <c r="AT121" i="4"/>
  <c r="O121" i="4"/>
  <c r="AB124" i="4"/>
  <c r="AL122" i="4"/>
  <c r="R121" i="4"/>
  <c r="O123" i="4"/>
  <c r="AT123" i="4"/>
  <c r="AB121" i="4"/>
  <c r="BP124" i="1"/>
  <c r="R121" i="1"/>
  <c r="F121" i="1" s="1"/>
  <c r="F123" i="1"/>
  <c r="BP122" i="1"/>
  <c r="R122" i="1"/>
  <c r="F122" i="1" s="1"/>
  <c r="F124" i="1"/>
  <c r="BP123" i="1"/>
  <c r="BP121" i="1"/>
  <c r="D117" i="4" l="1"/>
  <c r="E117" i="4" l="1"/>
  <c r="F117" i="4"/>
  <c r="G117" i="4"/>
  <c r="I117" i="4"/>
  <c r="J117" i="4"/>
  <c r="K117" i="4"/>
  <c r="L117" i="4"/>
  <c r="M117" i="4"/>
  <c r="N117" i="4"/>
  <c r="P117" i="4"/>
  <c r="Q117" i="4"/>
  <c r="S117" i="4"/>
  <c r="T117" i="4"/>
  <c r="U117" i="4"/>
  <c r="V117" i="4"/>
  <c r="W117" i="4"/>
  <c r="X117" i="4"/>
  <c r="Y117" i="4"/>
  <c r="Z117" i="4"/>
  <c r="AA117" i="4"/>
  <c r="AC117" i="4"/>
  <c r="AD117" i="4"/>
  <c r="AE117" i="4"/>
  <c r="AF117" i="4"/>
  <c r="AG117" i="4"/>
  <c r="AH117" i="4"/>
  <c r="AI117" i="4"/>
  <c r="AJ117" i="4"/>
  <c r="AK117" i="4"/>
  <c r="AM117" i="4"/>
  <c r="AN117" i="4"/>
  <c r="AO117" i="4"/>
  <c r="AR117" i="4" s="1"/>
  <c r="D118" i="4"/>
  <c r="E118" i="4"/>
  <c r="F118" i="4"/>
  <c r="G118" i="4"/>
  <c r="I118" i="4"/>
  <c r="J118" i="4"/>
  <c r="K118" i="4"/>
  <c r="L118" i="4"/>
  <c r="M118" i="4"/>
  <c r="N118" i="4"/>
  <c r="P118" i="4"/>
  <c r="Q118" i="4"/>
  <c r="S118" i="4"/>
  <c r="T118" i="4"/>
  <c r="U118" i="4"/>
  <c r="V118" i="4"/>
  <c r="W118" i="4"/>
  <c r="X118" i="4"/>
  <c r="Y118" i="4"/>
  <c r="Z118" i="4"/>
  <c r="AA118" i="4"/>
  <c r="AC118" i="4"/>
  <c r="AD118" i="4"/>
  <c r="AE118" i="4"/>
  <c r="AF118" i="4"/>
  <c r="AG118" i="4"/>
  <c r="AH118" i="4"/>
  <c r="AI118" i="4"/>
  <c r="AJ118" i="4"/>
  <c r="AK118" i="4"/>
  <c r="AM118" i="4"/>
  <c r="AN118" i="4"/>
  <c r="AO118" i="4"/>
  <c r="D119" i="4"/>
  <c r="E119" i="4"/>
  <c r="F119" i="4"/>
  <c r="G119" i="4"/>
  <c r="I119" i="4"/>
  <c r="J119" i="4"/>
  <c r="K119" i="4"/>
  <c r="L119" i="4"/>
  <c r="M119" i="4"/>
  <c r="N119" i="4"/>
  <c r="P119" i="4"/>
  <c r="Q119" i="4"/>
  <c r="S119" i="4"/>
  <c r="T119" i="4"/>
  <c r="U119" i="4"/>
  <c r="V119" i="4"/>
  <c r="W119" i="4"/>
  <c r="X119" i="4"/>
  <c r="Y119" i="4"/>
  <c r="Z119" i="4"/>
  <c r="AA119" i="4"/>
  <c r="AC119" i="4"/>
  <c r="AD119" i="4"/>
  <c r="AE119" i="4"/>
  <c r="AF119" i="4"/>
  <c r="AG119" i="4"/>
  <c r="AH119" i="4"/>
  <c r="AI119" i="4"/>
  <c r="AJ119" i="4"/>
  <c r="AK119" i="4"/>
  <c r="AM119" i="4"/>
  <c r="AN119" i="4"/>
  <c r="AO119" i="4"/>
  <c r="AR119" i="4" l="1"/>
  <c r="AP117" i="4"/>
  <c r="AP119" i="4"/>
  <c r="AR118" i="4"/>
  <c r="AQ119" i="4"/>
  <c r="AQ117" i="4"/>
  <c r="AQ118" i="4"/>
  <c r="AP118" i="4"/>
  <c r="R119" i="4"/>
  <c r="O118" i="4"/>
  <c r="H117" i="4"/>
  <c r="AL119" i="4"/>
  <c r="H119" i="4"/>
  <c r="R118" i="4"/>
  <c r="AB118" i="4"/>
  <c r="AT117" i="4"/>
  <c r="O117" i="4"/>
  <c r="AB119" i="4"/>
  <c r="O119" i="4"/>
  <c r="AT119" i="4"/>
  <c r="AL118" i="4"/>
  <c r="AT118" i="4"/>
  <c r="H118" i="4"/>
  <c r="R117" i="4"/>
  <c r="AB117" i="4"/>
  <c r="AL117" i="4"/>
  <c r="R118" i="1"/>
  <c r="F118" i="1" s="1"/>
  <c r="R117" i="1"/>
  <c r="F117" i="1" s="1"/>
  <c r="R119" i="1"/>
  <c r="F119" i="1" s="1"/>
  <c r="BP119" i="1"/>
  <c r="BP118" i="1"/>
  <c r="BP117" i="1"/>
  <c r="B109" i="4"/>
  <c r="B110" i="4"/>
  <c r="B111" i="4"/>
  <c r="B112" i="4"/>
  <c r="B113" i="4"/>
  <c r="B114" i="4"/>
  <c r="B115" i="4"/>
  <c r="B116" i="4"/>
  <c r="AO116" i="4" l="1"/>
  <c r="AN116" i="4"/>
  <c r="AM116" i="4"/>
  <c r="AK116" i="4"/>
  <c r="AJ116" i="4"/>
  <c r="AI116" i="4"/>
  <c r="AH116" i="4"/>
  <c r="AG116" i="4"/>
  <c r="AF116" i="4"/>
  <c r="AE116" i="4"/>
  <c r="AD116" i="4"/>
  <c r="AC116" i="4"/>
  <c r="AA116" i="4"/>
  <c r="Z116" i="4"/>
  <c r="Y116" i="4"/>
  <c r="X116" i="4"/>
  <c r="W116" i="4"/>
  <c r="V116" i="4"/>
  <c r="U116" i="4"/>
  <c r="T116" i="4"/>
  <c r="S116" i="4"/>
  <c r="Q116" i="4"/>
  <c r="P116" i="4"/>
  <c r="N116" i="4"/>
  <c r="M116" i="4"/>
  <c r="L116" i="4"/>
  <c r="K116" i="4"/>
  <c r="J116" i="4"/>
  <c r="G116" i="4"/>
  <c r="F116" i="4"/>
  <c r="E116" i="4"/>
  <c r="D116" i="4"/>
  <c r="AN115" i="4"/>
  <c r="AM115" i="4"/>
  <c r="AK115" i="4"/>
  <c r="AJ115" i="4"/>
  <c r="AI115" i="4"/>
  <c r="AH115" i="4"/>
  <c r="AG115" i="4"/>
  <c r="AF115" i="4"/>
  <c r="AE115" i="4"/>
  <c r="AD115" i="4"/>
  <c r="AC115" i="4"/>
  <c r="AA115" i="4"/>
  <c r="Z115" i="4"/>
  <c r="Y115" i="4"/>
  <c r="X115" i="4"/>
  <c r="W115" i="4"/>
  <c r="V115" i="4"/>
  <c r="U115" i="4"/>
  <c r="T115" i="4"/>
  <c r="S115" i="4"/>
  <c r="Q115" i="4"/>
  <c r="P115" i="4"/>
  <c r="N115" i="4"/>
  <c r="M115" i="4"/>
  <c r="L115" i="4"/>
  <c r="K115" i="4"/>
  <c r="J115" i="4"/>
  <c r="G115" i="4"/>
  <c r="F115" i="4"/>
  <c r="E115" i="4"/>
  <c r="D115" i="4"/>
  <c r="AO114" i="4"/>
  <c r="AN114" i="4"/>
  <c r="AM114" i="4"/>
  <c r="AK114" i="4"/>
  <c r="AJ114" i="4"/>
  <c r="AI114" i="4"/>
  <c r="AH114" i="4"/>
  <c r="AG114" i="4"/>
  <c r="AF114" i="4"/>
  <c r="AE114" i="4"/>
  <c r="AD114" i="4"/>
  <c r="AC114" i="4"/>
  <c r="AA114" i="4"/>
  <c r="Z114" i="4"/>
  <c r="Y114" i="4"/>
  <c r="X114" i="4"/>
  <c r="W114" i="4"/>
  <c r="V114" i="4"/>
  <c r="U114" i="4"/>
  <c r="T114" i="4"/>
  <c r="S114" i="4"/>
  <c r="Q114" i="4"/>
  <c r="P114" i="4"/>
  <c r="N114" i="4"/>
  <c r="M114" i="4"/>
  <c r="L114" i="4"/>
  <c r="K114" i="4"/>
  <c r="J114" i="4"/>
  <c r="G114" i="4"/>
  <c r="F114" i="4"/>
  <c r="E114" i="4"/>
  <c r="D114" i="4"/>
  <c r="AO113" i="4"/>
  <c r="AN113" i="4"/>
  <c r="AM113" i="4"/>
  <c r="AK113" i="4"/>
  <c r="AJ113" i="4"/>
  <c r="AI113" i="4"/>
  <c r="AH113" i="4"/>
  <c r="AG113" i="4"/>
  <c r="AF113" i="4"/>
  <c r="AE113" i="4"/>
  <c r="AD113" i="4"/>
  <c r="AC113" i="4"/>
  <c r="AA113" i="4"/>
  <c r="Z113" i="4"/>
  <c r="Y113" i="4"/>
  <c r="X113" i="4"/>
  <c r="W113" i="4"/>
  <c r="V113" i="4"/>
  <c r="U113" i="4"/>
  <c r="T113" i="4"/>
  <c r="S113" i="4"/>
  <c r="Q113" i="4"/>
  <c r="P113" i="4"/>
  <c r="N113" i="4"/>
  <c r="M113" i="4"/>
  <c r="L113" i="4"/>
  <c r="K113" i="4"/>
  <c r="J113" i="4"/>
  <c r="I113" i="4"/>
  <c r="G113" i="4"/>
  <c r="F113" i="4"/>
  <c r="E113" i="4"/>
  <c r="D113" i="4"/>
  <c r="AO112" i="4"/>
  <c r="AN112" i="4"/>
  <c r="AM112" i="4"/>
  <c r="AK112" i="4"/>
  <c r="AJ112" i="4"/>
  <c r="AI112" i="4"/>
  <c r="AH112" i="4"/>
  <c r="AG112" i="4"/>
  <c r="AF112" i="4"/>
  <c r="AE112" i="4"/>
  <c r="AD112" i="4"/>
  <c r="AC112" i="4"/>
  <c r="AA112" i="4"/>
  <c r="Z112" i="4"/>
  <c r="Y112" i="4"/>
  <c r="X112" i="4"/>
  <c r="W112" i="4"/>
  <c r="V112" i="4"/>
  <c r="U112" i="4"/>
  <c r="T112" i="4"/>
  <c r="S112" i="4"/>
  <c r="Q112" i="4"/>
  <c r="P112" i="4"/>
  <c r="N112" i="4"/>
  <c r="M112" i="4"/>
  <c r="L112" i="4"/>
  <c r="K112" i="4"/>
  <c r="J112" i="4"/>
  <c r="I112" i="4"/>
  <c r="G112" i="4"/>
  <c r="F112" i="4"/>
  <c r="E112" i="4"/>
  <c r="D112" i="4"/>
  <c r="AO111" i="4"/>
  <c r="AN111" i="4"/>
  <c r="AM111" i="4"/>
  <c r="AK111" i="4"/>
  <c r="AJ111" i="4"/>
  <c r="AI111" i="4"/>
  <c r="AH111" i="4"/>
  <c r="AG111" i="4"/>
  <c r="AF111" i="4"/>
  <c r="AE111" i="4"/>
  <c r="AD111" i="4"/>
  <c r="AC111" i="4"/>
  <c r="AA111" i="4"/>
  <c r="Z111" i="4"/>
  <c r="Y111" i="4"/>
  <c r="X111" i="4"/>
  <c r="W111" i="4"/>
  <c r="V111" i="4"/>
  <c r="U111" i="4"/>
  <c r="T111" i="4"/>
  <c r="S111" i="4"/>
  <c r="Q111" i="4"/>
  <c r="P111" i="4"/>
  <c r="N111" i="4"/>
  <c r="M111" i="4"/>
  <c r="L111" i="4"/>
  <c r="K111" i="4"/>
  <c r="J111" i="4"/>
  <c r="I111" i="4"/>
  <c r="G111" i="4"/>
  <c r="F111" i="4"/>
  <c r="E111" i="4"/>
  <c r="D111" i="4"/>
  <c r="AO110" i="4"/>
  <c r="AN110" i="4"/>
  <c r="AM110" i="4"/>
  <c r="AK110" i="4"/>
  <c r="AJ110" i="4"/>
  <c r="AI110" i="4"/>
  <c r="AH110" i="4"/>
  <c r="AG110" i="4"/>
  <c r="AF110" i="4"/>
  <c r="AE110" i="4"/>
  <c r="AD110" i="4"/>
  <c r="AC110" i="4"/>
  <c r="AA110" i="4"/>
  <c r="Z110" i="4"/>
  <c r="Y110" i="4"/>
  <c r="X110" i="4"/>
  <c r="W110" i="4"/>
  <c r="V110" i="4"/>
  <c r="U110" i="4"/>
  <c r="T110" i="4"/>
  <c r="S110" i="4"/>
  <c r="Q110" i="4"/>
  <c r="P110" i="4"/>
  <c r="N110" i="4"/>
  <c r="M110" i="4"/>
  <c r="L110" i="4"/>
  <c r="K110" i="4"/>
  <c r="J110" i="4"/>
  <c r="I110" i="4"/>
  <c r="G110" i="4"/>
  <c r="F110" i="4"/>
  <c r="E110" i="4"/>
  <c r="D110" i="4"/>
  <c r="AO109" i="4"/>
  <c r="AN109" i="4"/>
  <c r="AM109" i="4"/>
  <c r="AK109" i="4"/>
  <c r="AJ109" i="4"/>
  <c r="AI109" i="4"/>
  <c r="AH109" i="4"/>
  <c r="AG109" i="4"/>
  <c r="AF109" i="4"/>
  <c r="AE109" i="4"/>
  <c r="AD109" i="4"/>
  <c r="AC109" i="4"/>
  <c r="AA109" i="4"/>
  <c r="Z109" i="4"/>
  <c r="Y109" i="4"/>
  <c r="X109" i="4"/>
  <c r="W109" i="4"/>
  <c r="V109" i="4"/>
  <c r="U109" i="4"/>
  <c r="T109" i="4"/>
  <c r="S109" i="4"/>
  <c r="Q109" i="4"/>
  <c r="P109" i="4"/>
  <c r="N109" i="4"/>
  <c r="M109" i="4"/>
  <c r="L109" i="4"/>
  <c r="K109" i="4"/>
  <c r="J109" i="4"/>
  <c r="I109" i="4"/>
  <c r="G109" i="4"/>
  <c r="F109" i="4"/>
  <c r="E109" i="4"/>
  <c r="D109" i="4"/>
  <c r="I116" i="4" l="1"/>
  <c r="AP116" i="4" s="1"/>
  <c r="R116" i="1"/>
  <c r="F116" i="1" s="1"/>
  <c r="I114" i="4"/>
  <c r="AP114" i="4" s="1"/>
  <c r="R114" i="1"/>
  <c r="F114" i="1" s="1"/>
  <c r="I115" i="4"/>
  <c r="O115" i="4" s="1"/>
  <c r="R115" i="1"/>
  <c r="F115" i="1" s="1"/>
  <c r="AT110" i="4"/>
  <c r="AP110" i="4"/>
  <c r="AP112" i="4"/>
  <c r="AL114" i="4"/>
  <c r="AL116" i="4"/>
  <c r="AQ110" i="4"/>
  <c r="AQ112" i="4"/>
  <c r="AQ109" i="4"/>
  <c r="AR109" i="4"/>
  <c r="AQ111" i="4"/>
  <c r="AQ113" i="4"/>
  <c r="AB111" i="4"/>
  <c r="AR111" i="4"/>
  <c r="AB113" i="4"/>
  <c r="AR113" i="4"/>
  <c r="AB115" i="4"/>
  <c r="AQ115" i="4"/>
  <c r="AL110" i="4"/>
  <c r="AL112" i="4"/>
  <c r="AB109" i="4"/>
  <c r="H110" i="4"/>
  <c r="O110" i="4"/>
  <c r="AT111" i="4"/>
  <c r="O111" i="4"/>
  <c r="H112" i="4"/>
  <c r="O112" i="4"/>
  <c r="AT113" i="4"/>
  <c r="O113" i="4"/>
  <c r="H114" i="4"/>
  <c r="H116" i="4"/>
  <c r="AB110" i="4"/>
  <c r="AR110" i="4"/>
  <c r="AB112" i="4"/>
  <c r="AR112" i="4"/>
  <c r="AB114" i="4"/>
  <c r="AQ114" i="4"/>
  <c r="AB116" i="4"/>
  <c r="AQ116" i="4"/>
  <c r="AT109" i="4"/>
  <c r="O109" i="4"/>
  <c r="H109" i="4"/>
  <c r="R109" i="4"/>
  <c r="AL109" i="4"/>
  <c r="AP109" i="4"/>
  <c r="R110" i="4"/>
  <c r="R112" i="4"/>
  <c r="AR114" i="4"/>
  <c r="AR116" i="4"/>
  <c r="H111" i="4"/>
  <c r="R111" i="4"/>
  <c r="AL111" i="4"/>
  <c r="AP111" i="4"/>
  <c r="H113" i="4"/>
  <c r="R113" i="4"/>
  <c r="AL113" i="4"/>
  <c r="AP113" i="4"/>
  <c r="R114" i="4"/>
  <c r="R116" i="4"/>
  <c r="AT112" i="4"/>
  <c r="H115" i="4"/>
  <c r="AR115" i="4"/>
  <c r="R115" i="4"/>
  <c r="AL115" i="4"/>
  <c r="BP115" i="1"/>
  <c r="BP114" i="1"/>
  <c r="BP116" i="1"/>
  <c r="AT114" i="4" l="1"/>
  <c r="O114" i="4"/>
  <c r="O116" i="4"/>
  <c r="AP115" i="4"/>
  <c r="AT115" i="4"/>
  <c r="AT116" i="4"/>
  <c r="R113" i="1"/>
  <c r="F113" i="1" s="1"/>
  <c r="BP113" i="1" l="1"/>
  <c r="F34" i="1" l="1"/>
  <c r="BP112" i="1" l="1"/>
  <c r="R111" i="1"/>
  <c r="F111" i="1" s="1"/>
  <c r="R112" i="1"/>
  <c r="F112" i="1" s="1"/>
  <c r="BP111" i="1"/>
  <c r="R110" i="1" l="1"/>
  <c r="R109" i="1"/>
  <c r="F109" i="1" s="1"/>
  <c r="F110" i="1" l="1"/>
  <c r="BP110" i="1" l="1"/>
  <c r="BP109" i="1"/>
  <c r="F31" i="1" l="1"/>
  <c r="B103" i="4" l="1"/>
  <c r="B104" i="4"/>
  <c r="B105" i="4"/>
  <c r="B106" i="4"/>
  <c r="B107" i="4"/>
  <c r="I107" i="4"/>
  <c r="J107" i="4"/>
  <c r="K107" i="4"/>
  <c r="L107" i="4"/>
  <c r="M107" i="4"/>
  <c r="N107" i="4"/>
  <c r="P107" i="4"/>
  <c r="Q107" i="4"/>
  <c r="S107" i="4"/>
  <c r="T107" i="4"/>
  <c r="U107" i="4"/>
  <c r="V107" i="4"/>
  <c r="W107" i="4"/>
  <c r="X107" i="4"/>
  <c r="Y107" i="4"/>
  <c r="Z107" i="4"/>
  <c r="AA107" i="4"/>
  <c r="AC107" i="4"/>
  <c r="AD107" i="4"/>
  <c r="AE107" i="4"/>
  <c r="AF107" i="4"/>
  <c r="AG107" i="4"/>
  <c r="AH107" i="4"/>
  <c r="AI107" i="4"/>
  <c r="AJ107" i="4"/>
  <c r="AK107" i="4"/>
  <c r="AM107" i="4"/>
  <c r="AN107" i="4"/>
  <c r="B108" i="4"/>
  <c r="AQ107" i="4" l="1"/>
  <c r="AB107" i="4"/>
  <c r="AP107" i="4"/>
  <c r="AL107" i="4"/>
  <c r="O107" i="4"/>
  <c r="R107" i="4"/>
  <c r="E106" i="4"/>
  <c r="F106" i="4"/>
  <c r="G106" i="4"/>
  <c r="J106" i="4"/>
  <c r="K106" i="4"/>
  <c r="L106" i="4"/>
  <c r="M106" i="4"/>
  <c r="N106" i="4"/>
  <c r="P106" i="4"/>
  <c r="Q106" i="4"/>
  <c r="S106" i="4"/>
  <c r="T106" i="4"/>
  <c r="U106" i="4"/>
  <c r="V106" i="4"/>
  <c r="W106" i="4"/>
  <c r="X106" i="4"/>
  <c r="Y106" i="4"/>
  <c r="Z106" i="4"/>
  <c r="AA106" i="4"/>
  <c r="AC106" i="4"/>
  <c r="AD106" i="4"/>
  <c r="AE106" i="4"/>
  <c r="AF106" i="4"/>
  <c r="AG106" i="4"/>
  <c r="AH106" i="4"/>
  <c r="AI106" i="4"/>
  <c r="AJ106" i="4"/>
  <c r="AK106" i="4"/>
  <c r="AM106" i="4"/>
  <c r="AN106" i="4"/>
  <c r="AO106" i="4"/>
  <c r="I106" i="4" l="1"/>
  <c r="AP106" i="4" s="1"/>
  <c r="R106" i="1"/>
  <c r="F106" i="1" s="1"/>
  <c r="BP106" i="1"/>
  <c r="AQ106" i="4"/>
  <c r="AB106" i="4"/>
  <c r="D106" i="4"/>
  <c r="H106" i="4" s="1"/>
  <c r="R106" i="4"/>
  <c r="AL106" i="4"/>
  <c r="O106" i="4" l="1"/>
  <c r="AR106" i="4"/>
  <c r="AT106" i="4"/>
  <c r="D108" i="4" l="1"/>
  <c r="E108" i="4"/>
  <c r="F108" i="4"/>
  <c r="G108" i="4"/>
  <c r="J108" i="4"/>
  <c r="K108" i="4"/>
  <c r="L108" i="4"/>
  <c r="M108" i="4"/>
  <c r="N108" i="4"/>
  <c r="P108" i="4"/>
  <c r="Q108" i="4"/>
  <c r="S108" i="4"/>
  <c r="T108" i="4"/>
  <c r="U108" i="4"/>
  <c r="V108" i="4"/>
  <c r="W108" i="4"/>
  <c r="X108" i="4"/>
  <c r="Y108" i="4"/>
  <c r="Z108" i="4"/>
  <c r="AA108" i="4"/>
  <c r="AC108" i="4"/>
  <c r="AD108" i="4"/>
  <c r="AE108" i="4"/>
  <c r="AF108" i="4"/>
  <c r="AG108" i="4"/>
  <c r="AH108" i="4"/>
  <c r="AI108" i="4"/>
  <c r="AJ108" i="4"/>
  <c r="AK108" i="4"/>
  <c r="AM108" i="4"/>
  <c r="AN108" i="4"/>
  <c r="AO108" i="4"/>
  <c r="R108" i="1" l="1"/>
  <c r="F108" i="1" s="1"/>
  <c r="AQ108" i="4"/>
  <c r="AR108" i="4"/>
  <c r="AL108" i="4"/>
  <c r="I108" i="4"/>
  <c r="AT108" i="4" s="1"/>
  <c r="BP108" i="1"/>
  <c r="AB108" i="4"/>
  <c r="R108" i="4"/>
  <c r="H108" i="4"/>
  <c r="F71" i="1" l="1"/>
  <c r="O108" i="4"/>
  <c r="AP108" i="4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l="1"/>
  <c r="C144" i="4"/>
  <c r="D103" i="4"/>
  <c r="E103" i="4"/>
  <c r="F103" i="4"/>
  <c r="G103" i="4"/>
  <c r="I103" i="4"/>
  <c r="J103" i="4"/>
  <c r="K103" i="4"/>
  <c r="L103" i="4"/>
  <c r="M103" i="4"/>
  <c r="N103" i="4"/>
  <c r="P103" i="4"/>
  <c r="Q103" i="4"/>
  <c r="S103" i="4"/>
  <c r="T103" i="4"/>
  <c r="U103" i="4"/>
  <c r="V103" i="4"/>
  <c r="W103" i="4"/>
  <c r="X103" i="4"/>
  <c r="Y103" i="4"/>
  <c r="Z103" i="4"/>
  <c r="AA103" i="4"/>
  <c r="AC103" i="4"/>
  <c r="AD103" i="4"/>
  <c r="AE103" i="4"/>
  <c r="AF103" i="4"/>
  <c r="AG103" i="4"/>
  <c r="AH103" i="4"/>
  <c r="AI103" i="4"/>
  <c r="AJ103" i="4"/>
  <c r="AK103" i="4"/>
  <c r="AM103" i="4"/>
  <c r="AN103" i="4"/>
  <c r="AO103" i="4"/>
  <c r="D104" i="4"/>
  <c r="E104" i="4"/>
  <c r="F104" i="4"/>
  <c r="G104" i="4"/>
  <c r="I104" i="4"/>
  <c r="J104" i="4"/>
  <c r="K104" i="4"/>
  <c r="L104" i="4"/>
  <c r="M104" i="4"/>
  <c r="N104" i="4"/>
  <c r="P104" i="4"/>
  <c r="Q104" i="4"/>
  <c r="S104" i="4"/>
  <c r="T104" i="4"/>
  <c r="U104" i="4"/>
  <c r="V104" i="4"/>
  <c r="W104" i="4"/>
  <c r="X104" i="4"/>
  <c r="Y104" i="4"/>
  <c r="Z104" i="4"/>
  <c r="AA104" i="4"/>
  <c r="AC104" i="4"/>
  <c r="AD104" i="4"/>
  <c r="AE104" i="4"/>
  <c r="AF104" i="4"/>
  <c r="AG104" i="4"/>
  <c r="AH104" i="4"/>
  <c r="AI104" i="4"/>
  <c r="AJ104" i="4"/>
  <c r="AK104" i="4"/>
  <c r="AM104" i="4"/>
  <c r="AN104" i="4"/>
  <c r="AO104" i="4"/>
  <c r="F99" i="1"/>
  <c r="D105" i="4"/>
  <c r="E105" i="4"/>
  <c r="F105" i="4"/>
  <c r="G105" i="4"/>
  <c r="I105" i="4"/>
  <c r="J105" i="4"/>
  <c r="K105" i="4"/>
  <c r="L105" i="4"/>
  <c r="M105" i="4"/>
  <c r="N105" i="4"/>
  <c r="P105" i="4"/>
  <c r="Q105" i="4"/>
  <c r="S105" i="4"/>
  <c r="T105" i="4"/>
  <c r="U105" i="4"/>
  <c r="V105" i="4"/>
  <c r="W105" i="4"/>
  <c r="X105" i="4"/>
  <c r="Y105" i="4"/>
  <c r="Z105" i="4"/>
  <c r="AA105" i="4"/>
  <c r="AC105" i="4"/>
  <c r="AD105" i="4"/>
  <c r="AE105" i="4"/>
  <c r="AF105" i="4"/>
  <c r="AG105" i="4"/>
  <c r="AH105" i="4"/>
  <c r="AI105" i="4"/>
  <c r="AJ105" i="4"/>
  <c r="AK105" i="4"/>
  <c r="AM105" i="4"/>
  <c r="AN105" i="4"/>
  <c r="AO105" i="4"/>
  <c r="D148" i="1" l="1"/>
  <c r="C145" i="4"/>
  <c r="AP105" i="4"/>
  <c r="R104" i="4"/>
  <c r="AQ105" i="4"/>
  <c r="AR104" i="4"/>
  <c r="AQ103" i="4"/>
  <c r="AR105" i="4"/>
  <c r="AQ104" i="4"/>
  <c r="H103" i="4"/>
  <c r="C103" i="4"/>
  <c r="AB105" i="4"/>
  <c r="O104" i="4"/>
  <c r="AT104" i="4"/>
  <c r="AL103" i="4"/>
  <c r="O105" i="4"/>
  <c r="AT105" i="4"/>
  <c r="AP104" i="4"/>
  <c r="AL104" i="4"/>
  <c r="H104" i="4"/>
  <c r="R103" i="4"/>
  <c r="AL105" i="4"/>
  <c r="AR103" i="4"/>
  <c r="AB103" i="4"/>
  <c r="H105" i="4"/>
  <c r="R105" i="4"/>
  <c r="AB104" i="4"/>
  <c r="AP103" i="4"/>
  <c r="AT103" i="4"/>
  <c r="O103" i="4"/>
  <c r="R65" i="1"/>
  <c r="F65" i="1" s="1"/>
  <c r="R54" i="1"/>
  <c r="F54" i="1" s="1"/>
  <c r="R28" i="1"/>
  <c r="F28" i="1" s="1"/>
  <c r="R15" i="1"/>
  <c r="F15" i="1" s="1"/>
  <c r="R6" i="1"/>
  <c r="F6" i="1" s="1"/>
  <c r="R58" i="1"/>
  <c r="F58" i="1" s="1"/>
  <c r="R82" i="1"/>
  <c r="F82" i="1" s="1"/>
  <c r="R7" i="1"/>
  <c r="F7" i="1" s="1"/>
  <c r="R44" i="1"/>
  <c r="F44" i="1" s="1"/>
  <c r="F102" i="1"/>
  <c r="R97" i="1"/>
  <c r="F97" i="1" s="1"/>
  <c r="R17" i="1"/>
  <c r="F17" i="1" s="1"/>
  <c r="R39" i="1"/>
  <c r="F39" i="1" s="1"/>
  <c r="R55" i="1"/>
  <c r="F55" i="1" s="1"/>
  <c r="R85" i="1"/>
  <c r="F85" i="1" s="1"/>
  <c r="R76" i="1"/>
  <c r="R72" i="1"/>
  <c r="F72" i="1" s="1"/>
  <c r="R66" i="1"/>
  <c r="F66" i="1" s="1"/>
  <c r="R60" i="1"/>
  <c r="F60" i="1" s="1"/>
  <c r="R52" i="1"/>
  <c r="F52" i="1" s="1"/>
  <c r="R24" i="1"/>
  <c r="F24" i="1" s="1"/>
  <c r="R11" i="1"/>
  <c r="F11" i="1" s="1"/>
  <c r="R53" i="1"/>
  <c r="F53" i="1" s="1"/>
  <c r="R79" i="1"/>
  <c r="F79" i="1" s="1"/>
  <c r="R48" i="1"/>
  <c r="F48" i="1" s="1"/>
  <c r="R45" i="1"/>
  <c r="F45" i="1" s="1"/>
  <c r="R43" i="1"/>
  <c r="F43" i="1" s="1"/>
  <c r="R103" i="1"/>
  <c r="F103" i="1" s="1"/>
  <c r="R100" i="1"/>
  <c r="F100" i="1" s="1"/>
  <c r="R98" i="1"/>
  <c r="F98" i="1" s="1"/>
  <c r="R94" i="1"/>
  <c r="F94" i="1" s="1"/>
  <c r="R67" i="1"/>
  <c r="R56" i="1"/>
  <c r="F56" i="1" s="1"/>
  <c r="R25" i="1"/>
  <c r="F25" i="1" s="1"/>
  <c r="R37" i="1"/>
  <c r="F37" i="1" s="1"/>
  <c r="R8" i="1"/>
  <c r="F8" i="1" s="1"/>
  <c r="R30" i="1"/>
  <c r="F30" i="1" s="1"/>
  <c r="R86" i="1"/>
  <c r="F86" i="1" s="1"/>
  <c r="R77" i="1"/>
  <c r="F77" i="1" s="1"/>
  <c r="R69" i="1"/>
  <c r="F69" i="1" s="1"/>
  <c r="R49" i="1"/>
  <c r="F49" i="1" s="1"/>
  <c r="R46" i="1"/>
  <c r="F46" i="1" s="1"/>
  <c r="R42" i="1"/>
  <c r="F42" i="1" s="1"/>
  <c r="R104" i="1"/>
  <c r="F104" i="1" s="1"/>
  <c r="R16" i="1"/>
  <c r="F16" i="1" s="1"/>
  <c r="R47" i="1"/>
  <c r="F47" i="1" s="1"/>
  <c r="R95" i="1"/>
  <c r="F95" i="1" s="1"/>
  <c r="R81" i="1"/>
  <c r="F81" i="1" s="1"/>
  <c r="R74" i="1"/>
  <c r="F74" i="1" s="1"/>
  <c r="R68" i="1"/>
  <c r="R62" i="1"/>
  <c r="F62" i="1" s="1"/>
  <c r="R57" i="1"/>
  <c r="R50" i="1"/>
  <c r="F50" i="1" s="1"/>
  <c r="R35" i="1"/>
  <c r="F35" i="1" s="1"/>
  <c r="R26" i="1"/>
  <c r="F26" i="1" s="1"/>
  <c r="R22" i="1"/>
  <c r="F22" i="1" s="1"/>
  <c r="R18" i="1"/>
  <c r="F18" i="1" s="1"/>
  <c r="R13" i="1"/>
  <c r="F13" i="1" s="1"/>
  <c r="R9" i="1"/>
  <c r="F9" i="1" s="1"/>
  <c r="R33" i="1"/>
  <c r="F33" i="1" s="1"/>
  <c r="R20" i="1"/>
  <c r="R92" i="1"/>
  <c r="F92" i="1" s="1"/>
  <c r="R88" i="1"/>
  <c r="F88" i="1" s="1"/>
  <c r="R27" i="1"/>
  <c r="F27" i="1" s="1"/>
  <c r="R40" i="1"/>
  <c r="F40" i="1" s="1"/>
  <c r="R80" i="1"/>
  <c r="F80" i="1" s="1"/>
  <c r="R73" i="1"/>
  <c r="F73" i="1" s="1"/>
  <c r="R61" i="1"/>
  <c r="F61" i="1" s="1"/>
  <c r="R21" i="1"/>
  <c r="F21" i="1" s="1"/>
  <c r="R12" i="1"/>
  <c r="F12" i="1" s="1"/>
  <c r="R64" i="1"/>
  <c r="F64" i="1" s="1"/>
  <c r="R105" i="1"/>
  <c r="F105" i="1" s="1"/>
  <c r="R78" i="1"/>
  <c r="F78" i="1" s="1"/>
  <c r="R36" i="1"/>
  <c r="F36" i="1" s="1"/>
  <c r="R93" i="1"/>
  <c r="F93" i="1" s="1"/>
  <c r="R83" i="1"/>
  <c r="F83" i="1" s="1"/>
  <c r="R41" i="1"/>
  <c r="F41" i="1" s="1"/>
  <c r="F29" i="1"/>
  <c r="F101" i="1"/>
  <c r="R96" i="1"/>
  <c r="F96" i="1" s="1"/>
  <c r="R84" i="1"/>
  <c r="F84" i="1" s="1"/>
  <c r="R75" i="1"/>
  <c r="R70" i="1"/>
  <c r="F70" i="1" s="1"/>
  <c r="R63" i="1"/>
  <c r="F63" i="1" s="1"/>
  <c r="R59" i="1"/>
  <c r="F59" i="1" s="1"/>
  <c r="R51" i="1"/>
  <c r="F51" i="1" s="1"/>
  <c r="R32" i="1"/>
  <c r="R38" i="1"/>
  <c r="F38" i="1" s="1"/>
  <c r="R23" i="1"/>
  <c r="F23" i="1" s="1"/>
  <c r="R19" i="1"/>
  <c r="R14" i="1"/>
  <c r="F14" i="1" s="1"/>
  <c r="R10" i="1"/>
  <c r="F10" i="1" s="1"/>
  <c r="R5" i="1"/>
  <c r="F5" i="1" s="1"/>
  <c r="D149" i="1" l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C146" i="4"/>
  <c r="C104" i="4"/>
  <c r="E3" i="2"/>
  <c r="C105" i="4" l="1"/>
  <c r="BP65" i="1"/>
  <c r="BP53" i="1"/>
  <c r="C106" i="4" l="1"/>
  <c r="BP100" i="1"/>
  <c r="BP71" i="1"/>
  <c r="C107" i="4" l="1"/>
  <c r="BP55" i="1"/>
  <c r="C108" i="4" l="1"/>
  <c r="BP5" i="1"/>
  <c r="BP8" i="1"/>
  <c r="BP10" i="1"/>
  <c r="BP12" i="1"/>
  <c r="BP14" i="1"/>
  <c r="BP37" i="1"/>
  <c r="BP21" i="1"/>
  <c r="BP23" i="1"/>
  <c r="BP25" i="1"/>
  <c r="BP38" i="1"/>
  <c r="BP31" i="1"/>
  <c r="BP34" i="1"/>
  <c r="BP51" i="1"/>
  <c r="BP56" i="1"/>
  <c r="BP59" i="1"/>
  <c r="BP61" i="1"/>
  <c r="BP63" i="1"/>
  <c r="BP70" i="1"/>
  <c r="BP72" i="1"/>
  <c r="BP73" i="1"/>
  <c r="BP74" i="1"/>
  <c r="BP80" i="1"/>
  <c r="BP81" i="1"/>
  <c r="BP84" i="1"/>
  <c r="BP85" i="1"/>
  <c r="BP94" i="1"/>
  <c r="BP95" i="1"/>
  <c r="BP96" i="1"/>
  <c r="BP97" i="1"/>
  <c r="BP98" i="1"/>
  <c r="BP47" i="1"/>
  <c r="BP16" i="1"/>
  <c r="BP102" i="1"/>
  <c r="BP103" i="1"/>
  <c r="BP104" i="1"/>
  <c r="BP29" i="1"/>
  <c r="BP99" i="1"/>
  <c r="BP44" i="1"/>
  <c r="BP41" i="1"/>
  <c r="BP40" i="1"/>
  <c r="BP83" i="1"/>
  <c r="BP48" i="1"/>
  <c r="BP93" i="1"/>
  <c r="BP27" i="1"/>
  <c r="BP36" i="1"/>
  <c r="BP79" i="1"/>
  <c r="BP78" i="1"/>
  <c r="BP88" i="1"/>
  <c r="BP105" i="1"/>
  <c r="BP92" i="1"/>
  <c r="BP64" i="1"/>
  <c r="C109" i="4" l="1"/>
  <c r="BP101" i="1"/>
  <c r="BP66" i="1"/>
  <c r="BP62" i="1"/>
  <c r="BP60" i="1"/>
  <c r="BP52" i="1"/>
  <c r="BP50" i="1"/>
  <c r="BP33" i="1"/>
  <c r="BP35" i="1"/>
  <c r="BP28" i="1"/>
  <c r="BP26" i="1"/>
  <c r="BP24" i="1"/>
  <c r="BP22" i="1"/>
  <c r="BP18" i="1"/>
  <c r="BP15" i="1"/>
  <c r="BP13" i="1"/>
  <c r="BP11" i="1"/>
  <c r="BP9" i="1"/>
  <c r="BP6" i="1"/>
  <c r="BP30" i="1"/>
  <c r="BP58" i="1"/>
  <c r="BP86" i="1"/>
  <c r="BP82" i="1"/>
  <c r="BP77" i="1"/>
  <c r="BP54" i="1"/>
  <c r="BP69" i="1"/>
  <c r="BP17" i="1"/>
  <c r="BP49" i="1"/>
  <c r="BP7" i="1"/>
  <c r="BP46" i="1"/>
  <c r="BP39" i="1"/>
  <c r="BP45" i="1"/>
  <c r="C110" i="4" l="1"/>
  <c r="D102" i="4"/>
  <c r="E102" i="4"/>
  <c r="F102" i="4"/>
  <c r="G102" i="4"/>
  <c r="I102" i="4"/>
  <c r="J102" i="4"/>
  <c r="K102" i="4"/>
  <c r="L102" i="4"/>
  <c r="M102" i="4"/>
  <c r="N102" i="4"/>
  <c r="P102" i="4"/>
  <c r="Q102" i="4"/>
  <c r="S102" i="4"/>
  <c r="T102" i="4"/>
  <c r="U102" i="4"/>
  <c r="V102" i="4"/>
  <c r="W102" i="4"/>
  <c r="X102" i="4"/>
  <c r="Y102" i="4"/>
  <c r="Z102" i="4"/>
  <c r="AA102" i="4"/>
  <c r="AC102" i="4"/>
  <c r="AD102" i="4"/>
  <c r="AE102" i="4"/>
  <c r="AF102" i="4"/>
  <c r="AG102" i="4"/>
  <c r="AH102" i="4"/>
  <c r="AI102" i="4"/>
  <c r="AJ102" i="4"/>
  <c r="AK102" i="4"/>
  <c r="AM102" i="4"/>
  <c r="AN102" i="4"/>
  <c r="AO102" i="4"/>
  <c r="C102" i="4"/>
  <c r="AT102" i="4" l="1"/>
  <c r="C111" i="4"/>
  <c r="AR102" i="4"/>
  <c r="H102" i="4"/>
  <c r="AP102" i="4"/>
  <c r="AQ102" i="4"/>
  <c r="AB102" i="4"/>
  <c r="AL102" i="4"/>
  <c r="O102" i="4"/>
  <c r="R102" i="4"/>
  <c r="AO101" i="4"/>
  <c r="AN101" i="4"/>
  <c r="AM101" i="4"/>
  <c r="AA101" i="4"/>
  <c r="Z101" i="4"/>
  <c r="Y101" i="4"/>
  <c r="X101" i="4"/>
  <c r="W101" i="4"/>
  <c r="V101" i="4"/>
  <c r="U101" i="4"/>
  <c r="T101" i="4"/>
  <c r="S101" i="4"/>
  <c r="Q101" i="4"/>
  <c r="P101" i="4"/>
  <c r="N101" i="4"/>
  <c r="M101" i="4"/>
  <c r="L101" i="4"/>
  <c r="K101" i="4"/>
  <c r="J101" i="4"/>
  <c r="I101" i="4"/>
  <c r="G101" i="4"/>
  <c r="F101" i="4"/>
  <c r="E101" i="4"/>
  <c r="D101" i="4"/>
  <c r="C101" i="4"/>
  <c r="AO100" i="4"/>
  <c r="AN100" i="4"/>
  <c r="AM100" i="4"/>
  <c r="AA100" i="4"/>
  <c r="Z100" i="4"/>
  <c r="Y100" i="4"/>
  <c r="X100" i="4"/>
  <c r="W100" i="4"/>
  <c r="V100" i="4"/>
  <c r="U100" i="4"/>
  <c r="T100" i="4"/>
  <c r="S100" i="4"/>
  <c r="Q100" i="4"/>
  <c r="P100" i="4"/>
  <c r="N100" i="4"/>
  <c r="M100" i="4"/>
  <c r="L100" i="4"/>
  <c r="K100" i="4"/>
  <c r="J100" i="4"/>
  <c r="I100" i="4"/>
  <c r="G100" i="4"/>
  <c r="F100" i="4"/>
  <c r="E100" i="4"/>
  <c r="D100" i="4"/>
  <c r="C100" i="4"/>
  <c r="AK101" i="4"/>
  <c r="AJ101" i="4"/>
  <c r="AI101" i="4"/>
  <c r="AH101" i="4"/>
  <c r="AG101" i="4"/>
  <c r="AF101" i="4"/>
  <c r="AE101" i="4"/>
  <c r="AD101" i="4"/>
  <c r="AC101" i="4"/>
  <c r="AK100" i="4"/>
  <c r="AJ100" i="4"/>
  <c r="AI100" i="4"/>
  <c r="AH100" i="4"/>
  <c r="AG100" i="4"/>
  <c r="AF100" i="4"/>
  <c r="AE100" i="4"/>
  <c r="AD100" i="4"/>
  <c r="AC100" i="4"/>
  <c r="C112" i="4" l="1"/>
  <c r="R101" i="4"/>
  <c r="AT100" i="4"/>
  <c r="AQ101" i="4"/>
  <c r="AR101" i="4"/>
  <c r="AL100" i="4"/>
  <c r="AP100" i="4"/>
  <c r="AR100" i="4"/>
  <c r="AT101" i="4"/>
  <c r="O101" i="4"/>
  <c r="AP101" i="4"/>
  <c r="R100" i="4"/>
  <c r="AL101" i="4"/>
  <c r="H100" i="4"/>
  <c r="O100" i="4"/>
  <c r="AB100" i="4"/>
  <c r="AQ100" i="4"/>
  <c r="H101" i="4"/>
  <c r="AB101" i="4"/>
  <c r="C113" i="4" l="1"/>
  <c r="AU1" i="4"/>
  <c r="C114" i="4" l="1"/>
  <c r="B101" i="4"/>
  <c r="B102" i="4"/>
  <c r="B100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3" i="4"/>
  <c r="D91" i="4"/>
  <c r="E91" i="4"/>
  <c r="F91" i="4"/>
  <c r="G91" i="4"/>
  <c r="I91" i="4"/>
  <c r="J91" i="4"/>
  <c r="K91" i="4"/>
  <c r="L91" i="4"/>
  <c r="M91" i="4"/>
  <c r="N91" i="4"/>
  <c r="P91" i="4"/>
  <c r="Q91" i="4"/>
  <c r="S91" i="4"/>
  <c r="T91" i="4"/>
  <c r="U91" i="4"/>
  <c r="V91" i="4"/>
  <c r="W91" i="4"/>
  <c r="X91" i="4"/>
  <c r="Y91" i="4"/>
  <c r="Z91" i="4"/>
  <c r="AA91" i="4"/>
  <c r="AC91" i="4"/>
  <c r="AD91" i="4"/>
  <c r="AE91" i="4"/>
  <c r="AF91" i="4"/>
  <c r="AG91" i="4"/>
  <c r="AH91" i="4"/>
  <c r="AI91" i="4"/>
  <c r="AJ91" i="4"/>
  <c r="AK91" i="4"/>
  <c r="AM91" i="4"/>
  <c r="AN91" i="4"/>
  <c r="AO91" i="4"/>
  <c r="AR91" i="4" s="1"/>
  <c r="D92" i="4"/>
  <c r="E92" i="4"/>
  <c r="F92" i="4"/>
  <c r="G92" i="4"/>
  <c r="I92" i="4"/>
  <c r="J92" i="4"/>
  <c r="K92" i="4"/>
  <c r="L92" i="4"/>
  <c r="M92" i="4"/>
  <c r="N92" i="4"/>
  <c r="P92" i="4"/>
  <c r="Q92" i="4"/>
  <c r="S92" i="4"/>
  <c r="T92" i="4"/>
  <c r="U92" i="4"/>
  <c r="V92" i="4"/>
  <c r="W92" i="4"/>
  <c r="X92" i="4"/>
  <c r="Y92" i="4"/>
  <c r="Z92" i="4"/>
  <c r="AA92" i="4"/>
  <c r="AC92" i="4"/>
  <c r="AD92" i="4"/>
  <c r="AE92" i="4"/>
  <c r="AF92" i="4"/>
  <c r="AG92" i="4"/>
  <c r="AH92" i="4"/>
  <c r="AI92" i="4"/>
  <c r="AJ92" i="4"/>
  <c r="AK92" i="4"/>
  <c r="AM92" i="4"/>
  <c r="AN92" i="4"/>
  <c r="AO92" i="4"/>
  <c r="D93" i="4"/>
  <c r="E93" i="4"/>
  <c r="F93" i="4"/>
  <c r="G93" i="4"/>
  <c r="I93" i="4"/>
  <c r="J93" i="4"/>
  <c r="K93" i="4"/>
  <c r="L93" i="4"/>
  <c r="M93" i="4"/>
  <c r="N93" i="4"/>
  <c r="P93" i="4"/>
  <c r="Q93" i="4"/>
  <c r="S93" i="4"/>
  <c r="T93" i="4"/>
  <c r="U93" i="4"/>
  <c r="V93" i="4"/>
  <c r="W93" i="4"/>
  <c r="X93" i="4"/>
  <c r="Y93" i="4"/>
  <c r="Z93" i="4"/>
  <c r="AA93" i="4"/>
  <c r="AC93" i="4"/>
  <c r="AD93" i="4"/>
  <c r="AE93" i="4"/>
  <c r="AF93" i="4"/>
  <c r="AG93" i="4"/>
  <c r="AH93" i="4"/>
  <c r="AI93" i="4"/>
  <c r="AJ93" i="4"/>
  <c r="AK93" i="4"/>
  <c r="AM93" i="4"/>
  <c r="AN93" i="4"/>
  <c r="AO93" i="4"/>
  <c r="D94" i="4"/>
  <c r="E94" i="4"/>
  <c r="F94" i="4"/>
  <c r="G94" i="4"/>
  <c r="I94" i="4"/>
  <c r="J94" i="4"/>
  <c r="K94" i="4"/>
  <c r="L94" i="4"/>
  <c r="M94" i="4"/>
  <c r="N94" i="4"/>
  <c r="P94" i="4"/>
  <c r="Q94" i="4"/>
  <c r="S94" i="4"/>
  <c r="T94" i="4"/>
  <c r="U94" i="4"/>
  <c r="V94" i="4"/>
  <c r="W94" i="4"/>
  <c r="X94" i="4"/>
  <c r="Y94" i="4"/>
  <c r="Z94" i="4"/>
  <c r="AA94" i="4"/>
  <c r="AC94" i="4"/>
  <c r="AD94" i="4"/>
  <c r="AE94" i="4"/>
  <c r="AF94" i="4"/>
  <c r="AG94" i="4"/>
  <c r="AH94" i="4"/>
  <c r="AI94" i="4"/>
  <c r="AJ94" i="4"/>
  <c r="AK94" i="4"/>
  <c r="AM94" i="4"/>
  <c r="AN94" i="4"/>
  <c r="AO94" i="4"/>
  <c r="D95" i="4"/>
  <c r="E95" i="4"/>
  <c r="F95" i="4"/>
  <c r="P95" i="4"/>
  <c r="S95" i="4"/>
  <c r="T95" i="4"/>
  <c r="U95" i="4"/>
  <c r="W95" i="4"/>
  <c r="X95" i="4"/>
  <c r="Y95" i="4"/>
  <c r="AA95" i="4"/>
  <c r="AC95" i="4"/>
  <c r="AD95" i="4"/>
  <c r="AF95" i="4"/>
  <c r="AG95" i="4"/>
  <c r="AH95" i="4"/>
  <c r="AJ95" i="4"/>
  <c r="AK95" i="4"/>
  <c r="AM95" i="4"/>
  <c r="AO95" i="4"/>
  <c r="D98" i="4"/>
  <c r="E98" i="4"/>
  <c r="F98" i="4"/>
  <c r="G98" i="4"/>
  <c r="I98" i="4"/>
  <c r="J98" i="4"/>
  <c r="K98" i="4"/>
  <c r="L98" i="4"/>
  <c r="M98" i="4"/>
  <c r="N98" i="4"/>
  <c r="P98" i="4"/>
  <c r="Q98" i="4"/>
  <c r="S98" i="4"/>
  <c r="T98" i="4"/>
  <c r="U98" i="4"/>
  <c r="V98" i="4"/>
  <c r="W98" i="4"/>
  <c r="X98" i="4"/>
  <c r="Y98" i="4"/>
  <c r="Z98" i="4"/>
  <c r="AA98" i="4"/>
  <c r="AC98" i="4"/>
  <c r="AD98" i="4"/>
  <c r="AE98" i="4"/>
  <c r="AF98" i="4"/>
  <c r="AG98" i="4"/>
  <c r="AH98" i="4"/>
  <c r="AI98" i="4"/>
  <c r="AJ98" i="4"/>
  <c r="AK98" i="4"/>
  <c r="AM98" i="4"/>
  <c r="AN98" i="4"/>
  <c r="AO98" i="4"/>
  <c r="D99" i="4"/>
  <c r="E99" i="4"/>
  <c r="F99" i="4"/>
  <c r="G99" i="4"/>
  <c r="I99" i="4"/>
  <c r="K99" i="4"/>
  <c r="L99" i="4"/>
  <c r="M99" i="4"/>
  <c r="N99" i="4"/>
  <c r="P99" i="4"/>
  <c r="Q99" i="4"/>
  <c r="S99" i="4"/>
  <c r="T99" i="4"/>
  <c r="U99" i="4"/>
  <c r="V99" i="4"/>
  <c r="W99" i="4"/>
  <c r="X99" i="4"/>
  <c r="Y99" i="4"/>
  <c r="Z99" i="4"/>
  <c r="AA99" i="4"/>
  <c r="AC99" i="4"/>
  <c r="AD99" i="4"/>
  <c r="AE99" i="4"/>
  <c r="AF99" i="4"/>
  <c r="AG99" i="4"/>
  <c r="AH99" i="4"/>
  <c r="AI99" i="4"/>
  <c r="AJ99" i="4"/>
  <c r="AK99" i="4"/>
  <c r="AM99" i="4"/>
  <c r="AN99" i="4"/>
  <c r="AO99" i="4"/>
  <c r="C99" i="4"/>
  <c r="C98" i="4"/>
  <c r="C97" i="4"/>
  <c r="C96" i="4"/>
  <c r="C95" i="4"/>
  <c r="C94" i="4"/>
  <c r="C93" i="4"/>
  <c r="C92" i="4"/>
  <c r="C91" i="4"/>
  <c r="D3" i="4"/>
  <c r="E3" i="4"/>
  <c r="F3" i="4"/>
  <c r="G3" i="4"/>
  <c r="I3" i="4"/>
  <c r="K3" i="4"/>
  <c r="M3" i="4"/>
  <c r="P3" i="4"/>
  <c r="Q3" i="4"/>
  <c r="S3" i="4"/>
  <c r="T3" i="4"/>
  <c r="U3" i="4"/>
  <c r="V3" i="4"/>
  <c r="X3" i="4"/>
  <c r="Y3" i="4"/>
  <c r="Z3" i="4"/>
  <c r="AC3" i="4"/>
  <c r="AE3" i="4"/>
  <c r="AG3" i="4"/>
  <c r="AI3" i="4"/>
  <c r="AK3" i="4"/>
  <c r="AM3" i="4"/>
  <c r="AN3" i="4"/>
  <c r="D4" i="4"/>
  <c r="E4" i="4"/>
  <c r="F4" i="4"/>
  <c r="G4" i="4"/>
  <c r="I4" i="4"/>
  <c r="J4" i="4"/>
  <c r="K4" i="4"/>
  <c r="L4" i="4"/>
  <c r="M4" i="4"/>
  <c r="N4" i="4"/>
  <c r="P4" i="4"/>
  <c r="Q4" i="4"/>
  <c r="S4" i="4"/>
  <c r="T4" i="4"/>
  <c r="U4" i="4"/>
  <c r="V4" i="4"/>
  <c r="W4" i="4"/>
  <c r="X4" i="4"/>
  <c r="Y4" i="4"/>
  <c r="Z4" i="4"/>
  <c r="AA4" i="4"/>
  <c r="AC4" i="4"/>
  <c r="AD4" i="4"/>
  <c r="AE4" i="4"/>
  <c r="AF4" i="4"/>
  <c r="AG4" i="4"/>
  <c r="AH4" i="4"/>
  <c r="AI4" i="4"/>
  <c r="AJ4" i="4"/>
  <c r="AK4" i="4"/>
  <c r="AM4" i="4"/>
  <c r="AN4" i="4"/>
  <c r="AO4" i="4"/>
  <c r="D5" i="4"/>
  <c r="E5" i="4"/>
  <c r="F5" i="4"/>
  <c r="G5" i="4"/>
  <c r="I5" i="4"/>
  <c r="J5" i="4"/>
  <c r="K5" i="4"/>
  <c r="L5" i="4"/>
  <c r="M5" i="4"/>
  <c r="N5" i="4"/>
  <c r="P5" i="4"/>
  <c r="Q5" i="4"/>
  <c r="S5" i="4"/>
  <c r="T5" i="4"/>
  <c r="U5" i="4"/>
  <c r="V5" i="4"/>
  <c r="W5" i="4"/>
  <c r="X5" i="4"/>
  <c r="Y5" i="4"/>
  <c r="Z5" i="4"/>
  <c r="AA5" i="4"/>
  <c r="AC5" i="4"/>
  <c r="AD5" i="4"/>
  <c r="AE5" i="4"/>
  <c r="AF5" i="4"/>
  <c r="AG5" i="4"/>
  <c r="AH5" i="4"/>
  <c r="AI5" i="4"/>
  <c r="AJ5" i="4"/>
  <c r="AK5" i="4"/>
  <c r="AM5" i="4"/>
  <c r="AN5" i="4"/>
  <c r="AO5" i="4"/>
  <c r="D6" i="4"/>
  <c r="E6" i="4"/>
  <c r="F6" i="4"/>
  <c r="G6" i="4"/>
  <c r="I6" i="4"/>
  <c r="J6" i="4"/>
  <c r="K6" i="4"/>
  <c r="L6" i="4"/>
  <c r="M6" i="4"/>
  <c r="N6" i="4"/>
  <c r="P6" i="4"/>
  <c r="Q6" i="4"/>
  <c r="S6" i="4"/>
  <c r="T6" i="4"/>
  <c r="U6" i="4"/>
  <c r="V6" i="4"/>
  <c r="W6" i="4"/>
  <c r="X6" i="4"/>
  <c r="Y6" i="4"/>
  <c r="Z6" i="4"/>
  <c r="AA6" i="4"/>
  <c r="AC6" i="4"/>
  <c r="AD6" i="4"/>
  <c r="AE6" i="4"/>
  <c r="AF6" i="4"/>
  <c r="AG6" i="4"/>
  <c r="AH6" i="4"/>
  <c r="AI6" i="4"/>
  <c r="AJ6" i="4"/>
  <c r="AK6" i="4"/>
  <c r="AM6" i="4"/>
  <c r="AN6" i="4"/>
  <c r="AO6" i="4"/>
  <c r="D7" i="4"/>
  <c r="E7" i="4"/>
  <c r="F7" i="4"/>
  <c r="G7" i="4"/>
  <c r="I7" i="4"/>
  <c r="J7" i="4"/>
  <c r="K7" i="4"/>
  <c r="L7" i="4"/>
  <c r="M7" i="4"/>
  <c r="N7" i="4"/>
  <c r="P7" i="4"/>
  <c r="Q7" i="4"/>
  <c r="S7" i="4"/>
  <c r="T7" i="4"/>
  <c r="U7" i="4"/>
  <c r="V7" i="4"/>
  <c r="W7" i="4"/>
  <c r="X7" i="4"/>
  <c r="Y7" i="4"/>
  <c r="Z7" i="4"/>
  <c r="AA7" i="4"/>
  <c r="AC7" i="4"/>
  <c r="AD7" i="4"/>
  <c r="AE7" i="4"/>
  <c r="AF7" i="4"/>
  <c r="AG7" i="4"/>
  <c r="AH7" i="4"/>
  <c r="AI7" i="4"/>
  <c r="AJ7" i="4"/>
  <c r="AK7" i="4"/>
  <c r="AM7" i="4"/>
  <c r="AN7" i="4"/>
  <c r="AO7" i="4"/>
  <c r="D8" i="4"/>
  <c r="E8" i="4"/>
  <c r="F8" i="4"/>
  <c r="G8" i="4"/>
  <c r="I8" i="4"/>
  <c r="J8" i="4"/>
  <c r="K8" i="4"/>
  <c r="L8" i="4"/>
  <c r="M8" i="4"/>
  <c r="N8" i="4"/>
  <c r="P8" i="4"/>
  <c r="Q8" i="4"/>
  <c r="S8" i="4"/>
  <c r="T8" i="4"/>
  <c r="U8" i="4"/>
  <c r="V8" i="4"/>
  <c r="W8" i="4"/>
  <c r="X8" i="4"/>
  <c r="Y8" i="4"/>
  <c r="Z8" i="4"/>
  <c r="AA8" i="4"/>
  <c r="AC8" i="4"/>
  <c r="AD8" i="4"/>
  <c r="AE8" i="4"/>
  <c r="AF8" i="4"/>
  <c r="AG8" i="4"/>
  <c r="AH8" i="4"/>
  <c r="AI8" i="4"/>
  <c r="AJ8" i="4"/>
  <c r="AK8" i="4"/>
  <c r="AM8" i="4"/>
  <c r="AN8" i="4"/>
  <c r="AO8" i="4"/>
  <c r="D9" i="4"/>
  <c r="E9" i="4"/>
  <c r="F9" i="4"/>
  <c r="G9" i="4"/>
  <c r="I9" i="4"/>
  <c r="J9" i="4"/>
  <c r="K9" i="4"/>
  <c r="L9" i="4"/>
  <c r="M9" i="4"/>
  <c r="N9" i="4"/>
  <c r="P9" i="4"/>
  <c r="Q9" i="4"/>
  <c r="S9" i="4"/>
  <c r="T9" i="4"/>
  <c r="U9" i="4"/>
  <c r="V9" i="4"/>
  <c r="W9" i="4"/>
  <c r="X9" i="4"/>
  <c r="Y9" i="4"/>
  <c r="Z9" i="4"/>
  <c r="AA9" i="4"/>
  <c r="AC9" i="4"/>
  <c r="AD9" i="4"/>
  <c r="AE9" i="4"/>
  <c r="AF9" i="4"/>
  <c r="AG9" i="4"/>
  <c r="AH9" i="4"/>
  <c r="AI9" i="4"/>
  <c r="AJ9" i="4"/>
  <c r="AK9" i="4"/>
  <c r="AM9" i="4"/>
  <c r="AN9" i="4"/>
  <c r="AO9" i="4"/>
  <c r="D10" i="4"/>
  <c r="E10" i="4"/>
  <c r="F10" i="4"/>
  <c r="G10" i="4"/>
  <c r="I10" i="4"/>
  <c r="J10" i="4"/>
  <c r="K10" i="4"/>
  <c r="L10" i="4"/>
  <c r="M10" i="4"/>
  <c r="N10" i="4"/>
  <c r="P10" i="4"/>
  <c r="Q10" i="4"/>
  <c r="S10" i="4"/>
  <c r="T10" i="4"/>
  <c r="U10" i="4"/>
  <c r="V10" i="4"/>
  <c r="W10" i="4"/>
  <c r="X10" i="4"/>
  <c r="Y10" i="4"/>
  <c r="Z10" i="4"/>
  <c r="AA10" i="4"/>
  <c r="AC10" i="4"/>
  <c r="AD10" i="4"/>
  <c r="AE10" i="4"/>
  <c r="AF10" i="4"/>
  <c r="AG10" i="4"/>
  <c r="AH10" i="4"/>
  <c r="AI10" i="4"/>
  <c r="AJ10" i="4"/>
  <c r="AK10" i="4"/>
  <c r="AM10" i="4"/>
  <c r="AN10" i="4"/>
  <c r="AO10" i="4"/>
  <c r="D11" i="4"/>
  <c r="E11" i="4"/>
  <c r="F11" i="4"/>
  <c r="G11" i="4"/>
  <c r="I11" i="4"/>
  <c r="J11" i="4"/>
  <c r="K11" i="4"/>
  <c r="L11" i="4"/>
  <c r="M11" i="4"/>
  <c r="N11" i="4"/>
  <c r="P11" i="4"/>
  <c r="Q11" i="4"/>
  <c r="S11" i="4"/>
  <c r="T11" i="4"/>
  <c r="U11" i="4"/>
  <c r="V11" i="4"/>
  <c r="W11" i="4"/>
  <c r="X11" i="4"/>
  <c r="Y11" i="4"/>
  <c r="Z11" i="4"/>
  <c r="AA11" i="4"/>
  <c r="AC11" i="4"/>
  <c r="AD11" i="4"/>
  <c r="AE11" i="4"/>
  <c r="AF11" i="4"/>
  <c r="AG11" i="4"/>
  <c r="AH11" i="4"/>
  <c r="AI11" i="4"/>
  <c r="AJ11" i="4"/>
  <c r="AK11" i="4"/>
  <c r="AM11" i="4"/>
  <c r="AN11" i="4"/>
  <c r="AO11" i="4"/>
  <c r="D12" i="4"/>
  <c r="E12" i="4"/>
  <c r="F12" i="4"/>
  <c r="G12" i="4"/>
  <c r="I12" i="4"/>
  <c r="J12" i="4"/>
  <c r="K12" i="4"/>
  <c r="L12" i="4"/>
  <c r="M12" i="4"/>
  <c r="N12" i="4"/>
  <c r="P12" i="4"/>
  <c r="Q12" i="4"/>
  <c r="S12" i="4"/>
  <c r="T12" i="4"/>
  <c r="U12" i="4"/>
  <c r="V12" i="4"/>
  <c r="W12" i="4"/>
  <c r="X12" i="4"/>
  <c r="Y12" i="4"/>
  <c r="Z12" i="4"/>
  <c r="AA12" i="4"/>
  <c r="AC12" i="4"/>
  <c r="AD12" i="4"/>
  <c r="AE12" i="4"/>
  <c r="AF12" i="4"/>
  <c r="AG12" i="4"/>
  <c r="AH12" i="4"/>
  <c r="AI12" i="4"/>
  <c r="AJ12" i="4"/>
  <c r="AK12" i="4"/>
  <c r="AM12" i="4"/>
  <c r="AN12" i="4"/>
  <c r="AO12" i="4"/>
  <c r="D13" i="4"/>
  <c r="E13" i="4"/>
  <c r="F13" i="4"/>
  <c r="G13" i="4"/>
  <c r="I13" i="4"/>
  <c r="J13" i="4"/>
  <c r="K13" i="4"/>
  <c r="L13" i="4"/>
  <c r="M13" i="4"/>
  <c r="N13" i="4"/>
  <c r="P13" i="4"/>
  <c r="Q13" i="4"/>
  <c r="S13" i="4"/>
  <c r="T13" i="4"/>
  <c r="U13" i="4"/>
  <c r="V13" i="4"/>
  <c r="W13" i="4"/>
  <c r="X13" i="4"/>
  <c r="Y13" i="4"/>
  <c r="Z13" i="4"/>
  <c r="AA13" i="4"/>
  <c r="AC13" i="4"/>
  <c r="AD13" i="4"/>
  <c r="AE13" i="4"/>
  <c r="AF13" i="4"/>
  <c r="AG13" i="4"/>
  <c r="AH13" i="4"/>
  <c r="AI13" i="4"/>
  <c r="AJ13" i="4"/>
  <c r="AK13" i="4"/>
  <c r="AM13" i="4"/>
  <c r="AN13" i="4"/>
  <c r="AO13" i="4"/>
  <c r="D14" i="4"/>
  <c r="E14" i="4"/>
  <c r="F14" i="4"/>
  <c r="G14" i="4"/>
  <c r="I14" i="4"/>
  <c r="J14" i="4"/>
  <c r="K14" i="4"/>
  <c r="L14" i="4"/>
  <c r="M14" i="4"/>
  <c r="N14" i="4"/>
  <c r="P14" i="4"/>
  <c r="Q14" i="4"/>
  <c r="S14" i="4"/>
  <c r="T14" i="4"/>
  <c r="U14" i="4"/>
  <c r="V14" i="4"/>
  <c r="W14" i="4"/>
  <c r="X14" i="4"/>
  <c r="Y14" i="4"/>
  <c r="Z14" i="4"/>
  <c r="AA14" i="4"/>
  <c r="AC14" i="4"/>
  <c r="AD14" i="4"/>
  <c r="AE14" i="4"/>
  <c r="AF14" i="4"/>
  <c r="AG14" i="4"/>
  <c r="AH14" i="4"/>
  <c r="AI14" i="4"/>
  <c r="AJ14" i="4"/>
  <c r="AK14" i="4"/>
  <c r="AM14" i="4"/>
  <c r="AN14" i="4"/>
  <c r="AO14" i="4"/>
  <c r="D15" i="4"/>
  <c r="E15" i="4"/>
  <c r="F15" i="4"/>
  <c r="G15" i="4"/>
  <c r="I15" i="4"/>
  <c r="J15" i="4"/>
  <c r="K15" i="4"/>
  <c r="L15" i="4"/>
  <c r="M15" i="4"/>
  <c r="N15" i="4"/>
  <c r="P15" i="4"/>
  <c r="Q15" i="4"/>
  <c r="S15" i="4"/>
  <c r="T15" i="4"/>
  <c r="U15" i="4"/>
  <c r="V15" i="4"/>
  <c r="W15" i="4"/>
  <c r="X15" i="4"/>
  <c r="Y15" i="4"/>
  <c r="Z15" i="4"/>
  <c r="AA15" i="4"/>
  <c r="AC15" i="4"/>
  <c r="AD15" i="4"/>
  <c r="AE15" i="4"/>
  <c r="AF15" i="4"/>
  <c r="AG15" i="4"/>
  <c r="AH15" i="4"/>
  <c r="AI15" i="4"/>
  <c r="AJ15" i="4"/>
  <c r="AK15" i="4"/>
  <c r="AM15" i="4"/>
  <c r="AN15" i="4"/>
  <c r="AO15" i="4"/>
  <c r="D16" i="4"/>
  <c r="E16" i="4"/>
  <c r="F16" i="4"/>
  <c r="G16" i="4"/>
  <c r="I16" i="4"/>
  <c r="J16" i="4"/>
  <c r="K16" i="4"/>
  <c r="L16" i="4"/>
  <c r="M16" i="4"/>
  <c r="N16" i="4"/>
  <c r="P16" i="4"/>
  <c r="Q16" i="4"/>
  <c r="S16" i="4"/>
  <c r="T16" i="4"/>
  <c r="U16" i="4"/>
  <c r="V16" i="4"/>
  <c r="W16" i="4"/>
  <c r="X16" i="4"/>
  <c r="Y16" i="4"/>
  <c r="Z16" i="4"/>
  <c r="AA16" i="4"/>
  <c r="AC16" i="4"/>
  <c r="AD16" i="4"/>
  <c r="AE16" i="4"/>
  <c r="AF16" i="4"/>
  <c r="AG16" i="4"/>
  <c r="AH16" i="4"/>
  <c r="AI16" i="4"/>
  <c r="AJ16" i="4"/>
  <c r="AK16" i="4"/>
  <c r="AM16" i="4"/>
  <c r="AN16" i="4"/>
  <c r="AO16" i="4"/>
  <c r="I17" i="4"/>
  <c r="J17" i="4"/>
  <c r="K17" i="4"/>
  <c r="L17" i="4"/>
  <c r="M17" i="4"/>
  <c r="N17" i="4"/>
  <c r="P17" i="4"/>
  <c r="Q17" i="4"/>
  <c r="S17" i="4"/>
  <c r="T17" i="4"/>
  <c r="U17" i="4"/>
  <c r="V17" i="4"/>
  <c r="W17" i="4"/>
  <c r="X17" i="4"/>
  <c r="Y17" i="4"/>
  <c r="Z17" i="4"/>
  <c r="AA17" i="4"/>
  <c r="AC17" i="4"/>
  <c r="AD17" i="4"/>
  <c r="AE17" i="4"/>
  <c r="AF17" i="4"/>
  <c r="AG17" i="4"/>
  <c r="AH17" i="4"/>
  <c r="AI17" i="4"/>
  <c r="AJ17" i="4"/>
  <c r="AK17" i="4"/>
  <c r="AM17" i="4"/>
  <c r="AN17" i="4"/>
  <c r="I18" i="4"/>
  <c r="J18" i="4"/>
  <c r="K18" i="4"/>
  <c r="L18" i="4"/>
  <c r="M18" i="4"/>
  <c r="N18" i="4"/>
  <c r="P18" i="4"/>
  <c r="Q18" i="4"/>
  <c r="S18" i="4"/>
  <c r="T18" i="4"/>
  <c r="U18" i="4"/>
  <c r="V18" i="4"/>
  <c r="W18" i="4"/>
  <c r="X18" i="4"/>
  <c r="Y18" i="4"/>
  <c r="Z18" i="4"/>
  <c r="AA18" i="4"/>
  <c r="AC18" i="4"/>
  <c r="AD18" i="4"/>
  <c r="AE18" i="4"/>
  <c r="AF18" i="4"/>
  <c r="AG18" i="4"/>
  <c r="AH18" i="4"/>
  <c r="AI18" i="4"/>
  <c r="AJ18" i="4"/>
  <c r="AK18" i="4"/>
  <c r="AM18" i="4"/>
  <c r="AN18" i="4"/>
  <c r="D19" i="4"/>
  <c r="E19" i="4"/>
  <c r="F19" i="4"/>
  <c r="G19" i="4"/>
  <c r="I19" i="4"/>
  <c r="J19" i="4"/>
  <c r="K19" i="4"/>
  <c r="L19" i="4"/>
  <c r="M19" i="4"/>
  <c r="N19" i="4"/>
  <c r="P19" i="4"/>
  <c r="Q19" i="4"/>
  <c r="S19" i="4"/>
  <c r="T19" i="4"/>
  <c r="U19" i="4"/>
  <c r="V19" i="4"/>
  <c r="W19" i="4"/>
  <c r="X19" i="4"/>
  <c r="Y19" i="4"/>
  <c r="Z19" i="4"/>
  <c r="AA19" i="4"/>
  <c r="AC19" i="4"/>
  <c r="AD19" i="4"/>
  <c r="AE19" i="4"/>
  <c r="AF19" i="4"/>
  <c r="AG19" i="4"/>
  <c r="AH19" i="4"/>
  <c r="AI19" i="4"/>
  <c r="AJ19" i="4"/>
  <c r="AK19" i="4"/>
  <c r="AM19" i="4"/>
  <c r="AN19" i="4"/>
  <c r="AO19" i="4"/>
  <c r="D20" i="4"/>
  <c r="E20" i="4"/>
  <c r="F20" i="4"/>
  <c r="G20" i="4"/>
  <c r="I20" i="4"/>
  <c r="J20" i="4"/>
  <c r="K20" i="4"/>
  <c r="L20" i="4"/>
  <c r="M20" i="4"/>
  <c r="N20" i="4"/>
  <c r="P20" i="4"/>
  <c r="Q20" i="4"/>
  <c r="S20" i="4"/>
  <c r="T20" i="4"/>
  <c r="U20" i="4"/>
  <c r="V20" i="4"/>
  <c r="W20" i="4"/>
  <c r="X20" i="4"/>
  <c r="Y20" i="4"/>
  <c r="Z20" i="4"/>
  <c r="AA20" i="4"/>
  <c r="AC20" i="4"/>
  <c r="AD20" i="4"/>
  <c r="AE20" i="4"/>
  <c r="AF20" i="4"/>
  <c r="AG20" i="4"/>
  <c r="AH20" i="4"/>
  <c r="AI20" i="4"/>
  <c r="AJ20" i="4"/>
  <c r="AK20" i="4"/>
  <c r="AM20" i="4"/>
  <c r="AN20" i="4"/>
  <c r="AO20" i="4"/>
  <c r="D21" i="4"/>
  <c r="E21" i="4"/>
  <c r="F21" i="4"/>
  <c r="G21" i="4"/>
  <c r="I21" i="4"/>
  <c r="J21" i="4"/>
  <c r="K21" i="4"/>
  <c r="L21" i="4"/>
  <c r="M21" i="4"/>
  <c r="N21" i="4"/>
  <c r="P21" i="4"/>
  <c r="Q21" i="4"/>
  <c r="S21" i="4"/>
  <c r="T21" i="4"/>
  <c r="U21" i="4"/>
  <c r="V21" i="4"/>
  <c r="W21" i="4"/>
  <c r="X21" i="4"/>
  <c r="Y21" i="4"/>
  <c r="Z21" i="4"/>
  <c r="AA21" i="4"/>
  <c r="AC21" i="4"/>
  <c r="AD21" i="4"/>
  <c r="AE21" i="4"/>
  <c r="AF21" i="4"/>
  <c r="AG21" i="4"/>
  <c r="AH21" i="4"/>
  <c r="AI21" i="4"/>
  <c r="AJ21" i="4"/>
  <c r="AK21" i="4"/>
  <c r="AM21" i="4"/>
  <c r="AN21" i="4"/>
  <c r="AO21" i="4"/>
  <c r="D22" i="4"/>
  <c r="E22" i="4"/>
  <c r="F22" i="4"/>
  <c r="G22" i="4"/>
  <c r="I22" i="4"/>
  <c r="J22" i="4"/>
  <c r="K22" i="4"/>
  <c r="L22" i="4"/>
  <c r="M22" i="4"/>
  <c r="N22" i="4"/>
  <c r="P22" i="4"/>
  <c r="Q22" i="4"/>
  <c r="S22" i="4"/>
  <c r="T22" i="4"/>
  <c r="U22" i="4"/>
  <c r="V22" i="4"/>
  <c r="W22" i="4"/>
  <c r="X22" i="4"/>
  <c r="Y22" i="4"/>
  <c r="Z22" i="4"/>
  <c r="AA22" i="4"/>
  <c r="AC22" i="4"/>
  <c r="AD22" i="4"/>
  <c r="AE22" i="4"/>
  <c r="AF22" i="4"/>
  <c r="AG22" i="4"/>
  <c r="AH22" i="4"/>
  <c r="AI22" i="4"/>
  <c r="AJ22" i="4"/>
  <c r="AK22" i="4"/>
  <c r="AM22" i="4"/>
  <c r="AN22" i="4"/>
  <c r="AO22" i="4"/>
  <c r="D23" i="4"/>
  <c r="E23" i="4"/>
  <c r="F23" i="4"/>
  <c r="G23" i="4"/>
  <c r="I23" i="4"/>
  <c r="J23" i="4"/>
  <c r="K23" i="4"/>
  <c r="L23" i="4"/>
  <c r="M23" i="4"/>
  <c r="N23" i="4"/>
  <c r="P23" i="4"/>
  <c r="Q23" i="4"/>
  <c r="S23" i="4"/>
  <c r="T23" i="4"/>
  <c r="U23" i="4"/>
  <c r="V23" i="4"/>
  <c r="W23" i="4"/>
  <c r="X23" i="4"/>
  <c r="Y23" i="4"/>
  <c r="Z23" i="4"/>
  <c r="AA23" i="4"/>
  <c r="AC23" i="4"/>
  <c r="AD23" i="4"/>
  <c r="AE23" i="4"/>
  <c r="AF23" i="4"/>
  <c r="AG23" i="4"/>
  <c r="AH23" i="4"/>
  <c r="AI23" i="4"/>
  <c r="AJ23" i="4"/>
  <c r="AK23" i="4"/>
  <c r="AM23" i="4"/>
  <c r="AN23" i="4"/>
  <c r="AO23" i="4"/>
  <c r="D24" i="4"/>
  <c r="E24" i="4"/>
  <c r="F24" i="4"/>
  <c r="G24" i="4"/>
  <c r="I24" i="4"/>
  <c r="J24" i="4"/>
  <c r="K24" i="4"/>
  <c r="L24" i="4"/>
  <c r="M24" i="4"/>
  <c r="N24" i="4"/>
  <c r="P24" i="4"/>
  <c r="Q24" i="4"/>
  <c r="S24" i="4"/>
  <c r="T24" i="4"/>
  <c r="U24" i="4"/>
  <c r="V24" i="4"/>
  <c r="W24" i="4"/>
  <c r="X24" i="4"/>
  <c r="Y24" i="4"/>
  <c r="Z24" i="4"/>
  <c r="AA24" i="4"/>
  <c r="AC24" i="4"/>
  <c r="AD24" i="4"/>
  <c r="AE24" i="4"/>
  <c r="AF24" i="4"/>
  <c r="AG24" i="4"/>
  <c r="AH24" i="4"/>
  <c r="AI24" i="4"/>
  <c r="AJ24" i="4"/>
  <c r="AK24" i="4"/>
  <c r="AM24" i="4"/>
  <c r="AN24" i="4"/>
  <c r="AO24" i="4"/>
  <c r="D25" i="4"/>
  <c r="E25" i="4"/>
  <c r="F25" i="4"/>
  <c r="G25" i="4"/>
  <c r="I25" i="4"/>
  <c r="J25" i="4"/>
  <c r="K25" i="4"/>
  <c r="L25" i="4"/>
  <c r="M25" i="4"/>
  <c r="N25" i="4"/>
  <c r="P25" i="4"/>
  <c r="Q25" i="4"/>
  <c r="S25" i="4"/>
  <c r="T25" i="4"/>
  <c r="U25" i="4"/>
  <c r="V25" i="4"/>
  <c r="W25" i="4"/>
  <c r="X25" i="4"/>
  <c r="Y25" i="4"/>
  <c r="Z25" i="4"/>
  <c r="AA25" i="4"/>
  <c r="AC25" i="4"/>
  <c r="AD25" i="4"/>
  <c r="AE25" i="4"/>
  <c r="AF25" i="4"/>
  <c r="AG25" i="4"/>
  <c r="AH25" i="4"/>
  <c r="AI25" i="4"/>
  <c r="AJ25" i="4"/>
  <c r="AK25" i="4"/>
  <c r="AM25" i="4"/>
  <c r="AN25" i="4"/>
  <c r="AO25" i="4"/>
  <c r="D26" i="4"/>
  <c r="E26" i="4"/>
  <c r="F26" i="4"/>
  <c r="G26" i="4"/>
  <c r="I26" i="4"/>
  <c r="J26" i="4"/>
  <c r="K26" i="4"/>
  <c r="L26" i="4"/>
  <c r="M26" i="4"/>
  <c r="N26" i="4"/>
  <c r="P26" i="4"/>
  <c r="Q26" i="4"/>
  <c r="S26" i="4"/>
  <c r="T26" i="4"/>
  <c r="U26" i="4"/>
  <c r="V26" i="4"/>
  <c r="W26" i="4"/>
  <c r="X26" i="4"/>
  <c r="Y26" i="4"/>
  <c r="Z26" i="4"/>
  <c r="AA26" i="4"/>
  <c r="AC26" i="4"/>
  <c r="AD26" i="4"/>
  <c r="AE26" i="4"/>
  <c r="AF26" i="4"/>
  <c r="AG26" i="4"/>
  <c r="AH26" i="4"/>
  <c r="AI26" i="4"/>
  <c r="AJ26" i="4"/>
  <c r="AK26" i="4"/>
  <c r="AM26" i="4"/>
  <c r="AN26" i="4"/>
  <c r="AO26" i="4"/>
  <c r="D27" i="4"/>
  <c r="E27" i="4"/>
  <c r="F27" i="4"/>
  <c r="G27" i="4"/>
  <c r="I27" i="4"/>
  <c r="J27" i="4"/>
  <c r="K27" i="4"/>
  <c r="L27" i="4"/>
  <c r="M27" i="4"/>
  <c r="N27" i="4"/>
  <c r="P27" i="4"/>
  <c r="Q27" i="4"/>
  <c r="S27" i="4"/>
  <c r="T27" i="4"/>
  <c r="U27" i="4"/>
  <c r="V27" i="4"/>
  <c r="W27" i="4"/>
  <c r="X27" i="4"/>
  <c r="Y27" i="4"/>
  <c r="Z27" i="4"/>
  <c r="AA27" i="4"/>
  <c r="AC27" i="4"/>
  <c r="AD27" i="4"/>
  <c r="AE27" i="4"/>
  <c r="AF27" i="4"/>
  <c r="AG27" i="4"/>
  <c r="AH27" i="4"/>
  <c r="AI27" i="4"/>
  <c r="AJ27" i="4"/>
  <c r="AK27" i="4"/>
  <c r="AM27" i="4"/>
  <c r="AN27" i="4"/>
  <c r="AO27" i="4"/>
  <c r="D28" i="4"/>
  <c r="E28" i="4"/>
  <c r="F28" i="4"/>
  <c r="G28" i="4"/>
  <c r="I28" i="4"/>
  <c r="J28" i="4"/>
  <c r="K28" i="4"/>
  <c r="L28" i="4"/>
  <c r="M28" i="4"/>
  <c r="N28" i="4"/>
  <c r="P28" i="4"/>
  <c r="Q28" i="4"/>
  <c r="S28" i="4"/>
  <c r="T28" i="4"/>
  <c r="U28" i="4"/>
  <c r="V28" i="4"/>
  <c r="W28" i="4"/>
  <c r="X28" i="4"/>
  <c r="Y28" i="4"/>
  <c r="Z28" i="4"/>
  <c r="AA28" i="4"/>
  <c r="AC28" i="4"/>
  <c r="AD28" i="4"/>
  <c r="AE28" i="4"/>
  <c r="AF28" i="4"/>
  <c r="AG28" i="4"/>
  <c r="AH28" i="4"/>
  <c r="AI28" i="4"/>
  <c r="AJ28" i="4"/>
  <c r="AK28" i="4"/>
  <c r="AM28" i="4"/>
  <c r="AN28" i="4"/>
  <c r="AO28" i="4"/>
  <c r="D29" i="4"/>
  <c r="E29" i="4"/>
  <c r="F29" i="4"/>
  <c r="G29" i="4"/>
  <c r="I29" i="4"/>
  <c r="J29" i="4"/>
  <c r="K29" i="4"/>
  <c r="L29" i="4"/>
  <c r="M29" i="4"/>
  <c r="N29" i="4"/>
  <c r="P29" i="4"/>
  <c r="Q29" i="4"/>
  <c r="S29" i="4"/>
  <c r="T29" i="4"/>
  <c r="U29" i="4"/>
  <c r="V29" i="4"/>
  <c r="W29" i="4"/>
  <c r="X29" i="4"/>
  <c r="Y29" i="4"/>
  <c r="Z29" i="4"/>
  <c r="AA29" i="4"/>
  <c r="AC29" i="4"/>
  <c r="AD29" i="4"/>
  <c r="AE29" i="4"/>
  <c r="AF29" i="4"/>
  <c r="AG29" i="4"/>
  <c r="AH29" i="4"/>
  <c r="AI29" i="4"/>
  <c r="AJ29" i="4"/>
  <c r="AK29" i="4"/>
  <c r="AM29" i="4"/>
  <c r="AN29" i="4"/>
  <c r="AO29" i="4"/>
  <c r="I30" i="4"/>
  <c r="J30" i="4"/>
  <c r="K30" i="4"/>
  <c r="L30" i="4"/>
  <c r="M30" i="4"/>
  <c r="N30" i="4"/>
  <c r="P30" i="4"/>
  <c r="Q30" i="4"/>
  <c r="S30" i="4"/>
  <c r="T30" i="4"/>
  <c r="U30" i="4"/>
  <c r="V30" i="4"/>
  <c r="W30" i="4"/>
  <c r="X30" i="4"/>
  <c r="Y30" i="4"/>
  <c r="Z30" i="4"/>
  <c r="AA30" i="4"/>
  <c r="AC30" i="4"/>
  <c r="AD30" i="4"/>
  <c r="AE30" i="4"/>
  <c r="AF30" i="4"/>
  <c r="AG30" i="4"/>
  <c r="AH30" i="4"/>
  <c r="AI30" i="4"/>
  <c r="AJ30" i="4"/>
  <c r="AK30" i="4"/>
  <c r="AM30" i="4"/>
  <c r="AN30" i="4"/>
  <c r="D31" i="4"/>
  <c r="E31" i="4"/>
  <c r="F31" i="4"/>
  <c r="G31" i="4"/>
  <c r="I31" i="4"/>
  <c r="J31" i="4"/>
  <c r="K31" i="4"/>
  <c r="L31" i="4"/>
  <c r="M31" i="4"/>
  <c r="N31" i="4"/>
  <c r="P31" i="4"/>
  <c r="Q31" i="4"/>
  <c r="S31" i="4"/>
  <c r="T31" i="4"/>
  <c r="U31" i="4"/>
  <c r="V31" i="4"/>
  <c r="W31" i="4"/>
  <c r="X31" i="4"/>
  <c r="Y31" i="4"/>
  <c r="Z31" i="4"/>
  <c r="AA31" i="4"/>
  <c r="AC31" i="4"/>
  <c r="AD31" i="4"/>
  <c r="AE31" i="4"/>
  <c r="AF31" i="4"/>
  <c r="AG31" i="4"/>
  <c r="AH31" i="4"/>
  <c r="AI31" i="4"/>
  <c r="AJ31" i="4"/>
  <c r="AK31" i="4"/>
  <c r="AM31" i="4"/>
  <c r="AN31" i="4"/>
  <c r="AO31" i="4"/>
  <c r="D32" i="4"/>
  <c r="E32" i="4"/>
  <c r="F32" i="4"/>
  <c r="G32" i="4"/>
  <c r="I32" i="4"/>
  <c r="J32" i="4"/>
  <c r="K32" i="4"/>
  <c r="L32" i="4"/>
  <c r="M32" i="4"/>
  <c r="N32" i="4"/>
  <c r="P32" i="4"/>
  <c r="Q32" i="4"/>
  <c r="S32" i="4"/>
  <c r="T32" i="4"/>
  <c r="U32" i="4"/>
  <c r="V32" i="4"/>
  <c r="W32" i="4"/>
  <c r="X32" i="4"/>
  <c r="Y32" i="4"/>
  <c r="Z32" i="4"/>
  <c r="AA32" i="4"/>
  <c r="AC32" i="4"/>
  <c r="AD32" i="4"/>
  <c r="AE32" i="4"/>
  <c r="AF32" i="4"/>
  <c r="AG32" i="4"/>
  <c r="AH32" i="4"/>
  <c r="AI32" i="4"/>
  <c r="AJ32" i="4"/>
  <c r="AK32" i="4"/>
  <c r="AM32" i="4"/>
  <c r="AN32" i="4"/>
  <c r="AO32" i="4"/>
  <c r="D33" i="4"/>
  <c r="E33" i="4"/>
  <c r="F33" i="4"/>
  <c r="G33" i="4"/>
  <c r="I33" i="4"/>
  <c r="J33" i="4"/>
  <c r="K33" i="4"/>
  <c r="L33" i="4"/>
  <c r="M33" i="4"/>
  <c r="N33" i="4"/>
  <c r="P33" i="4"/>
  <c r="Q33" i="4"/>
  <c r="S33" i="4"/>
  <c r="T33" i="4"/>
  <c r="U33" i="4"/>
  <c r="V33" i="4"/>
  <c r="W33" i="4"/>
  <c r="X33" i="4"/>
  <c r="Y33" i="4"/>
  <c r="Z33" i="4"/>
  <c r="AA33" i="4"/>
  <c r="AC33" i="4"/>
  <c r="AD33" i="4"/>
  <c r="AE33" i="4"/>
  <c r="AF33" i="4"/>
  <c r="AG33" i="4"/>
  <c r="AH33" i="4"/>
  <c r="AI33" i="4"/>
  <c r="AJ33" i="4"/>
  <c r="AK33" i="4"/>
  <c r="AM33" i="4"/>
  <c r="AN33" i="4"/>
  <c r="AO33" i="4"/>
  <c r="D34" i="4"/>
  <c r="E34" i="4"/>
  <c r="F34" i="4"/>
  <c r="G34" i="4"/>
  <c r="I34" i="4"/>
  <c r="J34" i="4"/>
  <c r="K34" i="4"/>
  <c r="L34" i="4"/>
  <c r="M34" i="4"/>
  <c r="N34" i="4"/>
  <c r="P34" i="4"/>
  <c r="Q34" i="4"/>
  <c r="S34" i="4"/>
  <c r="T34" i="4"/>
  <c r="U34" i="4"/>
  <c r="V34" i="4"/>
  <c r="W34" i="4"/>
  <c r="X34" i="4"/>
  <c r="Y34" i="4"/>
  <c r="Z34" i="4"/>
  <c r="AA34" i="4"/>
  <c r="AC34" i="4"/>
  <c r="AD34" i="4"/>
  <c r="AE34" i="4"/>
  <c r="AF34" i="4"/>
  <c r="AG34" i="4"/>
  <c r="AH34" i="4"/>
  <c r="AI34" i="4"/>
  <c r="AJ34" i="4"/>
  <c r="AK34" i="4"/>
  <c r="AM34" i="4"/>
  <c r="AN34" i="4"/>
  <c r="AO34" i="4"/>
  <c r="D35" i="4"/>
  <c r="E35" i="4"/>
  <c r="F35" i="4"/>
  <c r="G35" i="4"/>
  <c r="I35" i="4"/>
  <c r="J35" i="4"/>
  <c r="K35" i="4"/>
  <c r="L35" i="4"/>
  <c r="M35" i="4"/>
  <c r="N35" i="4"/>
  <c r="P35" i="4"/>
  <c r="Q35" i="4"/>
  <c r="S35" i="4"/>
  <c r="T35" i="4"/>
  <c r="U35" i="4"/>
  <c r="V35" i="4"/>
  <c r="W35" i="4"/>
  <c r="X35" i="4"/>
  <c r="Y35" i="4"/>
  <c r="Z35" i="4"/>
  <c r="AA35" i="4"/>
  <c r="AC35" i="4"/>
  <c r="AD35" i="4"/>
  <c r="AE35" i="4"/>
  <c r="AF35" i="4"/>
  <c r="AG35" i="4"/>
  <c r="AH35" i="4"/>
  <c r="AI35" i="4"/>
  <c r="AJ35" i="4"/>
  <c r="AK35" i="4"/>
  <c r="AM35" i="4"/>
  <c r="AN35" i="4"/>
  <c r="AO35" i="4"/>
  <c r="D36" i="4"/>
  <c r="E36" i="4"/>
  <c r="F36" i="4"/>
  <c r="G36" i="4"/>
  <c r="I36" i="4"/>
  <c r="J36" i="4"/>
  <c r="K36" i="4"/>
  <c r="L36" i="4"/>
  <c r="M36" i="4"/>
  <c r="N36" i="4"/>
  <c r="P36" i="4"/>
  <c r="Q36" i="4"/>
  <c r="S36" i="4"/>
  <c r="T36" i="4"/>
  <c r="U36" i="4"/>
  <c r="V36" i="4"/>
  <c r="W36" i="4"/>
  <c r="X36" i="4"/>
  <c r="Y36" i="4"/>
  <c r="Z36" i="4"/>
  <c r="AA36" i="4"/>
  <c r="AC36" i="4"/>
  <c r="AD36" i="4"/>
  <c r="AE36" i="4"/>
  <c r="AF36" i="4"/>
  <c r="AG36" i="4"/>
  <c r="AH36" i="4"/>
  <c r="AI36" i="4"/>
  <c r="AJ36" i="4"/>
  <c r="AK36" i="4"/>
  <c r="AM36" i="4"/>
  <c r="AN36" i="4"/>
  <c r="AO36" i="4"/>
  <c r="D37" i="4"/>
  <c r="E37" i="4"/>
  <c r="F37" i="4"/>
  <c r="G37" i="4"/>
  <c r="I37" i="4"/>
  <c r="J37" i="4"/>
  <c r="K37" i="4"/>
  <c r="L37" i="4"/>
  <c r="M37" i="4"/>
  <c r="N37" i="4"/>
  <c r="P37" i="4"/>
  <c r="Q37" i="4"/>
  <c r="S37" i="4"/>
  <c r="T37" i="4"/>
  <c r="U37" i="4"/>
  <c r="V37" i="4"/>
  <c r="W37" i="4"/>
  <c r="X37" i="4"/>
  <c r="Y37" i="4"/>
  <c r="Z37" i="4"/>
  <c r="AA37" i="4"/>
  <c r="AC37" i="4"/>
  <c r="AD37" i="4"/>
  <c r="AE37" i="4"/>
  <c r="AF37" i="4"/>
  <c r="AG37" i="4"/>
  <c r="AH37" i="4"/>
  <c r="AI37" i="4"/>
  <c r="AJ37" i="4"/>
  <c r="AK37" i="4"/>
  <c r="AM37" i="4"/>
  <c r="AN37" i="4"/>
  <c r="AO37" i="4"/>
  <c r="D38" i="4"/>
  <c r="E38" i="4"/>
  <c r="F38" i="4"/>
  <c r="G38" i="4"/>
  <c r="I38" i="4"/>
  <c r="J38" i="4"/>
  <c r="K38" i="4"/>
  <c r="L38" i="4"/>
  <c r="M38" i="4"/>
  <c r="N38" i="4"/>
  <c r="P38" i="4"/>
  <c r="Q38" i="4"/>
  <c r="S38" i="4"/>
  <c r="T38" i="4"/>
  <c r="U38" i="4"/>
  <c r="V38" i="4"/>
  <c r="W38" i="4"/>
  <c r="X38" i="4"/>
  <c r="Y38" i="4"/>
  <c r="Z38" i="4"/>
  <c r="AA38" i="4"/>
  <c r="AC38" i="4"/>
  <c r="AD38" i="4"/>
  <c r="AE38" i="4"/>
  <c r="AF38" i="4"/>
  <c r="AG38" i="4"/>
  <c r="AH38" i="4"/>
  <c r="AI38" i="4"/>
  <c r="AJ38" i="4"/>
  <c r="AK38" i="4"/>
  <c r="AM38" i="4"/>
  <c r="AN38" i="4"/>
  <c r="AO38" i="4"/>
  <c r="D39" i="4"/>
  <c r="E39" i="4"/>
  <c r="F39" i="4"/>
  <c r="G39" i="4"/>
  <c r="I39" i="4"/>
  <c r="J39" i="4"/>
  <c r="K39" i="4"/>
  <c r="L39" i="4"/>
  <c r="M39" i="4"/>
  <c r="N39" i="4"/>
  <c r="P39" i="4"/>
  <c r="Q39" i="4"/>
  <c r="S39" i="4"/>
  <c r="T39" i="4"/>
  <c r="U39" i="4"/>
  <c r="V39" i="4"/>
  <c r="W39" i="4"/>
  <c r="X39" i="4"/>
  <c r="Y39" i="4"/>
  <c r="Z39" i="4"/>
  <c r="AA39" i="4"/>
  <c r="AC39" i="4"/>
  <c r="AD39" i="4"/>
  <c r="AE39" i="4"/>
  <c r="AF39" i="4"/>
  <c r="AG39" i="4"/>
  <c r="AH39" i="4"/>
  <c r="AI39" i="4"/>
  <c r="AJ39" i="4"/>
  <c r="AK39" i="4"/>
  <c r="AM39" i="4"/>
  <c r="AN39" i="4"/>
  <c r="AO39" i="4"/>
  <c r="D40" i="4"/>
  <c r="E40" i="4"/>
  <c r="F40" i="4"/>
  <c r="G40" i="4"/>
  <c r="I40" i="4"/>
  <c r="J40" i="4"/>
  <c r="K40" i="4"/>
  <c r="L40" i="4"/>
  <c r="M40" i="4"/>
  <c r="N40" i="4"/>
  <c r="P40" i="4"/>
  <c r="Q40" i="4"/>
  <c r="S40" i="4"/>
  <c r="T40" i="4"/>
  <c r="U40" i="4"/>
  <c r="V40" i="4"/>
  <c r="W40" i="4"/>
  <c r="X40" i="4"/>
  <c r="Y40" i="4"/>
  <c r="Z40" i="4"/>
  <c r="AA40" i="4"/>
  <c r="AC40" i="4"/>
  <c r="AD40" i="4"/>
  <c r="AE40" i="4"/>
  <c r="AF40" i="4"/>
  <c r="AG40" i="4"/>
  <c r="AH40" i="4"/>
  <c r="AI40" i="4"/>
  <c r="AJ40" i="4"/>
  <c r="AK40" i="4"/>
  <c r="AM40" i="4"/>
  <c r="AN40" i="4"/>
  <c r="AO40" i="4"/>
  <c r="D41" i="4"/>
  <c r="E41" i="4"/>
  <c r="F41" i="4"/>
  <c r="G41" i="4"/>
  <c r="I41" i="4"/>
  <c r="J41" i="4"/>
  <c r="K41" i="4"/>
  <c r="L41" i="4"/>
  <c r="M41" i="4"/>
  <c r="N41" i="4"/>
  <c r="P41" i="4"/>
  <c r="Q41" i="4"/>
  <c r="S41" i="4"/>
  <c r="T41" i="4"/>
  <c r="U41" i="4"/>
  <c r="V41" i="4"/>
  <c r="W41" i="4"/>
  <c r="X41" i="4"/>
  <c r="Y41" i="4"/>
  <c r="Z41" i="4"/>
  <c r="AA41" i="4"/>
  <c r="AC41" i="4"/>
  <c r="AD41" i="4"/>
  <c r="AE41" i="4"/>
  <c r="AF41" i="4"/>
  <c r="AG41" i="4"/>
  <c r="AH41" i="4"/>
  <c r="AI41" i="4"/>
  <c r="AJ41" i="4"/>
  <c r="AK41" i="4"/>
  <c r="AM41" i="4"/>
  <c r="AN41" i="4"/>
  <c r="AO41" i="4"/>
  <c r="D42" i="4"/>
  <c r="E42" i="4"/>
  <c r="F42" i="4"/>
  <c r="G42" i="4"/>
  <c r="I42" i="4"/>
  <c r="J42" i="4"/>
  <c r="K42" i="4"/>
  <c r="L42" i="4"/>
  <c r="M42" i="4"/>
  <c r="N42" i="4"/>
  <c r="P42" i="4"/>
  <c r="Q42" i="4"/>
  <c r="S42" i="4"/>
  <c r="T42" i="4"/>
  <c r="U42" i="4"/>
  <c r="V42" i="4"/>
  <c r="W42" i="4"/>
  <c r="X42" i="4"/>
  <c r="Y42" i="4"/>
  <c r="Z42" i="4"/>
  <c r="AA42" i="4"/>
  <c r="AC42" i="4"/>
  <c r="AD42" i="4"/>
  <c r="AE42" i="4"/>
  <c r="AF42" i="4"/>
  <c r="AG42" i="4"/>
  <c r="AH42" i="4"/>
  <c r="AI42" i="4"/>
  <c r="AJ42" i="4"/>
  <c r="AK42" i="4"/>
  <c r="AM42" i="4"/>
  <c r="AN42" i="4"/>
  <c r="AO42" i="4"/>
  <c r="D43" i="4"/>
  <c r="E43" i="4"/>
  <c r="F43" i="4"/>
  <c r="G43" i="4"/>
  <c r="I43" i="4"/>
  <c r="J43" i="4"/>
  <c r="K43" i="4"/>
  <c r="L43" i="4"/>
  <c r="M43" i="4"/>
  <c r="N43" i="4"/>
  <c r="P43" i="4"/>
  <c r="Q43" i="4"/>
  <c r="S43" i="4"/>
  <c r="T43" i="4"/>
  <c r="U43" i="4"/>
  <c r="V43" i="4"/>
  <c r="W43" i="4"/>
  <c r="X43" i="4"/>
  <c r="Y43" i="4"/>
  <c r="Z43" i="4"/>
  <c r="AA43" i="4"/>
  <c r="AC43" i="4"/>
  <c r="AD43" i="4"/>
  <c r="AE43" i="4"/>
  <c r="AF43" i="4"/>
  <c r="AG43" i="4"/>
  <c r="AH43" i="4"/>
  <c r="AI43" i="4"/>
  <c r="AJ43" i="4"/>
  <c r="AK43" i="4"/>
  <c r="AM43" i="4"/>
  <c r="AN43" i="4"/>
  <c r="AO43" i="4"/>
  <c r="D44" i="4"/>
  <c r="E44" i="4"/>
  <c r="F44" i="4"/>
  <c r="G44" i="4"/>
  <c r="I44" i="4"/>
  <c r="J44" i="4"/>
  <c r="K44" i="4"/>
  <c r="L44" i="4"/>
  <c r="M44" i="4"/>
  <c r="N44" i="4"/>
  <c r="P44" i="4"/>
  <c r="Q44" i="4"/>
  <c r="S44" i="4"/>
  <c r="T44" i="4"/>
  <c r="U44" i="4"/>
  <c r="V44" i="4"/>
  <c r="W44" i="4"/>
  <c r="X44" i="4"/>
  <c r="Y44" i="4"/>
  <c r="Z44" i="4"/>
  <c r="AA44" i="4"/>
  <c r="AC44" i="4"/>
  <c r="AD44" i="4"/>
  <c r="AE44" i="4"/>
  <c r="AF44" i="4"/>
  <c r="AG44" i="4"/>
  <c r="AH44" i="4"/>
  <c r="AI44" i="4"/>
  <c r="AJ44" i="4"/>
  <c r="AK44" i="4"/>
  <c r="AM44" i="4"/>
  <c r="AN44" i="4"/>
  <c r="AO44" i="4"/>
  <c r="D45" i="4"/>
  <c r="E45" i="4"/>
  <c r="F45" i="4"/>
  <c r="G45" i="4"/>
  <c r="I45" i="4"/>
  <c r="J45" i="4"/>
  <c r="K45" i="4"/>
  <c r="L45" i="4"/>
  <c r="M45" i="4"/>
  <c r="N45" i="4"/>
  <c r="P45" i="4"/>
  <c r="Q45" i="4"/>
  <c r="S45" i="4"/>
  <c r="T45" i="4"/>
  <c r="U45" i="4"/>
  <c r="V45" i="4"/>
  <c r="W45" i="4"/>
  <c r="X45" i="4"/>
  <c r="Y45" i="4"/>
  <c r="Z45" i="4"/>
  <c r="AA45" i="4"/>
  <c r="AC45" i="4"/>
  <c r="AD45" i="4"/>
  <c r="AE45" i="4"/>
  <c r="AF45" i="4"/>
  <c r="AG45" i="4"/>
  <c r="AH45" i="4"/>
  <c r="AI45" i="4"/>
  <c r="AJ45" i="4"/>
  <c r="AK45" i="4"/>
  <c r="AM45" i="4"/>
  <c r="AN45" i="4"/>
  <c r="AO45" i="4"/>
  <c r="D46" i="4"/>
  <c r="E46" i="4"/>
  <c r="F46" i="4"/>
  <c r="G46" i="4"/>
  <c r="I46" i="4"/>
  <c r="J46" i="4"/>
  <c r="K46" i="4"/>
  <c r="L46" i="4"/>
  <c r="M46" i="4"/>
  <c r="N46" i="4"/>
  <c r="P46" i="4"/>
  <c r="Q46" i="4"/>
  <c r="S46" i="4"/>
  <c r="T46" i="4"/>
  <c r="U46" i="4"/>
  <c r="V46" i="4"/>
  <c r="W46" i="4"/>
  <c r="X46" i="4"/>
  <c r="Y46" i="4"/>
  <c r="Z46" i="4"/>
  <c r="AA46" i="4"/>
  <c r="AC46" i="4"/>
  <c r="AD46" i="4"/>
  <c r="AE46" i="4"/>
  <c r="AF46" i="4"/>
  <c r="AG46" i="4"/>
  <c r="AH46" i="4"/>
  <c r="AI46" i="4"/>
  <c r="AJ46" i="4"/>
  <c r="AK46" i="4"/>
  <c r="AM46" i="4"/>
  <c r="AN46" i="4"/>
  <c r="AO46" i="4"/>
  <c r="D47" i="4"/>
  <c r="E47" i="4"/>
  <c r="F47" i="4"/>
  <c r="G47" i="4"/>
  <c r="I47" i="4"/>
  <c r="J47" i="4"/>
  <c r="K47" i="4"/>
  <c r="L47" i="4"/>
  <c r="M47" i="4"/>
  <c r="N47" i="4"/>
  <c r="P47" i="4"/>
  <c r="Q47" i="4"/>
  <c r="S47" i="4"/>
  <c r="T47" i="4"/>
  <c r="U47" i="4"/>
  <c r="V47" i="4"/>
  <c r="W47" i="4"/>
  <c r="X47" i="4"/>
  <c r="Y47" i="4"/>
  <c r="Z47" i="4"/>
  <c r="AA47" i="4"/>
  <c r="AC47" i="4"/>
  <c r="AD47" i="4"/>
  <c r="AE47" i="4"/>
  <c r="AF47" i="4"/>
  <c r="AG47" i="4"/>
  <c r="AH47" i="4"/>
  <c r="AI47" i="4"/>
  <c r="AJ47" i="4"/>
  <c r="AK47" i="4"/>
  <c r="AM47" i="4"/>
  <c r="AN47" i="4"/>
  <c r="AO47" i="4"/>
  <c r="D48" i="4"/>
  <c r="E48" i="4"/>
  <c r="F48" i="4"/>
  <c r="G48" i="4"/>
  <c r="I48" i="4"/>
  <c r="J48" i="4"/>
  <c r="K48" i="4"/>
  <c r="L48" i="4"/>
  <c r="M48" i="4"/>
  <c r="N48" i="4"/>
  <c r="P48" i="4"/>
  <c r="Q48" i="4"/>
  <c r="S48" i="4"/>
  <c r="T48" i="4"/>
  <c r="U48" i="4"/>
  <c r="V48" i="4"/>
  <c r="W48" i="4"/>
  <c r="X48" i="4"/>
  <c r="Y48" i="4"/>
  <c r="Z48" i="4"/>
  <c r="AA48" i="4"/>
  <c r="AC48" i="4"/>
  <c r="AD48" i="4"/>
  <c r="AE48" i="4"/>
  <c r="AF48" i="4"/>
  <c r="AG48" i="4"/>
  <c r="AH48" i="4"/>
  <c r="AI48" i="4"/>
  <c r="AJ48" i="4"/>
  <c r="AK48" i="4"/>
  <c r="AM48" i="4"/>
  <c r="AN48" i="4"/>
  <c r="AO48" i="4"/>
  <c r="D49" i="4"/>
  <c r="E49" i="4"/>
  <c r="F49" i="4"/>
  <c r="G49" i="4"/>
  <c r="I49" i="4"/>
  <c r="J49" i="4"/>
  <c r="K49" i="4"/>
  <c r="L49" i="4"/>
  <c r="M49" i="4"/>
  <c r="N49" i="4"/>
  <c r="P49" i="4"/>
  <c r="Q49" i="4"/>
  <c r="S49" i="4"/>
  <c r="T49" i="4"/>
  <c r="U49" i="4"/>
  <c r="V49" i="4"/>
  <c r="W49" i="4"/>
  <c r="X49" i="4"/>
  <c r="Y49" i="4"/>
  <c r="Z49" i="4"/>
  <c r="AA49" i="4"/>
  <c r="AC49" i="4"/>
  <c r="AD49" i="4"/>
  <c r="AE49" i="4"/>
  <c r="AF49" i="4"/>
  <c r="AG49" i="4"/>
  <c r="AH49" i="4"/>
  <c r="AI49" i="4"/>
  <c r="AJ49" i="4"/>
  <c r="AK49" i="4"/>
  <c r="AM49" i="4"/>
  <c r="AN49" i="4"/>
  <c r="AO49" i="4"/>
  <c r="D50" i="4"/>
  <c r="E50" i="4"/>
  <c r="F50" i="4"/>
  <c r="G50" i="4"/>
  <c r="I50" i="4"/>
  <c r="J50" i="4"/>
  <c r="K50" i="4"/>
  <c r="L50" i="4"/>
  <c r="M50" i="4"/>
  <c r="N50" i="4"/>
  <c r="P50" i="4"/>
  <c r="Q50" i="4"/>
  <c r="S50" i="4"/>
  <c r="T50" i="4"/>
  <c r="U50" i="4"/>
  <c r="V50" i="4"/>
  <c r="W50" i="4"/>
  <c r="X50" i="4"/>
  <c r="Y50" i="4"/>
  <c r="Z50" i="4"/>
  <c r="AA50" i="4"/>
  <c r="AC50" i="4"/>
  <c r="AD50" i="4"/>
  <c r="AE50" i="4"/>
  <c r="AF50" i="4"/>
  <c r="AG50" i="4"/>
  <c r="AH50" i="4"/>
  <c r="AI50" i="4"/>
  <c r="AJ50" i="4"/>
  <c r="AK50" i="4"/>
  <c r="AM50" i="4"/>
  <c r="AN50" i="4"/>
  <c r="AO50" i="4"/>
  <c r="D51" i="4"/>
  <c r="E51" i="4"/>
  <c r="F51" i="4"/>
  <c r="G51" i="4"/>
  <c r="I51" i="4"/>
  <c r="J51" i="4"/>
  <c r="K51" i="4"/>
  <c r="L51" i="4"/>
  <c r="M51" i="4"/>
  <c r="N51" i="4"/>
  <c r="P51" i="4"/>
  <c r="Q51" i="4"/>
  <c r="S51" i="4"/>
  <c r="T51" i="4"/>
  <c r="U51" i="4"/>
  <c r="V51" i="4"/>
  <c r="W51" i="4"/>
  <c r="X51" i="4"/>
  <c r="Y51" i="4"/>
  <c r="Z51" i="4"/>
  <c r="AA51" i="4"/>
  <c r="AC51" i="4"/>
  <c r="AD51" i="4"/>
  <c r="AE51" i="4"/>
  <c r="AF51" i="4"/>
  <c r="AG51" i="4"/>
  <c r="AH51" i="4"/>
  <c r="AI51" i="4"/>
  <c r="AJ51" i="4"/>
  <c r="AK51" i="4"/>
  <c r="AM51" i="4"/>
  <c r="AN51" i="4"/>
  <c r="AO51" i="4"/>
  <c r="D52" i="4"/>
  <c r="E52" i="4"/>
  <c r="F52" i="4"/>
  <c r="G52" i="4"/>
  <c r="I52" i="4"/>
  <c r="J52" i="4"/>
  <c r="K52" i="4"/>
  <c r="L52" i="4"/>
  <c r="M52" i="4"/>
  <c r="N52" i="4"/>
  <c r="P52" i="4"/>
  <c r="Q52" i="4"/>
  <c r="S52" i="4"/>
  <c r="T52" i="4"/>
  <c r="U52" i="4"/>
  <c r="V52" i="4"/>
  <c r="W52" i="4"/>
  <c r="X52" i="4"/>
  <c r="Y52" i="4"/>
  <c r="Z52" i="4"/>
  <c r="AA52" i="4"/>
  <c r="AC52" i="4"/>
  <c r="AD52" i="4"/>
  <c r="AE52" i="4"/>
  <c r="AF52" i="4"/>
  <c r="AG52" i="4"/>
  <c r="AH52" i="4"/>
  <c r="AI52" i="4"/>
  <c r="AJ52" i="4"/>
  <c r="AK52" i="4"/>
  <c r="AM52" i="4"/>
  <c r="AN52" i="4"/>
  <c r="AO52" i="4"/>
  <c r="D53" i="4"/>
  <c r="E53" i="4"/>
  <c r="F53" i="4"/>
  <c r="G53" i="4"/>
  <c r="I53" i="4"/>
  <c r="J53" i="4"/>
  <c r="K53" i="4"/>
  <c r="L53" i="4"/>
  <c r="M53" i="4"/>
  <c r="N53" i="4"/>
  <c r="P53" i="4"/>
  <c r="Q53" i="4"/>
  <c r="S53" i="4"/>
  <c r="T53" i="4"/>
  <c r="U53" i="4"/>
  <c r="V53" i="4"/>
  <c r="W53" i="4"/>
  <c r="X53" i="4"/>
  <c r="Y53" i="4"/>
  <c r="Z53" i="4"/>
  <c r="AA53" i="4"/>
  <c r="AC53" i="4"/>
  <c r="AD53" i="4"/>
  <c r="AE53" i="4"/>
  <c r="AF53" i="4"/>
  <c r="AG53" i="4"/>
  <c r="AH53" i="4"/>
  <c r="AI53" i="4"/>
  <c r="AJ53" i="4"/>
  <c r="AK53" i="4"/>
  <c r="AM53" i="4"/>
  <c r="AN53" i="4"/>
  <c r="AO53" i="4"/>
  <c r="D54" i="4"/>
  <c r="E54" i="4"/>
  <c r="F54" i="4"/>
  <c r="G54" i="4"/>
  <c r="I54" i="4"/>
  <c r="J54" i="4"/>
  <c r="K54" i="4"/>
  <c r="L54" i="4"/>
  <c r="M54" i="4"/>
  <c r="N54" i="4"/>
  <c r="P54" i="4"/>
  <c r="Q54" i="4"/>
  <c r="S54" i="4"/>
  <c r="T54" i="4"/>
  <c r="U54" i="4"/>
  <c r="V54" i="4"/>
  <c r="W54" i="4"/>
  <c r="X54" i="4"/>
  <c r="Y54" i="4"/>
  <c r="Z54" i="4"/>
  <c r="AA54" i="4"/>
  <c r="AC54" i="4"/>
  <c r="AD54" i="4"/>
  <c r="AE54" i="4"/>
  <c r="AF54" i="4"/>
  <c r="AG54" i="4"/>
  <c r="AH54" i="4"/>
  <c r="AI54" i="4"/>
  <c r="AJ54" i="4"/>
  <c r="AK54" i="4"/>
  <c r="AM54" i="4"/>
  <c r="AN54" i="4"/>
  <c r="AO54" i="4"/>
  <c r="D55" i="4"/>
  <c r="E55" i="4"/>
  <c r="F55" i="4"/>
  <c r="G55" i="4"/>
  <c r="I55" i="4"/>
  <c r="J55" i="4"/>
  <c r="K55" i="4"/>
  <c r="L55" i="4"/>
  <c r="M55" i="4"/>
  <c r="N55" i="4"/>
  <c r="P55" i="4"/>
  <c r="Q55" i="4"/>
  <c r="S55" i="4"/>
  <c r="T55" i="4"/>
  <c r="U55" i="4"/>
  <c r="V55" i="4"/>
  <c r="W55" i="4"/>
  <c r="X55" i="4"/>
  <c r="Y55" i="4"/>
  <c r="Z55" i="4"/>
  <c r="AA55" i="4"/>
  <c r="AC55" i="4"/>
  <c r="AD55" i="4"/>
  <c r="AE55" i="4"/>
  <c r="AF55" i="4"/>
  <c r="AG55" i="4"/>
  <c r="AH55" i="4"/>
  <c r="AI55" i="4"/>
  <c r="AJ55" i="4"/>
  <c r="AK55" i="4"/>
  <c r="AM55" i="4"/>
  <c r="AN55" i="4"/>
  <c r="AO55" i="4"/>
  <c r="D56" i="4"/>
  <c r="E56" i="4"/>
  <c r="F56" i="4"/>
  <c r="G56" i="4"/>
  <c r="I56" i="4"/>
  <c r="J56" i="4"/>
  <c r="K56" i="4"/>
  <c r="L56" i="4"/>
  <c r="M56" i="4"/>
  <c r="N56" i="4"/>
  <c r="P56" i="4"/>
  <c r="Q56" i="4"/>
  <c r="S56" i="4"/>
  <c r="T56" i="4"/>
  <c r="U56" i="4"/>
  <c r="V56" i="4"/>
  <c r="W56" i="4"/>
  <c r="X56" i="4"/>
  <c r="Y56" i="4"/>
  <c r="Z56" i="4"/>
  <c r="AA56" i="4"/>
  <c r="AC56" i="4"/>
  <c r="AD56" i="4"/>
  <c r="AE56" i="4"/>
  <c r="AF56" i="4"/>
  <c r="AG56" i="4"/>
  <c r="AH56" i="4"/>
  <c r="AI56" i="4"/>
  <c r="AJ56" i="4"/>
  <c r="AK56" i="4"/>
  <c r="AM56" i="4"/>
  <c r="AN56" i="4"/>
  <c r="AO56" i="4"/>
  <c r="I57" i="4"/>
  <c r="J57" i="4"/>
  <c r="K57" i="4"/>
  <c r="L57" i="4"/>
  <c r="M57" i="4"/>
  <c r="N57" i="4"/>
  <c r="P57" i="4"/>
  <c r="Q57" i="4"/>
  <c r="S57" i="4"/>
  <c r="T57" i="4"/>
  <c r="U57" i="4"/>
  <c r="V57" i="4"/>
  <c r="W57" i="4"/>
  <c r="X57" i="4"/>
  <c r="Y57" i="4"/>
  <c r="Z57" i="4"/>
  <c r="AA57" i="4"/>
  <c r="AC57" i="4"/>
  <c r="AD57" i="4"/>
  <c r="AE57" i="4"/>
  <c r="AF57" i="4"/>
  <c r="AG57" i="4"/>
  <c r="AH57" i="4"/>
  <c r="AI57" i="4"/>
  <c r="AJ57" i="4"/>
  <c r="AK57" i="4"/>
  <c r="AM57" i="4"/>
  <c r="AN57" i="4"/>
  <c r="D58" i="4"/>
  <c r="E58" i="4"/>
  <c r="F58" i="4"/>
  <c r="G58" i="4"/>
  <c r="I58" i="4"/>
  <c r="J58" i="4"/>
  <c r="K58" i="4"/>
  <c r="L58" i="4"/>
  <c r="M58" i="4"/>
  <c r="N58" i="4"/>
  <c r="P58" i="4"/>
  <c r="Q58" i="4"/>
  <c r="S58" i="4"/>
  <c r="T58" i="4"/>
  <c r="U58" i="4"/>
  <c r="V58" i="4"/>
  <c r="W58" i="4"/>
  <c r="X58" i="4"/>
  <c r="Y58" i="4"/>
  <c r="Z58" i="4"/>
  <c r="AA58" i="4"/>
  <c r="AC58" i="4"/>
  <c r="AD58" i="4"/>
  <c r="AE58" i="4"/>
  <c r="AF58" i="4"/>
  <c r="AG58" i="4"/>
  <c r="AH58" i="4"/>
  <c r="AI58" i="4"/>
  <c r="AJ58" i="4"/>
  <c r="AK58" i="4"/>
  <c r="AM58" i="4"/>
  <c r="AN58" i="4"/>
  <c r="AO58" i="4"/>
  <c r="D59" i="4"/>
  <c r="E59" i="4"/>
  <c r="F59" i="4"/>
  <c r="G59" i="4"/>
  <c r="I59" i="4"/>
  <c r="J59" i="4"/>
  <c r="K59" i="4"/>
  <c r="L59" i="4"/>
  <c r="M59" i="4"/>
  <c r="N59" i="4"/>
  <c r="P59" i="4"/>
  <c r="Q59" i="4"/>
  <c r="S59" i="4"/>
  <c r="T59" i="4"/>
  <c r="U59" i="4"/>
  <c r="V59" i="4"/>
  <c r="W59" i="4"/>
  <c r="X59" i="4"/>
  <c r="Y59" i="4"/>
  <c r="Z59" i="4"/>
  <c r="AA59" i="4"/>
  <c r="AC59" i="4"/>
  <c r="AD59" i="4"/>
  <c r="AE59" i="4"/>
  <c r="AF59" i="4"/>
  <c r="AG59" i="4"/>
  <c r="AH59" i="4"/>
  <c r="AI59" i="4"/>
  <c r="AJ59" i="4"/>
  <c r="AK59" i="4"/>
  <c r="AM59" i="4"/>
  <c r="AN59" i="4"/>
  <c r="AO59" i="4"/>
  <c r="D60" i="4"/>
  <c r="E60" i="4"/>
  <c r="F60" i="4"/>
  <c r="G60" i="4"/>
  <c r="I60" i="4"/>
  <c r="J60" i="4"/>
  <c r="K60" i="4"/>
  <c r="L60" i="4"/>
  <c r="M60" i="4"/>
  <c r="N60" i="4"/>
  <c r="P60" i="4"/>
  <c r="Q60" i="4"/>
  <c r="S60" i="4"/>
  <c r="T60" i="4"/>
  <c r="U60" i="4"/>
  <c r="V60" i="4"/>
  <c r="W60" i="4"/>
  <c r="X60" i="4"/>
  <c r="Y60" i="4"/>
  <c r="Z60" i="4"/>
  <c r="AA60" i="4"/>
  <c r="AC60" i="4"/>
  <c r="AD60" i="4"/>
  <c r="AE60" i="4"/>
  <c r="AF60" i="4"/>
  <c r="AG60" i="4"/>
  <c r="AH60" i="4"/>
  <c r="AI60" i="4"/>
  <c r="AJ60" i="4"/>
  <c r="AK60" i="4"/>
  <c r="AM60" i="4"/>
  <c r="AN60" i="4"/>
  <c r="AO60" i="4"/>
  <c r="D61" i="4"/>
  <c r="E61" i="4"/>
  <c r="F61" i="4"/>
  <c r="G61" i="4"/>
  <c r="I61" i="4"/>
  <c r="J61" i="4"/>
  <c r="K61" i="4"/>
  <c r="L61" i="4"/>
  <c r="M61" i="4"/>
  <c r="N61" i="4"/>
  <c r="P61" i="4"/>
  <c r="Q61" i="4"/>
  <c r="S61" i="4"/>
  <c r="T61" i="4"/>
  <c r="U61" i="4"/>
  <c r="V61" i="4"/>
  <c r="W61" i="4"/>
  <c r="X61" i="4"/>
  <c r="Y61" i="4"/>
  <c r="Z61" i="4"/>
  <c r="AA61" i="4"/>
  <c r="AC61" i="4"/>
  <c r="AD61" i="4"/>
  <c r="AE61" i="4"/>
  <c r="AF61" i="4"/>
  <c r="AG61" i="4"/>
  <c r="AH61" i="4"/>
  <c r="AI61" i="4"/>
  <c r="AJ61" i="4"/>
  <c r="AK61" i="4"/>
  <c r="AM61" i="4"/>
  <c r="AN61" i="4"/>
  <c r="AO61" i="4"/>
  <c r="D62" i="4"/>
  <c r="E62" i="4"/>
  <c r="F62" i="4"/>
  <c r="G62" i="4"/>
  <c r="I62" i="4"/>
  <c r="J62" i="4"/>
  <c r="K62" i="4"/>
  <c r="L62" i="4"/>
  <c r="M62" i="4"/>
  <c r="N62" i="4"/>
  <c r="P62" i="4"/>
  <c r="Q62" i="4"/>
  <c r="S62" i="4"/>
  <c r="T62" i="4"/>
  <c r="U62" i="4"/>
  <c r="V62" i="4"/>
  <c r="W62" i="4"/>
  <c r="X62" i="4"/>
  <c r="Y62" i="4"/>
  <c r="Z62" i="4"/>
  <c r="AA62" i="4"/>
  <c r="AC62" i="4"/>
  <c r="AD62" i="4"/>
  <c r="AE62" i="4"/>
  <c r="AF62" i="4"/>
  <c r="AG62" i="4"/>
  <c r="AH62" i="4"/>
  <c r="AI62" i="4"/>
  <c r="AJ62" i="4"/>
  <c r="AK62" i="4"/>
  <c r="AM62" i="4"/>
  <c r="AN62" i="4"/>
  <c r="AO62" i="4"/>
  <c r="D63" i="4"/>
  <c r="E63" i="4"/>
  <c r="F63" i="4"/>
  <c r="G63" i="4"/>
  <c r="I63" i="4"/>
  <c r="J63" i="4"/>
  <c r="K63" i="4"/>
  <c r="L63" i="4"/>
  <c r="M63" i="4"/>
  <c r="N63" i="4"/>
  <c r="P63" i="4"/>
  <c r="Q63" i="4"/>
  <c r="S63" i="4"/>
  <c r="T63" i="4"/>
  <c r="U63" i="4"/>
  <c r="V63" i="4"/>
  <c r="W63" i="4"/>
  <c r="X63" i="4"/>
  <c r="Y63" i="4"/>
  <c r="Z63" i="4"/>
  <c r="AA63" i="4"/>
  <c r="AC63" i="4"/>
  <c r="AD63" i="4"/>
  <c r="AE63" i="4"/>
  <c r="AF63" i="4"/>
  <c r="AG63" i="4"/>
  <c r="AH63" i="4"/>
  <c r="AI63" i="4"/>
  <c r="AJ63" i="4"/>
  <c r="AK63" i="4"/>
  <c r="AM63" i="4"/>
  <c r="AN63" i="4"/>
  <c r="AO63" i="4"/>
  <c r="D64" i="4"/>
  <c r="E64" i="4"/>
  <c r="F64" i="4"/>
  <c r="G64" i="4"/>
  <c r="I64" i="4"/>
  <c r="J64" i="4"/>
  <c r="K64" i="4"/>
  <c r="L64" i="4"/>
  <c r="M64" i="4"/>
  <c r="N64" i="4"/>
  <c r="P64" i="4"/>
  <c r="Q64" i="4"/>
  <c r="S64" i="4"/>
  <c r="T64" i="4"/>
  <c r="U64" i="4"/>
  <c r="V64" i="4"/>
  <c r="W64" i="4"/>
  <c r="X64" i="4"/>
  <c r="Y64" i="4"/>
  <c r="Z64" i="4"/>
  <c r="AA64" i="4"/>
  <c r="AC64" i="4"/>
  <c r="AD64" i="4"/>
  <c r="AE64" i="4"/>
  <c r="AF64" i="4"/>
  <c r="AG64" i="4"/>
  <c r="AH64" i="4"/>
  <c r="AI64" i="4"/>
  <c r="AJ64" i="4"/>
  <c r="AK64" i="4"/>
  <c r="AM64" i="4"/>
  <c r="AN64" i="4"/>
  <c r="AO64" i="4"/>
  <c r="D65" i="4"/>
  <c r="E65" i="4"/>
  <c r="F65" i="4"/>
  <c r="G65" i="4"/>
  <c r="I65" i="4"/>
  <c r="J65" i="4"/>
  <c r="K65" i="4"/>
  <c r="L65" i="4"/>
  <c r="M65" i="4"/>
  <c r="N65" i="4"/>
  <c r="P65" i="4"/>
  <c r="Q65" i="4"/>
  <c r="S65" i="4"/>
  <c r="T65" i="4"/>
  <c r="U65" i="4"/>
  <c r="V65" i="4"/>
  <c r="W65" i="4"/>
  <c r="X65" i="4"/>
  <c r="Y65" i="4"/>
  <c r="Z65" i="4"/>
  <c r="AA65" i="4"/>
  <c r="AC65" i="4"/>
  <c r="AD65" i="4"/>
  <c r="AE65" i="4"/>
  <c r="AF65" i="4"/>
  <c r="AG65" i="4"/>
  <c r="AH65" i="4"/>
  <c r="AI65" i="4"/>
  <c r="AJ65" i="4"/>
  <c r="AK65" i="4"/>
  <c r="AM65" i="4"/>
  <c r="AN65" i="4"/>
  <c r="AO65" i="4"/>
  <c r="D66" i="4"/>
  <c r="E66" i="4"/>
  <c r="F66" i="4"/>
  <c r="G66" i="4"/>
  <c r="I66" i="4"/>
  <c r="J66" i="4"/>
  <c r="K66" i="4"/>
  <c r="L66" i="4"/>
  <c r="M66" i="4"/>
  <c r="N66" i="4"/>
  <c r="P66" i="4"/>
  <c r="Q66" i="4"/>
  <c r="S66" i="4"/>
  <c r="T66" i="4"/>
  <c r="U66" i="4"/>
  <c r="V66" i="4"/>
  <c r="W66" i="4"/>
  <c r="X66" i="4"/>
  <c r="Y66" i="4"/>
  <c r="Z66" i="4"/>
  <c r="AA66" i="4"/>
  <c r="AC66" i="4"/>
  <c r="AD66" i="4"/>
  <c r="AE66" i="4"/>
  <c r="AF66" i="4"/>
  <c r="AG66" i="4"/>
  <c r="AH66" i="4"/>
  <c r="AI66" i="4"/>
  <c r="AJ66" i="4"/>
  <c r="AK66" i="4"/>
  <c r="AM66" i="4"/>
  <c r="AN66" i="4"/>
  <c r="AO66" i="4"/>
  <c r="I67" i="4"/>
  <c r="J67" i="4"/>
  <c r="K67" i="4"/>
  <c r="L67" i="4"/>
  <c r="M67" i="4"/>
  <c r="N67" i="4"/>
  <c r="P67" i="4"/>
  <c r="Q67" i="4"/>
  <c r="S67" i="4"/>
  <c r="T67" i="4"/>
  <c r="U67" i="4"/>
  <c r="V67" i="4"/>
  <c r="W67" i="4"/>
  <c r="X67" i="4"/>
  <c r="Y67" i="4"/>
  <c r="Z67" i="4"/>
  <c r="AA67" i="4"/>
  <c r="AC67" i="4"/>
  <c r="AD67" i="4"/>
  <c r="AE67" i="4"/>
  <c r="AF67" i="4"/>
  <c r="AG67" i="4"/>
  <c r="AH67" i="4"/>
  <c r="AI67" i="4"/>
  <c r="AJ67" i="4"/>
  <c r="AK67" i="4"/>
  <c r="AM67" i="4"/>
  <c r="AN67" i="4"/>
  <c r="I68" i="4"/>
  <c r="J68" i="4"/>
  <c r="K68" i="4"/>
  <c r="L68" i="4"/>
  <c r="M68" i="4"/>
  <c r="N68" i="4"/>
  <c r="P68" i="4"/>
  <c r="Q68" i="4"/>
  <c r="S68" i="4"/>
  <c r="T68" i="4"/>
  <c r="U68" i="4"/>
  <c r="V68" i="4"/>
  <c r="W68" i="4"/>
  <c r="X68" i="4"/>
  <c r="Y68" i="4"/>
  <c r="Z68" i="4"/>
  <c r="AA68" i="4"/>
  <c r="AC68" i="4"/>
  <c r="AD68" i="4"/>
  <c r="AE68" i="4"/>
  <c r="AF68" i="4"/>
  <c r="AG68" i="4"/>
  <c r="AH68" i="4"/>
  <c r="AI68" i="4"/>
  <c r="AJ68" i="4"/>
  <c r="AK68" i="4"/>
  <c r="AM68" i="4"/>
  <c r="AN68" i="4"/>
  <c r="D69" i="4"/>
  <c r="E69" i="4"/>
  <c r="F69" i="4"/>
  <c r="G69" i="4"/>
  <c r="I69" i="4"/>
  <c r="J69" i="4"/>
  <c r="K69" i="4"/>
  <c r="L69" i="4"/>
  <c r="M69" i="4"/>
  <c r="N69" i="4"/>
  <c r="P69" i="4"/>
  <c r="Q69" i="4"/>
  <c r="S69" i="4"/>
  <c r="T69" i="4"/>
  <c r="U69" i="4"/>
  <c r="V69" i="4"/>
  <c r="W69" i="4"/>
  <c r="X69" i="4"/>
  <c r="Y69" i="4"/>
  <c r="Z69" i="4"/>
  <c r="AA69" i="4"/>
  <c r="AC69" i="4"/>
  <c r="AD69" i="4"/>
  <c r="AE69" i="4"/>
  <c r="AF69" i="4"/>
  <c r="AG69" i="4"/>
  <c r="AH69" i="4"/>
  <c r="AI69" i="4"/>
  <c r="AJ69" i="4"/>
  <c r="AK69" i="4"/>
  <c r="AM69" i="4"/>
  <c r="AN69" i="4"/>
  <c r="AO69" i="4"/>
  <c r="D70" i="4"/>
  <c r="E70" i="4"/>
  <c r="F70" i="4"/>
  <c r="G70" i="4"/>
  <c r="I70" i="4"/>
  <c r="J70" i="4"/>
  <c r="K70" i="4"/>
  <c r="L70" i="4"/>
  <c r="M70" i="4"/>
  <c r="N70" i="4"/>
  <c r="P70" i="4"/>
  <c r="Q70" i="4"/>
  <c r="S70" i="4"/>
  <c r="T70" i="4"/>
  <c r="U70" i="4"/>
  <c r="V70" i="4"/>
  <c r="W70" i="4"/>
  <c r="X70" i="4"/>
  <c r="Y70" i="4"/>
  <c r="Z70" i="4"/>
  <c r="AA70" i="4"/>
  <c r="AC70" i="4"/>
  <c r="AD70" i="4"/>
  <c r="AE70" i="4"/>
  <c r="AF70" i="4"/>
  <c r="AG70" i="4"/>
  <c r="AH70" i="4"/>
  <c r="AI70" i="4"/>
  <c r="AJ70" i="4"/>
  <c r="AK70" i="4"/>
  <c r="AM70" i="4"/>
  <c r="AN70" i="4"/>
  <c r="AO70" i="4"/>
  <c r="D71" i="4"/>
  <c r="E71" i="4"/>
  <c r="F71" i="4"/>
  <c r="G71" i="4"/>
  <c r="I71" i="4"/>
  <c r="J71" i="4"/>
  <c r="K71" i="4"/>
  <c r="L71" i="4"/>
  <c r="M71" i="4"/>
  <c r="N71" i="4"/>
  <c r="P71" i="4"/>
  <c r="Q71" i="4"/>
  <c r="S71" i="4"/>
  <c r="T71" i="4"/>
  <c r="U71" i="4"/>
  <c r="V71" i="4"/>
  <c r="W71" i="4"/>
  <c r="X71" i="4"/>
  <c r="Y71" i="4"/>
  <c r="Z71" i="4"/>
  <c r="AA71" i="4"/>
  <c r="AC71" i="4"/>
  <c r="AD71" i="4"/>
  <c r="AE71" i="4"/>
  <c r="AF71" i="4"/>
  <c r="AG71" i="4"/>
  <c r="AH71" i="4"/>
  <c r="AI71" i="4"/>
  <c r="AJ71" i="4"/>
  <c r="AK71" i="4"/>
  <c r="AM71" i="4"/>
  <c r="AN71" i="4"/>
  <c r="AO71" i="4"/>
  <c r="D72" i="4"/>
  <c r="E72" i="4"/>
  <c r="F72" i="4"/>
  <c r="G72" i="4"/>
  <c r="I72" i="4"/>
  <c r="J72" i="4"/>
  <c r="K72" i="4"/>
  <c r="L72" i="4"/>
  <c r="M72" i="4"/>
  <c r="N72" i="4"/>
  <c r="P72" i="4"/>
  <c r="Q72" i="4"/>
  <c r="S72" i="4"/>
  <c r="T72" i="4"/>
  <c r="U72" i="4"/>
  <c r="V72" i="4"/>
  <c r="W72" i="4"/>
  <c r="X72" i="4"/>
  <c r="Y72" i="4"/>
  <c r="Z72" i="4"/>
  <c r="AA72" i="4"/>
  <c r="AC72" i="4"/>
  <c r="AD72" i="4"/>
  <c r="AE72" i="4"/>
  <c r="AF72" i="4"/>
  <c r="AG72" i="4"/>
  <c r="AH72" i="4"/>
  <c r="AI72" i="4"/>
  <c r="AJ72" i="4"/>
  <c r="AK72" i="4"/>
  <c r="AM72" i="4"/>
  <c r="AN72" i="4"/>
  <c r="AO72" i="4"/>
  <c r="D73" i="4"/>
  <c r="E73" i="4"/>
  <c r="F73" i="4"/>
  <c r="G73" i="4"/>
  <c r="I73" i="4"/>
  <c r="J73" i="4"/>
  <c r="K73" i="4"/>
  <c r="L73" i="4"/>
  <c r="M73" i="4"/>
  <c r="N73" i="4"/>
  <c r="P73" i="4"/>
  <c r="Q73" i="4"/>
  <c r="S73" i="4"/>
  <c r="T73" i="4"/>
  <c r="U73" i="4"/>
  <c r="V73" i="4"/>
  <c r="W73" i="4"/>
  <c r="X73" i="4"/>
  <c r="Y73" i="4"/>
  <c r="Z73" i="4"/>
  <c r="AA73" i="4"/>
  <c r="AC73" i="4"/>
  <c r="AD73" i="4"/>
  <c r="AE73" i="4"/>
  <c r="AF73" i="4"/>
  <c r="AG73" i="4"/>
  <c r="AH73" i="4"/>
  <c r="AI73" i="4"/>
  <c r="AJ73" i="4"/>
  <c r="AK73" i="4"/>
  <c r="AM73" i="4"/>
  <c r="AN73" i="4"/>
  <c r="AO73" i="4"/>
  <c r="D74" i="4"/>
  <c r="E74" i="4"/>
  <c r="F74" i="4"/>
  <c r="G74" i="4"/>
  <c r="I74" i="4"/>
  <c r="J74" i="4"/>
  <c r="K74" i="4"/>
  <c r="L74" i="4"/>
  <c r="M74" i="4"/>
  <c r="N74" i="4"/>
  <c r="P74" i="4"/>
  <c r="Q74" i="4"/>
  <c r="S74" i="4"/>
  <c r="T74" i="4"/>
  <c r="U74" i="4"/>
  <c r="V74" i="4"/>
  <c r="W74" i="4"/>
  <c r="X74" i="4"/>
  <c r="Y74" i="4"/>
  <c r="Z74" i="4"/>
  <c r="AA74" i="4"/>
  <c r="AC74" i="4"/>
  <c r="AD74" i="4"/>
  <c r="AE74" i="4"/>
  <c r="AF74" i="4"/>
  <c r="AG74" i="4"/>
  <c r="AH74" i="4"/>
  <c r="AI74" i="4"/>
  <c r="AJ74" i="4"/>
  <c r="AK74" i="4"/>
  <c r="AM74" i="4"/>
  <c r="AN74" i="4"/>
  <c r="AO74" i="4"/>
  <c r="I75" i="4"/>
  <c r="J75" i="4"/>
  <c r="K75" i="4"/>
  <c r="L75" i="4"/>
  <c r="M75" i="4"/>
  <c r="N75" i="4"/>
  <c r="P75" i="4"/>
  <c r="Q75" i="4"/>
  <c r="S75" i="4"/>
  <c r="T75" i="4"/>
  <c r="U75" i="4"/>
  <c r="V75" i="4"/>
  <c r="W75" i="4"/>
  <c r="X75" i="4"/>
  <c r="Y75" i="4"/>
  <c r="Z75" i="4"/>
  <c r="AA75" i="4"/>
  <c r="AC75" i="4"/>
  <c r="AD75" i="4"/>
  <c r="AE75" i="4"/>
  <c r="AF75" i="4"/>
  <c r="AG75" i="4"/>
  <c r="AH75" i="4"/>
  <c r="AI75" i="4"/>
  <c r="AJ75" i="4"/>
  <c r="AK75" i="4"/>
  <c r="AM75" i="4"/>
  <c r="AN75" i="4"/>
  <c r="I76" i="4"/>
  <c r="J76" i="4"/>
  <c r="K76" i="4"/>
  <c r="L76" i="4"/>
  <c r="M76" i="4"/>
  <c r="N76" i="4"/>
  <c r="P76" i="4"/>
  <c r="Q76" i="4"/>
  <c r="S76" i="4"/>
  <c r="T76" i="4"/>
  <c r="U76" i="4"/>
  <c r="V76" i="4"/>
  <c r="W76" i="4"/>
  <c r="X76" i="4"/>
  <c r="Y76" i="4"/>
  <c r="Z76" i="4"/>
  <c r="AA76" i="4"/>
  <c r="AC76" i="4"/>
  <c r="AD76" i="4"/>
  <c r="AE76" i="4"/>
  <c r="AF76" i="4"/>
  <c r="AG76" i="4"/>
  <c r="AH76" i="4"/>
  <c r="AI76" i="4"/>
  <c r="AJ76" i="4"/>
  <c r="AK76" i="4"/>
  <c r="AM76" i="4"/>
  <c r="AN76" i="4"/>
  <c r="D77" i="4"/>
  <c r="E77" i="4"/>
  <c r="F77" i="4"/>
  <c r="G77" i="4"/>
  <c r="I77" i="4"/>
  <c r="J77" i="4"/>
  <c r="K77" i="4"/>
  <c r="L77" i="4"/>
  <c r="M77" i="4"/>
  <c r="N77" i="4"/>
  <c r="P77" i="4"/>
  <c r="Q77" i="4"/>
  <c r="S77" i="4"/>
  <c r="T77" i="4"/>
  <c r="U77" i="4"/>
  <c r="V77" i="4"/>
  <c r="W77" i="4"/>
  <c r="X77" i="4"/>
  <c r="Y77" i="4"/>
  <c r="Z77" i="4"/>
  <c r="AA77" i="4"/>
  <c r="AC77" i="4"/>
  <c r="AD77" i="4"/>
  <c r="AE77" i="4"/>
  <c r="AF77" i="4"/>
  <c r="AG77" i="4"/>
  <c r="AH77" i="4"/>
  <c r="AI77" i="4"/>
  <c r="AJ77" i="4"/>
  <c r="AK77" i="4"/>
  <c r="AM77" i="4"/>
  <c r="AN77" i="4"/>
  <c r="AO77" i="4"/>
  <c r="D78" i="4"/>
  <c r="E78" i="4"/>
  <c r="F78" i="4"/>
  <c r="G78" i="4"/>
  <c r="I78" i="4"/>
  <c r="J78" i="4"/>
  <c r="K78" i="4"/>
  <c r="L78" i="4"/>
  <c r="M78" i="4"/>
  <c r="N78" i="4"/>
  <c r="P78" i="4"/>
  <c r="Q78" i="4"/>
  <c r="S78" i="4"/>
  <c r="T78" i="4"/>
  <c r="U78" i="4"/>
  <c r="V78" i="4"/>
  <c r="W78" i="4"/>
  <c r="X78" i="4"/>
  <c r="Y78" i="4"/>
  <c r="Z78" i="4"/>
  <c r="AA78" i="4"/>
  <c r="AC78" i="4"/>
  <c r="AD78" i="4"/>
  <c r="AE78" i="4"/>
  <c r="AF78" i="4"/>
  <c r="AG78" i="4"/>
  <c r="AH78" i="4"/>
  <c r="AI78" i="4"/>
  <c r="AJ78" i="4"/>
  <c r="AK78" i="4"/>
  <c r="AM78" i="4"/>
  <c r="AN78" i="4"/>
  <c r="AO78" i="4"/>
  <c r="D79" i="4"/>
  <c r="E79" i="4"/>
  <c r="F79" i="4"/>
  <c r="G79" i="4"/>
  <c r="I79" i="4"/>
  <c r="J79" i="4"/>
  <c r="K79" i="4"/>
  <c r="L79" i="4"/>
  <c r="M79" i="4"/>
  <c r="N79" i="4"/>
  <c r="P79" i="4"/>
  <c r="Q79" i="4"/>
  <c r="S79" i="4"/>
  <c r="T79" i="4"/>
  <c r="U79" i="4"/>
  <c r="V79" i="4"/>
  <c r="W79" i="4"/>
  <c r="X79" i="4"/>
  <c r="Y79" i="4"/>
  <c r="Z79" i="4"/>
  <c r="AA79" i="4"/>
  <c r="AC79" i="4"/>
  <c r="AD79" i="4"/>
  <c r="AE79" i="4"/>
  <c r="AF79" i="4"/>
  <c r="AG79" i="4"/>
  <c r="AH79" i="4"/>
  <c r="AI79" i="4"/>
  <c r="AJ79" i="4"/>
  <c r="AK79" i="4"/>
  <c r="AM79" i="4"/>
  <c r="AN79" i="4"/>
  <c r="AO79" i="4"/>
  <c r="D80" i="4"/>
  <c r="E80" i="4"/>
  <c r="F80" i="4"/>
  <c r="G80" i="4"/>
  <c r="I80" i="4"/>
  <c r="J80" i="4"/>
  <c r="K80" i="4"/>
  <c r="L80" i="4"/>
  <c r="M80" i="4"/>
  <c r="N80" i="4"/>
  <c r="P80" i="4"/>
  <c r="Q80" i="4"/>
  <c r="S80" i="4"/>
  <c r="T80" i="4"/>
  <c r="U80" i="4"/>
  <c r="V80" i="4"/>
  <c r="W80" i="4"/>
  <c r="X80" i="4"/>
  <c r="Y80" i="4"/>
  <c r="Z80" i="4"/>
  <c r="AA80" i="4"/>
  <c r="AC80" i="4"/>
  <c r="AD80" i="4"/>
  <c r="AE80" i="4"/>
  <c r="AF80" i="4"/>
  <c r="AG80" i="4"/>
  <c r="AH80" i="4"/>
  <c r="AI80" i="4"/>
  <c r="AJ80" i="4"/>
  <c r="AK80" i="4"/>
  <c r="AM80" i="4"/>
  <c r="AN80" i="4"/>
  <c r="AO80" i="4"/>
  <c r="D81" i="4"/>
  <c r="E81" i="4"/>
  <c r="F81" i="4"/>
  <c r="G81" i="4"/>
  <c r="I81" i="4"/>
  <c r="J81" i="4"/>
  <c r="K81" i="4"/>
  <c r="L81" i="4"/>
  <c r="M81" i="4"/>
  <c r="N81" i="4"/>
  <c r="P81" i="4"/>
  <c r="Q81" i="4"/>
  <c r="S81" i="4"/>
  <c r="T81" i="4"/>
  <c r="U81" i="4"/>
  <c r="V81" i="4"/>
  <c r="W81" i="4"/>
  <c r="X81" i="4"/>
  <c r="Y81" i="4"/>
  <c r="Z81" i="4"/>
  <c r="AA81" i="4"/>
  <c r="AC81" i="4"/>
  <c r="AD81" i="4"/>
  <c r="AE81" i="4"/>
  <c r="AF81" i="4"/>
  <c r="AG81" i="4"/>
  <c r="AH81" i="4"/>
  <c r="AI81" i="4"/>
  <c r="AJ81" i="4"/>
  <c r="AK81" i="4"/>
  <c r="AM81" i="4"/>
  <c r="AN81" i="4"/>
  <c r="AO81" i="4"/>
  <c r="D82" i="4"/>
  <c r="E82" i="4"/>
  <c r="F82" i="4"/>
  <c r="G82" i="4"/>
  <c r="I82" i="4"/>
  <c r="J82" i="4"/>
  <c r="K82" i="4"/>
  <c r="L82" i="4"/>
  <c r="M82" i="4"/>
  <c r="N82" i="4"/>
  <c r="P82" i="4"/>
  <c r="Q82" i="4"/>
  <c r="S82" i="4"/>
  <c r="T82" i="4"/>
  <c r="U82" i="4"/>
  <c r="V82" i="4"/>
  <c r="W82" i="4"/>
  <c r="X82" i="4"/>
  <c r="Y82" i="4"/>
  <c r="Z82" i="4"/>
  <c r="AA82" i="4"/>
  <c r="AC82" i="4"/>
  <c r="AD82" i="4"/>
  <c r="AE82" i="4"/>
  <c r="AF82" i="4"/>
  <c r="AG82" i="4"/>
  <c r="AH82" i="4"/>
  <c r="AI82" i="4"/>
  <c r="AJ82" i="4"/>
  <c r="AK82" i="4"/>
  <c r="AM82" i="4"/>
  <c r="AN82" i="4"/>
  <c r="AO82" i="4"/>
  <c r="D83" i="4"/>
  <c r="E83" i="4"/>
  <c r="F83" i="4"/>
  <c r="G83" i="4"/>
  <c r="I83" i="4"/>
  <c r="J83" i="4"/>
  <c r="K83" i="4"/>
  <c r="L83" i="4"/>
  <c r="M83" i="4"/>
  <c r="N83" i="4"/>
  <c r="P83" i="4"/>
  <c r="Q83" i="4"/>
  <c r="S83" i="4"/>
  <c r="T83" i="4"/>
  <c r="U83" i="4"/>
  <c r="V83" i="4"/>
  <c r="W83" i="4"/>
  <c r="X83" i="4"/>
  <c r="Y83" i="4"/>
  <c r="Z83" i="4"/>
  <c r="AA83" i="4"/>
  <c r="AC83" i="4"/>
  <c r="AD83" i="4"/>
  <c r="AE83" i="4"/>
  <c r="AF83" i="4"/>
  <c r="AG83" i="4"/>
  <c r="AH83" i="4"/>
  <c r="AI83" i="4"/>
  <c r="AJ83" i="4"/>
  <c r="AK83" i="4"/>
  <c r="AM83" i="4"/>
  <c r="AN83" i="4"/>
  <c r="AO83" i="4"/>
  <c r="D84" i="4"/>
  <c r="E84" i="4"/>
  <c r="F84" i="4"/>
  <c r="G84" i="4"/>
  <c r="I84" i="4"/>
  <c r="J84" i="4"/>
  <c r="K84" i="4"/>
  <c r="L84" i="4"/>
  <c r="M84" i="4"/>
  <c r="N84" i="4"/>
  <c r="P84" i="4"/>
  <c r="Q84" i="4"/>
  <c r="S84" i="4"/>
  <c r="T84" i="4"/>
  <c r="U84" i="4"/>
  <c r="V84" i="4"/>
  <c r="W84" i="4"/>
  <c r="X84" i="4"/>
  <c r="Y84" i="4"/>
  <c r="Z84" i="4"/>
  <c r="AA84" i="4"/>
  <c r="AC84" i="4"/>
  <c r="AD84" i="4"/>
  <c r="AE84" i="4"/>
  <c r="AF84" i="4"/>
  <c r="AG84" i="4"/>
  <c r="AH84" i="4"/>
  <c r="AI84" i="4"/>
  <c r="AJ84" i="4"/>
  <c r="AK84" i="4"/>
  <c r="AM84" i="4"/>
  <c r="AN84" i="4"/>
  <c r="AO84" i="4"/>
  <c r="D85" i="4"/>
  <c r="E85" i="4"/>
  <c r="F85" i="4"/>
  <c r="G85" i="4"/>
  <c r="I85" i="4"/>
  <c r="J85" i="4"/>
  <c r="K85" i="4"/>
  <c r="L85" i="4"/>
  <c r="M85" i="4"/>
  <c r="N85" i="4"/>
  <c r="P85" i="4"/>
  <c r="Q85" i="4"/>
  <c r="S85" i="4"/>
  <c r="T85" i="4"/>
  <c r="U85" i="4"/>
  <c r="V85" i="4"/>
  <c r="W85" i="4"/>
  <c r="X85" i="4"/>
  <c r="Y85" i="4"/>
  <c r="Z85" i="4"/>
  <c r="AA85" i="4"/>
  <c r="AC85" i="4"/>
  <c r="AD85" i="4"/>
  <c r="AE85" i="4"/>
  <c r="AF85" i="4"/>
  <c r="AG85" i="4"/>
  <c r="AH85" i="4"/>
  <c r="AI85" i="4"/>
  <c r="AJ85" i="4"/>
  <c r="AK85" i="4"/>
  <c r="AM85" i="4"/>
  <c r="AN85" i="4"/>
  <c r="AO85" i="4"/>
  <c r="D86" i="4"/>
  <c r="E86" i="4"/>
  <c r="F86" i="4"/>
  <c r="G86" i="4"/>
  <c r="I86" i="4"/>
  <c r="J86" i="4"/>
  <c r="K86" i="4"/>
  <c r="L86" i="4"/>
  <c r="M86" i="4"/>
  <c r="N86" i="4"/>
  <c r="P86" i="4"/>
  <c r="Q86" i="4"/>
  <c r="S86" i="4"/>
  <c r="T86" i="4"/>
  <c r="U86" i="4"/>
  <c r="V86" i="4"/>
  <c r="W86" i="4"/>
  <c r="X86" i="4"/>
  <c r="Y86" i="4"/>
  <c r="Z86" i="4"/>
  <c r="AA86" i="4"/>
  <c r="AC86" i="4"/>
  <c r="AD86" i="4"/>
  <c r="AE86" i="4"/>
  <c r="AF86" i="4"/>
  <c r="AG86" i="4"/>
  <c r="AH86" i="4"/>
  <c r="AI86" i="4"/>
  <c r="AJ86" i="4"/>
  <c r="AK86" i="4"/>
  <c r="AM86" i="4"/>
  <c r="AN86" i="4"/>
  <c r="AO86" i="4"/>
  <c r="D87" i="4"/>
  <c r="E87" i="4"/>
  <c r="F87" i="4"/>
  <c r="G87" i="4"/>
  <c r="I87" i="4"/>
  <c r="J87" i="4"/>
  <c r="K87" i="4"/>
  <c r="L87" i="4"/>
  <c r="M87" i="4"/>
  <c r="N87" i="4"/>
  <c r="P87" i="4"/>
  <c r="Q87" i="4"/>
  <c r="S87" i="4"/>
  <c r="T87" i="4"/>
  <c r="U87" i="4"/>
  <c r="V87" i="4"/>
  <c r="W87" i="4"/>
  <c r="X87" i="4"/>
  <c r="Y87" i="4"/>
  <c r="Z87" i="4"/>
  <c r="AA87" i="4"/>
  <c r="AC87" i="4"/>
  <c r="AD87" i="4"/>
  <c r="AE87" i="4"/>
  <c r="AF87" i="4"/>
  <c r="AG87" i="4"/>
  <c r="AH87" i="4"/>
  <c r="AI87" i="4"/>
  <c r="AJ87" i="4"/>
  <c r="AK87" i="4"/>
  <c r="AM87" i="4"/>
  <c r="AN87" i="4"/>
  <c r="AO87" i="4"/>
  <c r="D88" i="4"/>
  <c r="E88" i="4"/>
  <c r="F88" i="4"/>
  <c r="G88" i="4"/>
  <c r="I88" i="4"/>
  <c r="J88" i="4"/>
  <c r="K88" i="4"/>
  <c r="L88" i="4"/>
  <c r="M88" i="4"/>
  <c r="N88" i="4"/>
  <c r="P88" i="4"/>
  <c r="Q88" i="4"/>
  <c r="S88" i="4"/>
  <c r="T88" i="4"/>
  <c r="U88" i="4"/>
  <c r="V88" i="4"/>
  <c r="W88" i="4"/>
  <c r="X88" i="4"/>
  <c r="Y88" i="4"/>
  <c r="Z88" i="4"/>
  <c r="AA88" i="4"/>
  <c r="AC88" i="4"/>
  <c r="AD88" i="4"/>
  <c r="AE88" i="4"/>
  <c r="AF88" i="4"/>
  <c r="AG88" i="4"/>
  <c r="AH88" i="4"/>
  <c r="AI88" i="4"/>
  <c r="AJ88" i="4"/>
  <c r="AK88" i="4"/>
  <c r="AM88" i="4"/>
  <c r="AN88" i="4"/>
  <c r="AO88" i="4"/>
  <c r="D89" i="4"/>
  <c r="E89" i="4"/>
  <c r="F89" i="4"/>
  <c r="G89" i="4"/>
  <c r="I89" i="4"/>
  <c r="J89" i="4"/>
  <c r="K89" i="4"/>
  <c r="L89" i="4"/>
  <c r="M89" i="4"/>
  <c r="N89" i="4"/>
  <c r="P89" i="4"/>
  <c r="Q89" i="4"/>
  <c r="S89" i="4"/>
  <c r="T89" i="4"/>
  <c r="U89" i="4"/>
  <c r="V89" i="4"/>
  <c r="W89" i="4"/>
  <c r="X89" i="4"/>
  <c r="Y89" i="4"/>
  <c r="Z89" i="4"/>
  <c r="AA89" i="4"/>
  <c r="AC89" i="4"/>
  <c r="AD89" i="4"/>
  <c r="AE89" i="4"/>
  <c r="AF89" i="4"/>
  <c r="AG89" i="4"/>
  <c r="AH89" i="4"/>
  <c r="AI89" i="4"/>
  <c r="AJ89" i="4"/>
  <c r="AK89" i="4"/>
  <c r="AM89" i="4"/>
  <c r="AN89" i="4"/>
  <c r="AO89" i="4"/>
  <c r="D90" i="4"/>
  <c r="E90" i="4"/>
  <c r="F90" i="4"/>
  <c r="G90" i="4"/>
  <c r="I90" i="4"/>
  <c r="J90" i="4"/>
  <c r="K90" i="4"/>
  <c r="L90" i="4"/>
  <c r="M90" i="4"/>
  <c r="N90" i="4"/>
  <c r="P90" i="4"/>
  <c r="Q90" i="4"/>
  <c r="S90" i="4"/>
  <c r="T90" i="4"/>
  <c r="U90" i="4"/>
  <c r="V90" i="4"/>
  <c r="W90" i="4"/>
  <c r="X90" i="4"/>
  <c r="Y90" i="4"/>
  <c r="Z90" i="4"/>
  <c r="AA90" i="4"/>
  <c r="AC90" i="4"/>
  <c r="AD90" i="4"/>
  <c r="AE90" i="4"/>
  <c r="AF90" i="4"/>
  <c r="AG90" i="4"/>
  <c r="AH90" i="4"/>
  <c r="AI90" i="4"/>
  <c r="AJ90" i="4"/>
  <c r="AK90" i="4"/>
  <c r="AM90" i="4"/>
  <c r="AN90" i="4"/>
  <c r="AO90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AR28" i="4" l="1"/>
  <c r="AR29" i="4"/>
  <c r="AR33" i="4"/>
  <c r="AT89" i="4"/>
  <c r="AT87" i="4"/>
  <c r="AT88" i="4"/>
  <c r="AT86" i="4"/>
  <c r="AT85" i="4"/>
  <c r="AT69" i="4"/>
  <c r="AT38" i="4"/>
  <c r="AT45" i="4"/>
  <c r="AT37" i="4"/>
  <c r="AT46" i="4"/>
  <c r="AT43" i="4"/>
  <c r="AT35" i="4"/>
  <c r="AT42" i="4"/>
  <c r="AT41" i="4"/>
  <c r="AT40" i="4"/>
  <c r="AT39" i="4"/>
  <c r="AT44" i="4"/>
  <c r="AT36" i="4"/>
  <c r="AR12" i="4"/>
  <c r="AR72" i="4"/>
  <c r="AR23" i="4"/>
  <c r="AR85" i="4"/>
  <c r="AR4" i="4"/>
  <c r="AR25" i="4"/>
  <c r="AT9" i="4"/>
  <c r="AT6" i="4"/>
  <c r="AT10" i="4"/>
  <c r="AT70" i="4"/>
  <c r="AT8" i="4"/>
  <c r="AT7" i="4"/>
  <c r="AR82" i="4"/>
  <c r="AR92" i="4"/>
  <c r="AR24" i="4"/>
  <c r="AR38" i="4"/>
  <c r="C115" i="4"/>
  <c r="AR70" i="4"/>
  <c r="AR53" i="4"/>
  <c r="AT47" i="4"/>
  <c r="AR16" i="4"/>
  <c r="AR6" i="4"/>
  <c r="AT93" i="4"/>
  <c r="AR7" i="4"/>
  <c r="AR15" i="4"/>
  <c r="AR71" i="4"/>
  <c r="AR50" i="4"/>
  <c r="AR79" i="4"/>
  <c r="AR87" i="4"/>
  <c r="AR46" i="4"/>
  <c r="AR66" i="4"/>
  <c r="AR39" i="4"/>
  <c r="AR89" i="4"/>
  <c r="AR60" i="4"/>
  <c r="AR56" i="4"/>
  <c r="AR90" i="4"/>
  <c r="AR19" i="4"/>
  <c r="AR78" i="4"/>
  <c r="AR45" i="4"/>
  <c r="AR86" i="4"/>
  <c r="AR40" i="4"/>
  <c r="AR48" i="4"/>
  <c r="AR69" i="4"/>
  <c r="AR80" i="4"/>
  <c r="AR42" i="4"/>
  <c r="AR51" i="4"/>
  <c r="AR73" i="4"/>
  <c r="AR31" i="4"/>
  <c r="AR83" i="4"/>
  <c r="AR62" i="4"/>
  <c r="AR27" i="4"/>
  <c r="AR65" i="4"/>
  <c r="AR34" i="4"/>
  <c r="AR8" i="4"/>
  <c r="AR20" i="4"/>
  <c r="AR21" i="4"/>
  <c r="AR52" i="4"/>
  <c r="AR81" i="4"/>
  <c r="AR9" i="4"/>
  <c r="AR58" i="4"/>
  <c r="AR37" i="4"/>
  <c r="B79" i="4"/>
  <c r="B77" i="4"/>
  <c r="B78" i="4"/>
  <c r="AR84" i="4"/>
  <c r="AR35" i="4"/>
  <c r="AR43" i="4"/>
  <c r="AR36" i="4"/>
  <c r="AR64" i="4"/>
  <c r="AR99" i="4"/>
  <c r="AT31" i="4"/>
  <c r="AR32" i="4"/>
  <c r="AR5" i="4"/>
  <c r="AR49" i="4"/>
  <c r="AT81" i="4"/>
  <c r="AR77" i="4"/>
  <c r="AT84" i="4"/>
  <c r="AT80" i="4"/>
  <c r="AT83" i="4"/>
  <c r="AT79" i="4"/>
  <c r="AT82" i="4"/>
  <c r="AR26" i="4"/>
  <c r="AR41" i="4"/>
  <c r="AR11" i="4"/>
  <c r="AT64" i="4"/>
  <c r="AT73" i="4"/>
  <c r="AT92" i="4"/>
  <c r="AT91" i="4"/>
  <c r="AT90" i="4"/>
  <c r="AR55" i="4"/>
  <c r="AR22" i="4"/>
  <c r="AR54" i="4"/>
  <c r="AR44" i="4"/>
  <c r="AR10" i="4"/>
  <c r="AR14" i="4"/>
  <c r="AR95" i="4"/>
  <c r="AO97" i="4"/>
  <c r="AJ97" i="4"/>
  <c r="AF97" i="4"/>
  <c r="AA97" i="4"/>
  <c r="W97" i="4"/>
  <c r="S97" i="4"/>
  <c r="P97" i="4"/>
  <c r="L97" i="4"/>
  <c r="D97" i="4"/>
  <c r="AN96" i="4"/>
  <c r="AI96" i="4"/>
  <c r="AE96" i="4"/>
  <c r="Z96" i="4"/>
  <c r="V96" i="4"/>
  <c r="K96" i="4"/>
  <c r="G96" i="4"/>
  <c r="K95" i="4"/>
  <c r="AN97" i="4"/>
  <c r="AI97" i="4"/>
  <c r="AE97" i="4"/>
  <c r="Z97" i="4"/>
  <c r="V97" i="4"/>
  <c r="K97" i="4"/>
  <c r="G97" i="4"/>
  <c r="AM96" i="4"/>
  <c r="AH96" i="4"/>
  <c r="AD96" i="4"/>
  <c r="Y96" i="4"/>
  <c r="U96" i="4"/>
  <c r="N96" i="4"/>
  <c r="J96" i="4"/>
  <c r="F96" i="4"/>
  <c r="N95" i="4"/>
  <c r="J95" i="4"/>
  <c r="AM97" i="4"/>
  <c r="AH97" i="4"/>
  <c r="AD97" i="4"/>
  <c r="Y97" i="4"/>
  <c r="U97" i="4"/>
  <c r="N97" i="4"/>
  <c r="J97" i="4"/>
  <c r="F97" i="4"/>
  <c r="AK96" i="4"/>
  <c r="AG96" i="4"/>
  <c r="AC96" i="4"/>
  <c r="X96" i="4"/>
  <c r="T96" i="4"/>
  <c r="Q96" i="4"/>
  <c r="M96" i="4"/>
  <c r="I96" i="4"/>
  <c r="E96" i="4"/>
  <c r="M95" i="4"/>
  <c r="I95" i="4"/>
  <c r="AT95" i="4" s="1"/>
  <c r="AK97" i="4"/>
  <c r="AG97" i="4"/>
  <c r="AC97" i="4"/>
  <c r="X97" i="4"/>
  <c r="T97" i="4"/>
  <c r="Q97" i="4"/>
  <c r="M97" i="4"/>
  <c r="I97" i="4"/>
  <c r="E97" i="4"/>
  <c r="AO96" i="4"/>
  <c r="AJ96" i="4"/>
  <c r="AF96" i="4"/>
  <c r="AA96" i="4"/>
  <c r="W96" i="4"/>
  <c r="S96" i="4"/>
  <c r="P96" i="4"/>
  <c r="L96" i="4"/>
  <c r="D96" i="4"/>
  <c r="AN95" i="4"/>
  <c r="AQ95" i="4" s="1"/>
  <c r="AI95" i="4"/>
  <c r="AE95" i="4"/>
  <c r="Z95" i="4"/>
  <c r="V95" i="4"/>
  <c r="Q95" i="4"/>
  <c r="R95" i="4" s="1"/>
  <c r="L95" i="4"/>
  <c r="G95" i="4"/>
  <c r="AR61" i="4"/>
  <c r="AQ78" i="4"/>
  <c r="AR13" i="4"/>
  <c r="AQ98" i="4"/>
  <c r="AR88" i="4"/>
  <c r="AP26" i="4"/>
  <c r="AP22" i="4"/>
  <c r="AP6" i="4"/>
  <c r="AP85" i="4"/>
  <c r="AP58" i="4"/>
  <c r="AP54" i="4"/>
  <c r="AP81" i="4"/>
  <c r="AP98" i="4"/>
  <c r="AQ86" i="4"/>
  <c r="AQ82" i="4"/>
  <c r="AP3" i="4"/>
  <c r="AQ92" i="4"/>
  <c r="AP50" i="4"/>
  <c r="AP46" i="4"/>
  <c r="AP42" i="4"/>
  <c r="AP38" i="4"/>
  <c r="AP34" i="4"/>
  <c r="AP30" i="4"/>
  <c r="AP18" i="4"/>
  <c r="AP14" i="4"/>
  <c r="AP10" i="4"/>
  <c r="AP90" i="4"/>
  <c r="AP78" i="4"/>
  <c r="AT77" i="4"/>
  <c r="AP74" i="4"/>
  <c r="AP70" i="4"/>
  <c r="AP66" i="4"/>
  <c r="AT65" i="4"/>
  <c r="AP62" i="4"/>
  <c r="AT61" i="4"/>
  <c r="AT53" i="4"/>
  <c r="AT49" i="4"/>
  <c r="AQ39" i="4"/>
  <c r="AQ35" i="4"/>
  <c r="AQ27" i="4"/>
  <c r="AQ23" i="4"/>
  <c r="AQ19" i="4"/>
  <c r="AQ11" i="4"/>
  <c r="AQ7" i="4"/>
  <c r="AQ3" i="4"/>
  <c r="AQ89" i="4"/>
  <c r="R86" i="4"/>
  <c r="R82" i="4"/>
  <c r="AQ77" i="4"/>
  <c r="R74" i="4"/>
  <c r="AQ73" i="4"/>
  <c r="R70" i="4"/>
  <c r="H70" i="4"/>
  <c r="AQ69" i="4"/>
  <c r="R66" i="4"/>
  <c r="H66" i="4"/>
  <c r="AQ65" i="4"/>
  <c r="R62" i="4"/>
  <c r="H62" i="4"/>
  <c r="AQ61" i="4"/>
  <c r="R58" i="4"/>
  <c r="H58" i="4"/>
  <c r="AQ57" i="4"/>
  <c r="R54" i="4"/>
  <c r="H54" i="4"/>
  <c r="AQ53" i="4"/>
  <c r="R50" i="4"/>
  <c r="H50" i="4"/>
  <c r="AQ49" i="4"/>
  <c r="R46" i="4"/>
  <c r="H46" i="4"/>
  <c r="AQ45" i="4"/>
  <c r="AB43" i="4"/>
  <c r="AQ41" i="4"/>
  <c r="AP40" i="4"/>
  <c r="AQ37" i="4"/>
  <c r="AP36" i="4"/>
  <c r="AQ33" i="4"/>
  <c r="AQ29" i="4"/>
  <c r="AP28" i="4"/>
  <c r="AT27" i="4"/>
  <c r="AQ25" i="4"/>
  <c r="AP24" i="4"/>
  <c r="AT23" i="4"/>
  <c r="AQ21" i="4"/>
  <c r="AP20" i="4"/>
  <c r="AT19" i="4"/>
  <c r="AQ17" i="4"/>
  <c r="AT15" i="4"/>
  <c r="AQ13" i="4"/>
  <c r="AP12" i="4"/>
  <c r="AQ9" i="4"/>
  <c r="AP8" i="4"/>
  <c r="R88" i="4"/>
  <c r="AQ87" i="4"/>
  <c r="AQ83" i="4"/>
  <c r="AQ79" i="4"/>
  <c r="AQ75" i="4"/>
  <c r="R72" i="4"/>
  <c r="H69" i="4"/>
  <c r="H65" i="4"/>
  <c r="AQ63" i="4"/>
  <c r="AQ59" i="4"/>
  <c r="H53" i="4"/>
  <c r="AQ51" i="4"/>
  <c r="H49" i="4"/>
  <c r="AQ47" i="4"/>
  <c r="AT33" i="4"/>
  <c r="AT29" i="4"/>
  <c r="AT25" i="4"/>
  <c r="AT21" i="4"/>
  <c r="AT13" i="4"/>
  <c r="AT5" i="4"/>
  <c r="AQ99" i="4"/>
  <c r="AQ88" i="4"/>
  <c r="AB87" i="4"/>
  <c r="R85" i="4"/>
  <c r="AQ84" i="4"/>
  <c r="AB83" i="4"/>
  <c r="R81" i="4"/>
  <c r="AQ80" i="4"/>
  <c r="AB79" i="4"/>
  <c r="H87" i="4"/>
  <c r="AP84" i="4"/>
  <c r="H83" i="4"/>
  <c r="AP80" i="4"/>
  <c r="H79" i="4"/>
  <c r="AP76" i="4"/>
  <c r="AT71" i="4"/>
  <c r="AT59" i="4"/>
  <c r="AT55" i="4"/>
  <c r="AT51" i="4"/>
  <c r="AT11" i="4"/>
  <c r="R6" i="4"/>
  <c r="AQ5" i="4"/>
  <c r="AT99" i="4"/>
  <c r="H99" i="4"/>
  <c r="R98" i="4"/>
  <c r="R94" i="4"/>
  <c r="AR94" i="4"/>
  <c r="AQ93" i="4"/>
  <c r="AP92" i="4"/>
  <c r="AL84" i="4"/>
  <c r="AL80" i="4"/>
  <c r="AB90" i="4"/>
  <c r="O89" i="4"/>
  <c r="AB98" i="4"/>
  <c r="H85" i="4"/>
  <c r="O82" i="4"/>
  <c r="H81" i="4"/>
  <c r="AB78" i="4"/>
  <c r="AL98" i="4"/>
  <c r="O98" i="4"/>
  <c r="AT94" i="4"/>
  <c r="H93" i="4"/>
  <c r="O86" i="4"/>
  <c r="H90" i="4"/>
  <c r="AP88" i="4"/>
  <c r="H78" i="4"/>
  <c r="AT3" i="4"/>
  <c r="AR98" i="4"/>
  <c r="H98" i="4"/>
  <c r="AB92" i="4"/>
  <c r="AL92" i="4"/>
  <c r="H86" i="4"/>
  <c r="AP86" i="4"/>
  <c r="AB86" i="4"/>
  <c r="AB82" i="4"/>
  <c r="O73" i="4"/>
  <c r="AL69" i="4"/>
  <c r="AL65" i="4"/>
  <c r="AL61" i="4"/>
  <c r="AL57" i="4"/>
  <c r="AL53" i="4"/>
  <c r="AL49" i="4"/>
  <c r="AL45" i="4"/>
  <c r="AB44" i="4"/>
  <c r="AL41" i="4"/>
  <c r="AL37" i="4"/>
  <c r="AL33" i="4"/>
  <c r="AB32" i="4"/>
  <c r="AL25" i="4"/>
  <c r="AL21" i="4"/>
  <c r="AL17" i="4"/>
  <c r="AB16" i="4"/>
  <c r="AL9" i="4"/>
  <c r="AL5" i="4"/>
  <c r="AP94" i="4"/>
  <c r="AB94" i="4"/>
  <c r="R92" i="4"/>
  <c r="AQ91" i="4"/>
  <c r="N3" i="4"/>
  <c r="J3" i="4"/>
  <c r="AJ3" i="4"/>
  <c r="AF3" i="4"/>
  <c r="AA3" i="4"/>
  <c r="W3" i="4"/>
  <c r="AO3" i="4"/>
  <c r="AR3" i="4" s="1"/>
  <c r="R90" i="4"/>
  <c r="AL85" i="4"/>
  <c r="H82" i="4"/>
  <c r="O85" i="4"/>
  <c r="R84" i="4"/>
  <c r="AP82" i="4"/>
  <c r="O81" i="4"/>
  <c r="R80" i="4"/>
  <c r="R76" i="4"/>
  <c r="AB74" i="4"/>
  <c r="AL73" i="4"/>
  <c r="R89" i="4"/>
  <c r="H89" i="4"/>
  <c r="O78" i="4"/>
  <c r="AT78" i="4"/>
  <c r="R77" i="4"/>
  <c r="AQ76" i="4"/>
  <c r="AP75" i="4"/>
  <c r="AB75" i="4"/>
  <c r="AT74" i="4"/>
  <c r="O74" i="4"/>
  <c r="R73" i="4"/>
  <c r="AQ72" i="4"/>
  <c r="AP71" i="4"/>
  <c r="AB71" i="4"/>
  <c r="O70" i="4"/>
  <c r="R69" i="4"/>
  <c r="AQ68" i="4"/>
  <c r="AP67" i="4"/>
  <c r="AB67" i="4"/>
  <c r="AT66" i="4"/>
  <c r="O66" i="4"/>
  <c r="R65" i="4"/>
  <c r="AQ64" i="4"/>
  <c r="AP63" i="4"/>
  <c r="AB63" i="4"/>
  <c r="AT62" i="4"/>
  <c r="O62" i="4"/>
  <c r="R61" i="4"/>
  <c r="AQ60" i="4"/>
  <c r="AP59" i="4"/>
  <c r="AB59" i="4"/>
  <c r="AT58" i="4"/>
  <c r="O58" i="4"/>
  <c r="R57" i="4"/>
  <c r="AQ56" i="4"/>
  <c r="AP55" i="4"/>
  <c r="AB55" i="4"/>
  <c r="AT54" i="4"/>
  <c r="O54" i="4"/>
  <c r="R53" i="4"/>
  <c r="AQ52" i="4"/>
  <c r="AP51" i="4"/>
  <c r="AB51" i="4"/>
  <c r="AT50" i="4"/>
  <c r="O50" i="4"/>
  <c r="R49" i="4"/>
  <c r="AQ48" i="4"/>
  <c r="AP47" i="4"/>
  <c r="AB47" i="4"/>
  <c r="O46" i="4"/>
  <c r="R45" i="4"/>
  <c r="AQ44" i="4"/>
  <c r="AP43" i="4"/>
  <c r="O43" i="4"/>
  <c r="R42" i="4"/>
  <c r="O42" i="4"/>
  <c r="H42" i="4"/>
  <c r="R41" i="4"/>
  <c r="AQ40" i="4"/>
  <c r="AP39" i="4"/>
  <c r="AB39" i="4"/>
  <c r="O39" i="4"/>
  <c r="R38" i="4"/>
  <c r="H38" i="4"/>
  <c r="R37" i="4"/>
  <c r="AQ36" i="4"/>
  <c r="AP35" i="4"/>
  <c r="AB35" i="4"/>
  <c r="R34" i="4"/>
  <c r="AT34" i="4"/>
  <c r="O34" i="4"/>
  <c r="H34" i="4"/>
  <c r="R33" i="4"/>
  <c r="AQ32" i="4"/>
  <c r="AP31" i="4"/>
  <c r="AB31" i="4"/>
  <c r="R30" i="4"/>
  <c r="O30" i="4"/>
  <c r="R29" i="4"/>
  <c r="AQ28" i="4"/>
  <c r="AP27" i="4"/>
  <c r="AB27" i="4"/>
  <c r="O27" i="4"/>
  <c r="R26" i="4"/>
  <c r="AT26" i="4"/>
  <c r="O26" i="4"/>
  <c r="H26" i="4"/>
  <c r="R25" i="4"/>
  <c r="AQ24" i="4"/>
  <c r="AP23" i="4"/>
  <c r="AB23" i="4"/>
  <c r="R22" i="4"/>
  <c r="AT22" i="4"/>
  <c r="H22" i="4"/>
  <c r="R21" i="4"/>
  <c r="AQ20" i="4"/>
  <c r="AP19" i="4"/>
  <c r="AB19" i="4"/>
  <c r="R18" i="4"/>
  <c r="O18" i="4"/>
  <c r="R17" i="4"/>
  <c r="AQ16" i="4"/>
  <c r="AP15" i="4"/>
  <c r="AB15" i="4"/>
  <c r="R14" i="4"/>
  <c r="AT14" i="4"/>
  <c r="O14" i="4"/>
  <c r="H14" i="4"/>
  <c r="R13" i="4"/>
  <c r="AQ12" i="4"/>
  <c r="AP11" i="4"/>
  <c r="AB11" i="4"/>
  <c r="O11" i="4"/>
  <c r="R10" i="4"/>
  <c r="O10" i="4"/>
  <c r="H10" i="4"/>
  <c r="R9" i="4"/>
  <c r="AQ8" i="4"/>
  <c r="AP7" i="4"/>
  <c r="AB7" i="4"/>
  <c r="O6" i="4"/>
  <c r="H6" i="4"/>
  <c r="R5" i="4"/>
  <c r="AQ4" i="4"/>
  <c r="AL94" i="4"/>
  <c r="AR93" i="4"/>
  <c r="R93" i="4"/>
  <c r="AB91" i="4"/>
  <c r="O77" i="4"/>
  <c r="AQ85" i="4"/>
  <c r="AQ81" i="4"/>
  <c r="H80" i="4"/>
  <c r="O75" i="4"/>
  <c r="AB72" i="4"/>
  <c r="AL71" i="4"/>
  <c r="AB68" i="4"/>
  <c r="O63" i="4"/>
  <c r="AT63" i="4"/>
  <c r="AL59" i="4"/>
  <c r="AL47" i="4"/>
  <c r="O47" i="4"/>
  <c r="AB45" i="4"/>
  <c r="O7" i="4"/>
  <c r="AB4" i="4"/>
  <c r="H95" i="4"/>
  <c r="O93" i="4"/>
  <c r="H91" i="4"/>
  <c r="L3" i="4"/>
  <c r="AH3" i="4"/>
  <c r="AD3" i="4"/>
  <c r="AB88" i="4"/>
  <c r="H84" i="4"/>
  <c r="AL81" i="4"/>
  <c r="R78" i="4"/>
  <c r="AB76" i="4"/>
  <c r="AR74" i="4"/>
  <c r="H74" i="4"/>
  <c r="O67" i="4"/>
  <c r="AB56" i="4"/>
  <c r="AL55" i="4"/>
  <c r="AP89" i="4"/>
  <c r="AL88" i="4"/>
  <c r="H88" i="4"/>
  <c r="AP77" i="4"/>
  <c r="R75" i="4"/>
  <c r="AQ74" i="4"/>
  <c r="AP73" i="4"/>
  <c r="AL72" i="4"/>
  <c r="AT72" i="4"/>
  <c r="H72" i="4"/>
  <c r="R71" i="4"/>
  <c r="H71" i="4"/>
  <c r="AQ70" i="4"/>
  <c r="AP69" i="4"/>
  <c r="AB69" i="4"/>
  <c r="R67" i="4"/>
  <c r="AQ66" i="4"/>
  <c r="AP65" i="4"/>
  <c r="H64" i="4"/>
  <c r="R63" i="4"/>
  <c r="AR63" i="4"/>
  <c r="H63" i="4"/>
  <c r="AQ62" i="4"/>
  <c r="AP61" i="4"/>
  <c r="AT60" i="4"/>
  <c r="H60" i="4"/>
  <c r="R59" i="4"/>
  <c r="AR59" i="4"/>
  <c r="H59" i="4"/>
  <c r="AQ58" i="4"/>
  <c r="AP57" i="4"/>
  <c r="AB57" i="4"/>
  <c r="AT56" i="4"/>
  <c r="H56" i="4"/>
  <c r="R55" i="4"/>
  <c r="H55" i="4"/>
  <c r="AQ54" i="4"/>
  <c r="AP53" i="4"/>
  <c r="AB53" i="4"/>
  <c r="AT52" i="4"/>
  <c r="H52" i="4"/>
  <c r="R51" i="4"/>
  <c r="H51" i="4"/>
  <c r="AQ50" i="4"/>
  <c r="AP49" i="4"/>
  <c r="AT48" i="4"/>
  <c r="H48" i="4"/>
  <c r="R47" i="4"/>
  <c r="AR47" i="4"/>
  <c r="H47" i="4"/>
  <c r="AQ46" i="4"/>
  <c r="AP45" i="4"/>
  <c r="H45" i="4"/>
  <c r="H44" i="4"/>
  <c r="AL43" i="4"/>
  <c r="R43" i="4"/>
  <c r="H43" i="4"/>
  <c r="AQ42" i="4"/>
  <c r="AP41" i="4"/>
  <c r="AB41" i="4"/>
  <c r="H41" i="4"/>
  <c r="H40" i="4"/>
  <c r="R39" i="4"/>
  <c r="H39" i="4"/>
  <c r="AQ38" i="4"/>
  <c r="O38" i="4"/>
  <c r="AP37" i="4"/>
  <c r="AB37" i="4"/>
  <c r="O37" i="4"/>
  <c r="H37" i="4"/>
  <c r="H36" i="4"/>
  <c r="R35" i="4"/>
  <c r="H35" i="4"/>
  <c r="AQ34" i="4"/>
  <c r="AP33" i="4"/>
  <c r="H33" i="4"/>
  <c r="AT32" i="4"/>
  <c r="H32" i="4"/>
  <c r="R31" i="4"/>
  <c r="H31" i="4"/>
  <c r="AQ30" i="4"/>
  <c r="AP29" i="4"/>
  <c r="AL29" i="4"/>
  <c r="H29" i="4"/>
  <c r="AT28" i="4"/>
  <c r="H28" i="4"/>
  <c r="R27" i="4"/>
  <c r="H27" i="4"/>
  <c r="AQ26" i="4"/>
  <c r="AP25" i="4"/>
  <c r="AB25" i="4"/>
  <c r="H25" i="4"/>
  <c r="AT24" i="4"/>
  <c r="H24" i="4"/>
  <c r="R23" i="4"/>
  <c r="H23" i="4"/>
  <c r="AQ22" i="4"/>
  <c r="O22" i="4"/>
  <c r="AP21" i="4"/>
  <c r="AB21" i="4"/>
  <c r="O21" i="4"/>
  <c r="H21" i="4"/>
  <c r="AT20" i="4"/>
  <c r="H20" i="4"/>
  <c r="R19" i="4"/>
  <c r="H19" i="4"/>
  <c r="AQ18" i="4"/>
  <c r="AP17" i="4"/>
  <c r="AT16" i="4"/>
  <c r="H16" i="4"/>
  <c r="R15" i="4"/>
  <c r="H15" i="4"/>
  <c r="AQ14" i="4"/>
  <c r="AP13" i="4"/>
  <c r="AL13" i="4"/>
  <c r="H13" i="4"/>
  <c r="AT12" i="4"/>
  <c r="H12" i="4"/>
  <c r="AL11" i="4"/>
  <c r="R11" i="4"/>
  <c r="H11" i="4"/>
  <c r="AQ10" i="4"/>
  <c r="AP9" i="4"/>
  <c r="AB9" i="4"/>
  <c r="H9" i="4"/>
  <c r="H8" i="4"/>
  <c r="R7" i="4"/>
  <c r="H7" i="4"/>
  <c r="AQ6" i="4"/>
  <c r="AP5" i="4"/>
  <c r="AB5" i="4"/>
  <c r="H5" i="4"/>
  <c r="AT4" i="4"/>
  <c r="H4" i="4"/>
  <c r="AP93" i="4"/>
  <c r="H94" i="4"/>
  <c r="AB89" i="4"/>
  <c r="O88" i="4"/>
  <c r="AP87" i="4"/>
  <c r="O87" i="4"/>
  <c r="AL77" i="4"/>
  <c r="O32" i="4"/>
  <c r="O16" i="4"/>
  <c r="R12" i="4"/>
  <c r="AL12" i="4"/>
  <c r="AP79" i="4"/>
  <c r="O79" i="4"/>
  <c r="R44" i="4"/>
  <c r="AL44" i="4"/>
  <c r="AB34" i="4"/>
  <c r="R28" i="4"/>
  <c r="AL28" i="4"/>
  <c r="AB18" i="4"/>
  <c r="R99" i="4"/>
  <c r="AL99" i="4"/>
  <c r="AP83" i="4"/>
  <c r="O83" i="4"/>
  <c r="AL27" i="4"/>
  <c r="AB93" i="4"/>
  <c r="O92" i="4"/>
  <c r="H92" i="4"/>
  <c r="AP91" i="4"/>
  <c r="O91" i="4"/>
  <c r="AL89" i="4"/>
  <c r="R87" i="4"/>
  <c r="AL87" i="4"/>
  <c r="R83" i="4"/>
  <c r="AL83" i="4"/>
  <c r="R79" i="4"/>
  <c r="AL79" i="4"/>
  <c r="AB54" i="4"/>
  <c r="O53" i="4"/>
  <c r="AP52" i="4"/>
  <c r="O52" i="4"/>
  <c r="AL50" i="4"/>
  <c r="R48" i="4"/>
  <c r="AL48" i="4"/>
  <c r="O5" i="4"/>
  <c r="AB99" i="4"/>
  <c r="AL93" i="4"/>
  <c r="R91" i="4"/>
  <c r="AL91" i="4"/>
  <c r="AQ90" i="4"/>
  <c r="O90" i="4"/>
  <c r="AL86" i="4"/>
  <c r="AL82" i="4"/>
  <c r="AL78" i="4"/>
  <c r="AL76" i="4"/>
  <c r="AP99" i="4"/>
  <c r="AQ94" i="4"/>
  <c r="O94" i="4"/>
  <c r="AL90" i="4"/>
  <c r="AB85" i="4"/>
  <c r="AB84" i="4"/>
  <c r="O84" i="4"/>
  <c r="AB81" i="4"/>
  <c r="AB80" i="4"/>
  <c r="O80" i="4"/>
  <c r="AB77" i="4"/>
  <c r="AB70" i="4"/>
  <c r="O69" i="4"/>
  <c r="AP68" i="4"/>
  <c r="O68" i="4"/>
  <c r="AL66" i="4"/>
  <c r="R64" i="4"/>
  <c r="AL64" i="4"/>
  <c r="H77" i="4"/>
  <c r="AL74" i="4"/>
  <c r="O72" i="4"/>
  <c r="AL70" i="4"/>
  <c r="R68" i="4"/>
  <c r="AL68" i="4"/>
  <c r="AQ67" i="4"/>
  <c r="AL63" i="4"/>
  <c r="AB60" i="4"/>
  <c r="AB58" i="4"/>
  <c r="O57" i="4"/>
  <c r="AP56" i="4"/>
  <c r="O56" i="4"/>
  <c r="AL54" i="4"/>
  <c r="R52" i="4"/>
  <c r="AL52" i="4"/>
  <c r="O51" i="4"/>
  <c r="O76" i="4"/>
  <c r="AL75" i="4"/>
  <c r="AB73" i="4"/>
  <c r="H73" i="4"/>
  <c r="AP72" i="4"/>
  <c r="AQ71" i="4"/>
  <c r="O71" i="4"/>
  <c r="AL67" i="4"/>
  <c r="AB64" i="4"/>
  <c r="AB62" i="4"/>
  <c r="AB61" i="4"/>
  <c r="O61" i="4"/>
  <c r="H61" i="4"/>
  <c r="AP60" i="4"/>
  <c r="O60" i="4"/>
  <c r="AL58" i="4"/>
  <c r="R56" i="4"/>
  <c r="AL56" i="4"/>
  <c r="AQ55" i="4"/>
  <c r="O55" i="4"/>
  <c r="AL51" i="4"/>
  <c r="AB48" i="4"/>
  <c r="AB46" i="4"/>
  <c r="AB66" i="4"/>
  <c r="AB65" i="4"/>
  <c r="O65" i="4"/>
  <c r="AP64" i="4"/>
  <c r="O64" i="4"/>
  <c r="AL62" i="4"/>
  <c r="R60" i="4"/>
  <c r="AL60" i="4"/>
  <c r="O59" i="4"/>
  <c r="AB52" i="4"/>
  <c r="AB50" i="4"/>
  <c r="AB49" i="4"/>
  <c r="O49" i="4"/>
  <c r="AP48" i="4"/>
  <c r="O48" i="4"/>
  <c r="AL46" i="4"/>
  <c r="AP44" i="4"/>
  <c r="AQ43" i="4"/>
  <c r="O41" i="4"/>
  <c r="AB38" i="4"/>
  <c r="AB36" i="4"/>
  <c r="O36" i="4"/>
  <c r="R32" i="4"/>
  <c r="AL32" i="4"/>
  <c r="AL31" i="4"/>
  <c r="O31" i="4"/>
  <c r="O25" i="4"/>
  <c r="AB22" i="4"/>
  <c r="AB20" i="4"/>
  <c r="O20" i="4"/>
  <c r="R16" i="4"/>
  <c r="AL16" i="4"/>
  <c r="AL15" i="4"/>
  <c r="O15" i="4"/>
  <c r="O9" i="4"/>
  <c r="AB8" i="4"/>
  <c r="AB6" i="4"/>
  <c r="AP4" i="4"/>
  <c r="O4" i="4"/>
  <c r="O45" i="4"/>
  <c r="AB42" i="4"/>
  <c r="AB40" i="4"/>
  <c r="O40" i="4"/>
  <c r="R36" i="4"/>
  <c r="AL36" i="4"/>
  <c r="AL35" i="4"/>
  <c r="O35" i="4"/>
  <c r="AP32" i="4"/>
  <c r="AQ31" i="4"/>
  <c r="AB29" i="4"/>
  <c r="O29" i="4"/>
  <c r="AB26" i="4"/>
  <c r="AB24" i="4"/>
  <c r="O24" i="4"/>
  <c r="R20" i="4"/>
  <c r="AL20" i="4"/>
  <c r="AL19" i="4"/>
  <c r="O19" i="4"/>
  <c r="AP16" i="4"/>
  <c r="AQ15" i="4"/>
  <c r="AB13" i="4"/>
  <c r="O13" i="4"/>
  <c r="AB10" i="4"/>
  <c r="O8" i="4"/>
  <c r="AL6" i="4"/>
  <c r="R4" i="4"/>
  <c r="AL4" i="4"/>
  <c r="O44" i="4"/>
  <c r="R40" i="4"/>
  <c r="AL40" i="4"/>
  <c r="AL39" i="4"/>
  <c r="AB33" i="4"/>
  <c r="O33" i="4"/>
  <c r="AB30" i="4"/>
  <c r="AB28" i="4"/>
  <c r="O28" i="4"/>
  <c r="R24" i="4"/>
  <c r="AL24" i="4"/>
  <c r="AL23" i="4"/>
  <c r="O23" i="4"/>
  <c r="AB17" i="4"/>
  <c r="O17" i="4"/>
  <c r="AB14" i="4"/>
  <c r="AB12" i="4"/>
  <c r="O12" i="4"/>
  <c r="R8" i="4"/>
  <c r="AL8" i="4"/>
  <c r="AL7" i="4"/>
  <c r="AL42" i="4"/>
  <c r="AL38" i="4"/>
  <c r="AL34" i="4"/>
  <c r="AL30" i="4"/>
  <c r="AL26" i="4"/>
  <c r="AL22" i="4"/>
  <c r="AL18" i="4"/>
  <c r="AL14" i="4"/>
  <c r="AL10" i="4"/>
  <c r="R3" i="4"/>
  <c r="H3" i="4"/>
  <c r="C116" i="4" l="1"/>
  <c r="AP95" i="4"/>
  <c r="AP96" i="4"/>
  <c r="AQ96" i="4"/>
  <c r="AP97" i="4"/>
  <c r="AL95" i="4"/>
  <c r="AB95" i="4"/>
  <c r="AT96" i="4"/>
  <c r="AL97" i="4"/>
  <c r="AB96" i="4"/>
  <c r="AB97" i="4"/>
  <c r="O96" i="4"/>
  <c r="O97" i="4"/>
  <c r="O95" i="4"/>
  <c r="R96" i="4"/>
  <c r="H97" i="4"/>
  <c r="R97" i="4"/>
  <c r="AT97" i="4"/>
  <c r="AL96" i="4"/>
  <c r="AQ97" i="4"/>
  <c r="H96" i="4"/>
  <c r="AR96" i="4"/>
  <c r="AR97" i="4"/>
  <c r="O3" i="4"/>
  <c r="AL3" i="4"/>
  <c r="AB3" i="4"/>
  <c r="C117" i="4" l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J99" i="4"/>
  <c r="O99" i="4" s="1"/>
  <c r="C118" i="4" l="1"/>
  <c r="G107" i="4"/>
  <c r="C119" i="4" l="1"/>
  <c r="BP107" i="1"/>
  <c r="C120" i="4" l="1"/>
  <c r="E107" i="4"/>
  <c r="D107" i="4"/>
  <c r="F107" i="4"/>
  <c r="C121" i="4" l="1"/>
  <c r="AO107" i="4"/>
  <c r="AR107" i="4" s="1"/>
  <c r="H107" i="4"/>
  <c r="AT107" i="4"/>
  <c r="F107" i="1"/>
  <c r="C122" i="4" l="1"/>
  <c r="G17" i="4"/>
  <c r="C123" i="4" l="1"/>
  <c r="D17" i="4"/>
  <c r="BP19" i="1"/>
  <c r="AO17" i="4"/>
  <c r="F17" i="4"/>
  <c r="E17" i="4"/>
  <c r="C124" i="4" l="1"/>
  <c r="AR17" i="4"/>
  <c r="F19" i="1"/>
  <c r="AT17" i="4"/>
  <c r="H17" i="4"/>
  <c r="C125" i="4" l="1"/>
  <c r="G18" i="4"/>
  <c r="C126" i="4" l="1"/>
  <c r="F20" i="1"/>
  <c r="BP20" i="1"/>
  <c r="D18" i="4"/>
  <c r="AO18" i="4"/>
  <c r="F18" i="4"/>
  <c r="E18" i="4"/>
  <c r="C127" i="4" l="1"/>
  <c r="AR18" i="4"/>
  <c r="H18" i="4"/>
  <c r="AT18" i="4"/>
  <c r="C128" i="4" l="1"/>
  <c r="G30" i="4"/>
  <c r="C129" i="4" l="1"/>
  <c r="F32" i="1"/>
  <c r="BP32" i="1"/>
  <c r="D30" i="4"/>
  <c r="E30" i="4"/>
  <c r="F30" i="4"/>
  <c r="AO30" i="4"/>
  <c r="C130" i="4" l="1"/>
  <c r="AR30" i="4"/>
  <c r="AT30" i="4"/>
  <c r="H30" i="4"/>
  <c r="C131" i="4" l="1"/>
  <c r="G57" i="4"/>
  <c r="C132" i="4" l="1"/>
  <c r="AO57" i="4"/>
  <c r="D57" i="4"/>
  <c r="BP57" i="1"/>
  <c r="F57" i="4"/>
  <c r="E57" i="4"/>
  <c r="C133" i="4" l="1"/>
  <c r="AT57" i="4"/>
  <c r="H57" i="4"/>
  <c r="F57" i="1"/>
  <c r="AR57" i="4"/>
  <c r="C134" i="4" l="1"/>
  <c r="G67" i="4"/>
  <c r="C135" i="4" l="1"/>
  <c r="F67" i="1"/>
  <c r="AO67" i="4"/>
  <c r="F67" i="4"/>
  <c r="D67" i="4"/>
  <c r="BP67" i="1"/>
  <c r="E67" i="4"/>
  <c r="C136" i="4" l="1"/>
  <c r="AR67" i="4"/>
  <c r="AT67" i="4"/>
  <c r="H67" i="4"/>
  <c r="G68" i="4"/>
  <c r="C137" i="4" l="1"/>
  <c r="BP68" i="1"/>
  <c r="D68" i="4"/>
  <c r="E68" i="4"/>
  <c r="AO68" i="4"/>
  <c r="F68" i="4"/>
  <c r="C138" i="4" l="1"/>
  <c r="AR68" i="4"/>
  <c r="F68" i="1"/>
  <c r="H68" i="4"/>
  <c r="AT68" i="4"/>
  <c r="G75" i="4"/>
  <c r="C139" i="4" l="1"/>
  <c r="F75" i="1"/>
  <c r="BP75" i="1"/>
  <c r="D75" i="4"/>
  <c r="E75" i="4"/>
  <c r="F75" i="4"/>
  <c r="AO75" i="4"/>
  <c r="AR75" i="4" l="1"/>
  <c r="H75" i="4"/>
  <c r="AT75" i="4"/>
  <c r="G76" i="4"/>
  <c r="C140" i="4" l="1"/>
  <c r="F76" i="4"/>
  <c r="AO76" i="4"/>
  <c r="D76" i="4"/>
  <c r="BP76" i="1"/>
  <c r="E76" i="4"/>
  <c r="C141" i="4" l="1"/>
  <c r="AR76" i="4"/>
  <c r="F76" i="1"/>
  <c r="AT76" i="4"/>
  <c r="H76" i="4"/>
  <c r="C142" i="4" l="1"/>
  <c r="S138" i="4"/>
  <c r="N138" i="4"/>
  <c r="J138" i="4"/>
  <c r="K138" i="4"/>
  <c r="C143" i="4" l="1"/>
  <c r="O138" i="4"/>
  <c r="AB138" i="4"/>
  <c r="G138" i="4" l="1"/>
  <c r="D138" i="4"/>
  <c r="AT138" i="4" s="1"/>
  <c r="E138" i="4" l="1"/>
  <c r="F138" i="4"/>
  <c r="H138" i="4" l="1"/>
  <c r="AO138" i="4"/>
  <c r="AR138" i="4" s="1"/>
  <c r="F138" i="1" l="1"/>
  <c r="S135" i="4" l="1"/>
  <c r="K135" i="4" l="1"/>
  <c r="N135" i="4"/>
  <c r="AB135" i="4" s="1"/>
  <c r="J135" i="4"/>
  <c r="O135" i="4" l="1"/>
  <c r="G135" i="4" l="1"/>
  <c r="D135" i="4" l="1"/>
  <c r="BP135" i="1"/>
  <c r="E135" i="4"/>
  <c r="F135" i="4"/>
  <c r="AO135" i="4" l="1"/>
  <c r="AR135" i="4" s="1"/>
  <c r="H135" i="4"/>
  <c r="AT135" i="4"/>
  <c r="F135" i="1" l="1"/>
  <c r="AE9" i="2"/>
  <c r="AE10" i="2"/>
  <c r="AA68" i="2"/>
  <c r="AA67" i="2"/>
  <c r="K163" i="2"/>
  <c r="K166" i="2"/>
  <c r="K164" i="2"/>
  <c r="K167" i="2"/>
  <c r="K169" i="2"/>
  <c r="K170" i="2"/>
  <c r="K173" i="2"/>
  <c r="K165" i="2"/>
  <c r="K172" i="2"/>
  <c r="K168" i="2"/>
  <c r="K171" i="2"/>
  <c r="K174" i="2"/>
  <c r="W9" i="2" l="1"/>
  <c r="W8" i="2"/>
  <c r="J131" i="1" l="1"/>
  <c r="G131" i="1"/>
  <c r="G129" i="4" l="1"/>
  <c r="K131" i="1"/>
  <c r="F131" i="1" s="1"/>
  <c r="I131" i="1"/>
  <c r="BG131" i="1"/>
  <c r="H131" i="1"/>
  <c r="BP131" i="1"/>
  <c r="D129" i="4"/>
  <c r="F129" i="4" l="1"/>
  <c r="E129" i="4"/>
  <c r="AO129" i="4"/>
  <c r="AR129" i="4" s="1"/>
  <c r="AT129" i="4"/>
  <c r="H129" i="4" l="1"/>
  <c r="J127" i="1"/>
  <c r="G125" i="4" l="1"/>
  <c r="G127" i="1"/>
  <c r="BG127" i="1" l="1"/>
  <c r="BP127" i="1"/>
  <c r="D125" i="4"/>
  <c r="I127" i="1"/>
  <c r="H127" i="1"/>
  <c r="K127" i="1"/>
  <c r="F127" i="1" s="1"/>
  <c r="F125" i="4" l="1"/>
  <c r="E125" i="4"/>
  <c r="AO125" i="4"/>
  <c r="AR125" i="4" s="1"/>
  <c r="AT125" i="4"/>
  <c r="H12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917 Adamov" type="4" refreshedVersion="0" deleted="1" background="1">
    <webPr xml="1" sourceData="1" url="D:\_Pracovni 2017\02_ERU\_Export\917 Adamov.xml" htmlTables="1" htmlFormat="all"/>
  </connection>
  <connection id="2" xr16:uid="{376E14B0-526D-455B-B67D-44DCAF1C6D26}" name="Data XML z 111018325_ERÚ-E1_227_KJ - Poděbrady" type="4" refreshedVersion="0" background="1">
    <webPr xml="1" sourceData="1" url="D:\OneDrive - ČEZ Energo, s.r.o\Plocha\Data XML z 111018325_ERÚ-E1_227_KJ - Poděbrady.xml" htmlTables="1" htmlFormat="all"/>
  </connection>
</connections>
</file>

<file path=xl/sharedStrings.xml><?xml version="1.0" encoding="utf-8"?>
<sst xmlns="http://schemas.openxmlformats.org/spreadsheetml/2006/main" count="2850" uniqueCount="1145">
  <si>
    <t>ERÚ-1_2015</t>
  </si>
  <si>
    <t>18530_S</t>
  </si>
  <si>
    <t>Jakub Urban</t>
  </si>
  <si>
    <t>jakub.urban@cezenergo.cz</t>
  </si>
  <si>
    <t>id datové schránky</t>
  </si>
  <si>
    <t>výrobna - kraj</t>
  </si>
  <si>
    <t>Plynová a spalovací (PSE)</t>
  </si>
  <si>
    <t>výrobna - technologie</t>
  </si>
  <si>
    <t>výrobna - elektrický výkon</t>
  </si>
  <si>
    <t>výrobna - tepelný výkon</t>
  </si>
  <si>
    <t>Zemní plyn</t>
  </si>
  <si>
    <t>paliva - palivo</t>
  </si>
  <si>
    <t>MWh</t>
  </si>
  <si>
    <t>paliva - jednotky</t>
  </si>
  <si>
    <t>paliva - pořízení paliva</t>
  </si>
  <si>
    <t>paliva - spotřeba na elektřinu</t>
  </si>
  <si>
    <t>paliva - spotřeba na teplo</t>
  </si>
  <si>
    <t>paliva - výhřevnost</t>
  </si>
  <si>
    <t>MJ/m3</t>
  </si>
  <si>
    <t>paliva - jednotky výhřevnost</t>
  </si>
  <si>
    <t>paliva na výrobu - palivo</t>
  </si>
  <si>
    <t>paliva na výrobu - brutto výroba</t>
  </si>
  <si>
    <t>paliva na výrobu - vlastní spotřeba</t>
  </si>
  <si>
    <t>paliva na výrobu - dodávky vlastní</t>
  </si>
  <si>
    <t>paliva na výrobu - ztráty a bilanční rozdíl</t>
  </si>
  <si>
    <t>paliva na výrobu - dodávky cizí</t>
  </si>
  <si>
    <t>bilance zdrojů - nákup</t>
  </si>
  <si>
    <t>bilance zdrojů - brutto výroba</t>
  </si>
  <si>
    <t>bilance zdrojů - vlastní spotřeba</t>
  </si>
  <si>
    <t>bilance zdrojů - saldo</t>
  </si>
  <si>
    <t>bilance zdrojů - ztráty a bilanční rozdíly</t>
  </si>
  <si>
    <t>bilance dodávek - obchodní subjekty</t>
  </si>
  <si>
    <t>bilance dodávek - energetický sektor</t>
  </si>
  <si>
    <t>bilance dodávek - průmysl</t>
  </si>
  <si>
    <t>bilance dodávek - stavebnictví</t>
  </si>
  <si>
    <t>bilance dodávek - doprava</t>
  </si>
  <si>
    <t>bilance dodávek - zemědělství a lesnictví</t>
  </si>
  <si>
    <t>bilance dodávek - obchod, služby, školství, zdravotnictví</t>
  </si>
  <si>
    <t>bilance dodávek - domácnosti</t>
  </si>
  <si>
    <t>bilance dodávek - ostatní</t>
  </si>
  <si>
    <t>spalovací pístový motor s rekuperací tepla</t>
  </si>
  <si>
    <t>technologie KVET</t>
  </si>
  <si>
    <t>instalovaný elektrický výkon - KVET</t>
  </si>
  <si>
    <t>instalovaný tepelný výkon - KVET</t>
  </si>
  <si>
    <t>bilance KVET - použité palivo</t>
  </si>
  <si>
    <t>bilance KVET - brutto výroba</t>
  </si>
  <si>
    <t>bilance KVET - dodávky užitečného tepla</t>
  </si>
  <si>
    <t>bilance KVET - vsázka paliva</t>
  </si>
  <si>
    <t>bilance KVET - jednotky vsázky paliva</t>
  </si>
  <si>
    <t>paliva na výrobu - bilanční rozdíl</t>
  </si>
  <si>
    <t>bilance zdrojů - bilanční rozdíl</t>
  </si>
  <si>
    <t>xsi:nil=true</t>
  </si>
  <si>
    <t>uzivatel xsi:nil=true</t>
  </si>
  <si>
    <t>instal_el xsi:nil=true</t>
  </si>
  <si>
    <t>instal_te xsi:nil=true</t>
  </si>
  <si>
    <t>Hlavička výkazu</t>
  </si>
  <si>
    <t>Název</t>
  </si>
  <si>
    <t>Value</t>
  </si>
  <si>
    <t>C9</t>
  </si>
  <si>
    <t>A100</t>
  </si>
  <si>
    <t>B100</t>
  </si>
  <si>
    <t>C100</t>
  </si>
  <si>
    <t>A101</t>
  </si>
  <si>
    <t>B101</t>
  </si>
  <si>
    <t>C101</t>
  </si>
  <si>
    <t>A102</t>
  </si>
  <si>
    <t>B102</t>
  </si>
  <si>
    <t>C102</t>
  </si>
  <si>
    <t>A103</t>
  </si>
  <si>
    <t>B103</t>
  </si>
  <si>
    <t>C103</t>
  </si>
  <si>
    <t>A104</t>
  </si>
  <si>
    <t>B104</t>
  </si>
  <si>
    <t>C104</t>
  </si>
  <si>
    <t>A105</t>
  </si>
  <si>
    <t>B105</t>
  </si>
  <si>
    <t>C105</t>
  </si>
  <si>
    <t>A106</t>
  </si>
  <si>
    <t>B106</t>
  </si>
  <si>
    <t>C106</t>
  </si>
  <si>
    <t>A107</t>
  </si>
  <si>
    <t>B107</t>
  </si>
  <si>
    <t>C107</t>
  </si>
  <si>
    <t>A108</t>
  </si>
  <si>
    <t>B108</t>
  </si>
  <si>
    <t>C108</t>
  </si>
  <si>
    <t>A109</t>
  </si>
  <si>
    <t>B109</t>
  </si>
  <si>
    <t>C109</t>
  </si>
  <si>
    <t>A115</t>
  </si>
  <si>
    <t>B115</t>
  </si>
  <si>
    <t>C115</t>
  </si>
  <si>
    <t>D115</t>
  </si>
  <si>
    <t>E115</t>
  </si>
  <si>
    <t>A116</t>
  </si>
  <si>
    <t>B116</t>
  </si>
  <si>
    <t>C116</t>
  </si>
  <si>
    <t>D116</t>
  </si>
  <si>
    <t>E116</t>
  </si>
  <si>
    <t>A117</t>
  </si>
  <si>
    <t>B117</t>
  </si>
  <si>
    <t>C117</t>
  </si>
  <si>
    <t>D117</t>
  </si>
  <si>
    <t>E117</t>
  </si>
  <si>
    <t>A118</t>
  </si>
  <si>
    <t>B118</t>
  </si>
  <si>
    <t>C118</t>
  </si>
  <si>
    <t>D118</t>
  </si>
  <si>
    <t>E118</t>
  </si>
  <si>
    <t>A119</t>
  </si>
  <si>
    <t>B119</t>
  </si>
  <si>
    <t>C119</t>
  </si>
  <si>
    <t>D119</t>
  </si>
  <si>
    <t>E119</t>
  </si>
  <si>
    <t>A120</t>
  </si>
  <si>
    <t>B120</t>
  </si>
  <si>
    <t>C120</t>
  </si>
  <si>
    <t>D120</t>
  </si>
  <si>
    <t>E120</t>
  </si>
  <si>
    <t>A121</t>
  </si>
  <si>
    <t>B121</t>
  </si>
  <si>
    <t>C121</t>
  </si>
  <si>
    <t>D121</t>
  </si>
  <si>
    <t>E121</t>
  </si>
  <si>
    <t>A122</t>
  </si>
  <si>
    <t>B122</t>
  </si>
  <si>
    <t>C122</t>
  </si>
  <si>
    <t>D122</t>
  </si>
  <si>
    <t>E122</t>
  </si>
  <si>
    <t>A123</t>
  </si>
  <si>
    <t>B123</t>
  </si>
  <si>
    <t>C123</t>
  </si>
  <si>
    <t>D123</t>
  </si>
  <si>
    <t>E123</t>
  </si>
  <si>
    <t>A124</t>
  </si>
  <si>
    <t>B124</t>
  </si>
  <si>
    <t>C124</t>
  </si>
  <si>
    <t>D124</t>
  </si>
  <si>
    <t>E124</t>
  </si>
  <si>
    <t>A125</t>
  </si>
  <si>
    <t>B125</t>
  </si>
  <si>
    <t>C125</t>
  </si>
  <si>
    <t>D125</t>
  </si>
  <si>
    <t>E125</t>
  </si>
  <si>
    <t>A126</t>
  </si>
  <si>
    <t>B126</t>
  </si>
  <si>
    <t>C126</t>
  </si>
  <si>
    <t>D126</t>
  </si>
  <si>
    <t>E126</t>
  </si>
  <si>
    <t>B135</t>
  </si>
  <si>
    <t>C135</t>
  </si>
  <si>
    <t>B14</t>
  </si>
  <si>
    <t>C14</t>
  </si>
  <si>
    <t>D14</t>
  </si>
  <si>
    <t>E14</t>
  </si>
  <si>
    <t>A20</t>
  </si>
  <si>
    <t>B20</t>
  </si>
  <si>
    <t>C20</t>
  </si>
  <si>
    <t>D20</t>
  </si>
  <si>
    <t>E20</t>
  </si>
  <si>
    <t>F20</t>
  </si>
  <si>
    <t>G20</t>
  </si>
  <si>
    <t>A21</t>
  </si>
  <si>
    <t>B21</t>
  </si>
  <si>
    <t>C21</t>
  </si>
  <si>
    <t>D21</t>
  </si>
  <si>
    <t>E21</t>
  </si>
  <si>
    <t>F21</t>
  </si>
  <si>
    <t>G21</t>
  </si>
  <si>
    <t>A22</t>
  </si>
  <si>
    <t>B22</t>
  </si>
  <si>
    <t>C22</t>
  </si>
  <si>
    <t>D22</t>
  </si>
  <si>
    <t>E22</t>
  </si>
  <si>
    <t>F22</t>
  </si>
  <si>
    <t>G22</t>
  </si>
  <si>
    <t>A23</t>
  </si>
  <si>
    <t>B23</t>
  </si>
  <si>
    <t>C23</t>
  </si>
  <si>
    <t>D23</t>
  </si>
  <si>
    <t>E23</t>
  </si>
  <si>
    <t>F23</t>
  </si>
  <si>
    <t>G23</t>
  </si>
  <si>
    <t>A24</t>
  </si>
  <si>
    <t>B24</t>
  </si>
  <si>
    <t>C24</t>
  </si>
  <si>
    <t>D24</t>
  </si>
  <si>
    <t>E24</t>
  </si>
  <si>
    <t>F24</t>
  </si>
  <si>
    <t>G24</t>
  </si>
  <si>
    <t>A25</t>
  </si>
  <si>
    <t>B25</t>
  </si>
  <si>
    <t>C25</t>
  </si>
  <si>
    <t>D25</t>
  </si>
  <si>
    <t>E25</t>
  </si>
  <si>
    <t>F25</t>
  </si>
  <si>
    <t>G25</t>
  </si>
  <si>
    <t>A26</t>
  </si>
  <si>
    <t>B26</t>
  </si>
  <si>
    <t>C26</t>
  </si>
  <si>
    <t>D26</t>
  </si>
  <si>
    <t>E26</t>
  </si>
  <si>
    <t>F26</t>
  </si>
  <si>
    <t>G26</t>
  </si>
  <si>
    <t>A27</t>
  </si>
  <si>
    <t>B27</t>
  </si>
  <si>
    <t>C27</t>
  </si>
  <si>
    <t>D27</t>
  </si>
  <si>
    <t>E27</t>
  </si>
  <si>
    <t>F27</t>
  </si>
  <si>
    <t>G27</t>
  </si>
  <si>
    <t>A28</t>
  </si>
  <si>
    <t>B28</t>
  </si>
  <si>
    <t>C28</t>
  </si>
  <si>
    <t>D28</t>
  </si>
  <si>
    <t>E28</t>
  </si>
  <si>
    <t>F28</t>
  </si>
  <si>
    <t>G28</t>
  </si>
  <si>
    <t>A29</t>
  </si>
  <si>
    <t>B29</t>
  </si>
  <si>
    <t>C29</t>
  </si>
  <si>
    <t>D29</t>
  </si>
  <si>
    <t>E29</t>
  </si>
  <si>
    <t>F29</t>
  </si>
  <si>
    <t>G29</t>
  </si>
  <si>
    <t>A30</t>
  </si>
  <si>
    <t>B30</t>
  </si>
  <si>
    <t>C30</t>
  </si>
  <si>
    <t>D30</t>
  </si>
  <si>
    <t>E30</t>
  </si>
  <si>
    <t>F30</t>
  </si>
  <si>
    <t>G30</t>
  </si>
  <si>
    <t>A31</t>
  </si>
  <si>
    <t>B31</t>
  </si>
  <si>
    <t>C31</t>
  </si>
  <si>
    <t>D31</t>
  </si>
  <si>
    <t>E31</t>
  </si>
  <si>
    <t>F31</t>
  </si>
  <si>
    <t>G31</t>
  </si>
  <si>
    <t>A44</t>
  </si>
  <si>
    <t>C44</t>
  </si>
  <si>
    <t>C45</t>
  </si>
  <si>
    <t>D44</t>
  </si>
  <si>
    <t>D45</t>
  </si>
  <si>
    <t>E44</t>
  </si>
  <si>
    <t>E45</t>
  </si>
  <si>
    <t>F44</t>
  </si>
  <si>
    <t>F45</t>
  </si>
  <si>
    <t>G44</t>
  </si>
  <si>
    <t>G45</t>
  </si>
  <si>
    <t>H44</t>
  </si>
  <si>
    <t>H45</t>
  </si>
  <si>
    <t>A46</t>
  </si>
  <si>
    <t>C46</t>
  </si>
  <si>
    <t>C47</t>
  </si>
  <si>
    <t>D46</t>
  </si>
  <si>
    <t>D47</t>
  </si>
  <si>
    <t>E46</t>
  </si>
  <si>
    <t>E47</t>
  </si>
  <si>
    <t>F46</t>
  </si>
  <si>
    <t>F47</t>
  </si>
  <si>
    <t>G46</t>
  </si>
  <si>
    <t>G47</t>
  </si>
  <si>
    <t>H46</t>
  </si>
  <si>
    <t>H47</t>
  </si>
  <si>
    <t>A48</t>
  </si>
  <si>
    <t>C48</t>
  </si>
  <si>
    <t>C49</t>
  </si>
  <si>
    <t>D48</t>
  </si>
  <si>
    <t>D49</t>
  </si>
  <si>
    <t>E48</t>
  </si>
  <si>
    <t>E49</t>
  </si>
  <si>
    <t>F48</t>
  </si>
  <si>
    <t>F49</t>
  </si>
  <si>
    <t>G48</t>
  </si>
  <si>
    <t>G49</t>
  </si>
  <si>
    <t>H48</t>
  </si>
  <si>
    <t>H49</t>
  </si>
  <si>
    <t>A50</t>
  </si>
  <si>
    <t>C50</t>
  </si>
  <si>
    <t>C51</t>
  </si>
  <si>
    <t>D50</t>
  </si>
  <si>
    <t>D51</t>
  </si>
  <si>
    <t>E50</t>
  </si>
  <si>
    <t>E51</t>
  </si>
  <si>
    <t>F50</t>
  </si>
  <si>
    <t>F51</t>
  </si>
  <si>
    <t>G50</t>
  </si>
  <si>
    <t>G51</t>
  </si>
  <si>
    <t>H50</t>
  </si>
  <si>
    <t>H51</t>
  </si>
  <si>
    <t>A52</t>
  </si>
  <si>
    <t>C52</t>
  </si>
  <si>
    <t>C53</t>
  </si>
  <si>
    <t>D52</t>
  </si>
  <si>
    <t>D53</t>
  </si>
  <si>
    <t>E52</t>
  </si>
  <si>
    <t>E53</t>
  </si>
  <si>
    <t>F52</t>
  </si>
  <si>
    <t>F53</t>
  </si>
  <si>
    <t>G52</t>
  </si>
  <si>
    <t>G53</t>
  </si>
  <si>
    <t>H52</t>
  </si>
  <si>
    <t>H53</t>
  </si>
  <si>
    <t>A54</t>
  </si>
  <si>
    <t>C54</t>
  </si>
  <si>
    <t>C55</t>
  </si>
  <si>
    <t>D54</t>
  </si>
  <si>
    <t>D55</t>
  </si>
  <si>
    <t>E54</t>
  </si>
  <si>
    <t>E55</t>
  </si>
  <si>
    <t>F54</t>
  </si>
  <si>
    <t>F55</t>
  </si>
  <si>
    <t>G54</t>
  </si>
  <si>
    <t>G55</t>
  </si>
  <si>
    <t>H54</t>
  </si>
  <si>
    <t>H55</t>
  </si>
  <si>
    <t>A56</t>
  </si>
  <si>
    <t>C56</t>
  </si>
  <si>
    <t>C57</t>
  </si>
  <si>
    <t>D56</t>
  </si>
  <si>
    <t>D57</t>
  </si>
  <si>
    <t>E56</t>
  </si>
  <si>
    <t>E57</t>
  </si>
  <si>
    <t>F56</t>
  </si>
  <si>
    <t>F57</t>
  </si>
  <si>
    <t>G56</t>
  </si>
  <si>
    <t>G57</t>
  </si>
  <si>
    <t>H56</t>
  </si>
  <si>
    <t>H57</t>
  </si>
  <si>
    <t>A58</t>
  </si>
  <si>
    <t>C58</t>
  </si>
  <si>
    <t>C59</t>
  </si>
  <si>
    <t>D58</t>
  </si>
  <si>
    <t>D59</t>
  </si>
  <si>
    <t>E58</t>
  </si>
  <si>
    <t>E59</t>
  </si>
  <si>
    <t>F58</t>
  </si>
  <si>
    <t>F59</t>
  </si>
  <si>
    <t>G58</t>
  </si>
  <si>
    <t>G59</t>
  </si>
  <si>
    <t>H58</t>
  </si>
  <si>
    <t>H59</t>
  </si>
  <si>
    <t>A60</t>
  </si>
  <si>
    <t>C60</t>
  </si>
  <si>
    <t>C61</t>
  </si>
  <si>
    <t>D60</t>
  </si>
  <si>
    <t>D61</t>
  </si>
  <si>
    <t>E60</t>
  </si>
  <si>
    <t>E61</t>
  </si>
  <si>
    <t>F60</t>
  </si>
  <si>
    <t>F61</t>
  </si>
  <si>
    <t>G60</t>
  </si>
  <si>
    <t>G61</t>
  </si>
  <si>
    <t>H60</t>
  </si>
  <si>
    <t>H61</t>
  </si>
  <si>
    <t>A62</t>
  </si>
  <si>
    <t>C62</t>
  </si>
  <si>
    <t>C63</t>
  </si>
  <si>
    <t>D62</t>
  </si>
  <si>
    <t>D63</t>
  </si>
  <si>
    <t>E62</t>
  </si>
  <si>
    <t>E63</t>
  </si>
  <si>
    <t>F62</t>
  </si>
  <si>
    <t>F63</t>
  </si>
  <si>
    <t>G62</t>
  </si>
  <si>
    <t>G63</t>
  </si>
  <si>
    <t>H62</t>
  </si>
  <si>
    <t>H63</t>
  </si>
  <si>
    <t>A64</t>
  </si>
  <si>
    <t>C64</t>
  </si>
  <si>
    <t>C65</t>
  </si>
  <si>
    <t>D64</t>
  </si>
  <si>
    <t>D65</t>
  </si>
  <si>
    <t>E64</t>
  </si>
  <si>
    <t>E65</t>
  </si>
  <si>
    <t>F64</t>
  </si>
  <si>
    <t>F65</t>
  </si>
  <si>
    <t>G64</t>
  </si>
  <si>
    <t>G65</t>
  </si>
  <si>
    <t>H64</t>
  </si>
  <si>
    <t>H65</t>
  </si>
  <si>
    <t>A66</t>
  </si>
  <si>
    <t>C66</t>
  </si>
  <si>
    <t>C67</t>
  </si>
  <si>
    <t>D66</t>
  </si>
  <si>
    <t>D67</t>
  </si>
  <si>
    <t>E66</t>
  </si>
  <si>
    <t>E67</t>
  </si>
  <si>
    <t>F66</t>
  </si>
  <si>
    <t>F67</t>
  </si>
  <si>
    <t>G66</t>
  </si>
  <si>
    <t>G67</t>
  </si>
  <si>
    <t>H66</t>
  </si>
  <si>
    <t>H67</t>
  </si>
  <si>
    <t>C84</t>
  </si>
  <si>
    <t>C85</t>
  </si>
  <si>
    <t>D84</t>
  </si>
  <si>
    <t>D85</t>
  </si>
  <si>
    <t>E84</t>
  </si>
  <si>
    <t>E85</t>
  </si>
  <si>
    <t>F84</t>
  </si>
  <si>
    <t>F85</t>
  </si>
  <si>
    <t>G84</t>
  </si>
  <si>
    <t>G85</t>
  </si>
  <si>
    <t>H84</t>
  </si>
  <si>
    <t>H85</t>
  </si>
  <si>
    <t>B90</t>
  </si>
  <si>
    <t>B91</t>
  </si>
  <si>
    <t>C90</t>
  </si>
  <si>
    <t>C91</t>
  </si>
  <si>
    <t>D90</t>
  </si>
  <si>
    <t>D91</t>
  </si>
  <si>
    <t>E90</t>
  </si>
  <si>
    <t>F90</t>
  </si>
  <si>
    <t>F91</t>
  </si>
  <si>
    <t>G90</t>
  </si>
  <si>
    <t>G91</t>
  </si>
  <si>
    <t>B94</t>
  </si>
  <si>
    <t>B95</t>
  </si>
  <si>
    <t>C94</t>
  </si>
  <si>
    <t>C95</t>
  </si>
  <si>
    <t>D94</t>
  </si>
  <si>
    <t>D95</t>
  </si>
  <si>
    <t>E94</t>
  </si>
  <si>
    <t>E95</t>
  </si>
  <si>
    <t>F94</t>
  </si>
  <si>
    <t>F95</t>
  </si>
  <si>
    <t>G94</t>
  </si>
  <si>
    <t>G95</t>
  </si>
  <si>
    <t>H94</t>
  </si>
  <si>
    <t>H95</t>
  </si>
  <si>
    <t>I94</t>
  </si>
  <si>
    <t>I95</t>
  </si>
  <si>
    <t>J94</t>
  </si>
  <si>
    <t>J95</t>
  </si>
  <si>
    <t>Paliva</t>
  </si>
  <si>
    <t>Výrobna</t>
  </si>
  <si>
    <t>Paliva na Výrobu</t>
  </si>
  <si>
    <t>Bilance zdrojů</t>
  </si>
  <si>
    <t>Bilance dodávek</t>
  </si>
  <si>
    <t>Technologie + výkon</t>
  </si>
  <si>
    <t>Bilance KVET</t>
  </si>
  <si>
    <t>B110</t>
  </si>
  <si>
    <t>C110</t>
  </si>
  <si>
    <t>A140</t>
  </si>
  <si>
    <t>F14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</si>
  <si>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</si>
  <si>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</si>
  <si>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</si>
  <si>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</si>
  <si>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</si>
  <si>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</si>
  <si>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</si>
  <si>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</si>
  <si>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</si>
  <si>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</si>
  <si>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</si>
  <si>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</si>
  <si>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</si>
  <si>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</si>
  <si>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</si>
  <si>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</si>
  <si>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</si>
  <si>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</si>
  <si>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</si>
  <si>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</si>
  <si>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</si>
  <si>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</si>
  <si>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</si>
  <si>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</si>
  <si>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I84</t>
  </si>
  <si>
    <t>I85</t>
  </si>
  <si>
    <t>H90</t>
  </si>
  <si>
    <t>H91</t>
  </si>
  <si>
    <t>pocet_paliv</t>
  </si>
  <si>
    <t>pocet_technologii_KVET</t>
  </si>
  <si>
    <t>hlav_provoz</t>
  </si>
  <si>
    <t>podminka1</t>
  </si>
  <si>
    <t>podminka2</t>
  </si>
  <si>
    <t>podminka3</t>
  </si>
  <si>
    <t>podminka4</t>
  </si>
  <si>
    <t>podminka5</t>
  </si>
  <si>
    <t>podminka6</t>
  </si>
  <si>
    <t>podminka7</t>
  </si>
  <si>
    <t>podminka8</t>
  </si>
  <si>
    <t>podminka9</t>
  </si>
  <si>
    <t>podminka10</t>
  </si>
  <si>
    <t>podminka11</t>
  </si>
  <si>
    <t>podminka12</t>
  </si>
  <si>
    <t>podminka1_1</t>
  </si>
  <si>
    <t>podminka1_2</t>
  </si>
  <si>
    <t>podminka1_3</t>
  </si>
  <si>
    <t>podminka1_4</t>
  </si>
  <si>
    <t>podminka1_5</t>
  </si>
  <si>
    <t>podminka1_6</t>
  </si>
  <si>
    <t>podminka1_7</t>
  </si>
  <si>
    <t>podminka1_8</t>
  </si>
  <si>
    <t>podminka1_9</t>
  </si>
  <si>
    <t>podminka1_10</t>
  </si>
  <si>
    <t>uzivatel</t>
  </si>
  <si>
    <t>instal_el</t>
  </si>
  <si>
    <t>instal_te</t>
  </si>
  <si>
    <t>Měsíc</t>
  </si>
  <si>
    <t>Kraj</t>
  </si>
  <si>
    <t>Výhřevnost</t>
  </si>
  <si>
    <t>Měsíc:</t>
  </si>
  <si>
    <t>Celková kontrola</t>
  </si>
  <si>
    <t>Pořízení paliva celkem</t>
  </si>
  <si>
    <t>Spotřeba paliva na výrobu elektřiny</t>
  </si>
  <si>
    <t>Spotřeba paliva na výrobu tepla</t>
  </si>
  <si>
    <t>Kontrola</t>
  </si>
  <si>
    <t>Brutto výroba</t>
  </si>
  <si>
    <t>Technologická vlastní spotřeba na výrobu elektřiny</t>
  </si>
  <si>
    <t>Technologická vlastní spotřeba na výrobu tepla</t>
  </si>
  <si>
    <t>Dodávky do vlastního podniku nebo zařízení</t>
  </si>
  <si>
    <t>Ztráty a bilanční rozdíl</t>
  </si>
  <si>
    <t>Přímé dodávky cizím subjektům</t>
  </si>
  <si>
    <t>Nákup</t>
  </si>
  <si>
    <t>Vlastní spotřeba celkem (včetně spotřeby elektřiny na přečerpávání v PVE)</t>
  </si>
  <si>
    <t>Spotřeba elektřiny na přečerpávání v PVE</t>
  </si>
  <si>
    <t>Saldo (dovoz / vývoz)</t>
  </si>
  <si>
    <t>Dodávky obchodním subjektům</t>
  </si>
  <si>
    <t>Energetika</t>
  </si>
  <si>
    <t>Průmysl</t>
  </si>
  <si>
    <t>Stavebnictví</t>
  </si>
  <si>
    <t>Doprava</t>
  </si>
  <si>
    <t>Zemědělství a lesnictví</t>
  </si>
  <si>
    <t>Obchod, služby, školství, zdravotnictví</t>
  </si>
  <si>
    <t>Domácnosti</t>
  </si>
  <si>
    <t>Ostatní</t>
  </si>
  <si>
    <t>Výroba elektřiny brutto</t>
  </si>
  <si>
    <t>Dodávka užitečného tepla</t>
  </si>
  <si>
    <t>Vsázka paliva</t>
  </si>
  <si>
    <t>ID Výrobny</t>
  </si>
  <si>
    <t>Celkový instalovaný elektrický výkon [MWe]</t>
  </si>
  <si>
    <t>Celkový instalovaný tepelný výkon         [MW t]</t>
  </si>
  <si>
    <t>Připojeno k PS/DS</t>
  </si>
  <si>
    <t>Číslo měsíce</t>
  </si>
  <si>
    <t>GJ</t>
  </si>
  <si>
    <t>Kogenerace</t>
  </si>
  <si>
    <t>Č. řádku</t>
  </si>
  <si>
    <t>Výpočet z již načtených dat</t>
  </si>
  <si>
    <t>Statická data</t>
  </si>
  <si>
    <t>Načítání z listu Data</t>
  </si>
  <si>
    <t>Rok:</t>
  </si>
  <si>
    <t>Palivo Celkem</t>
  </si>
  <si>
    <t>Palivo na EL</t>
  </si>
  <si>
    <t>Palivo na TEP</t>
  </si>
  <si>
    <t>Kontrolní součet palivo</t>
  </si>
  <si>
    <t>Brutto EL</t>
  </si>
  <si>
    <t>Technologická spotřeba EL</t>
  </si>
  <si>
    <t>Technologická spotřeba TEP</t>
  </si>
  <si>
    <t>Dodávky do VP</t>
  </si>
  <si>
    <t>Ztráty</t>
  </si>
  <si>
    <t>Dodávka EL</t>
  </si>
  <si>
    <t>Kontrolní součet Výroba EL</t>
  </si>
  <si>
    <t>Kontrolní součet Výroba TEP</t>
  </si>
  <si>
    <t>Brutto TEP</t>
  </si>
  <si>
    <t>EL dodávky</t>
  </si>
  <si>
    <t>TEP dodávky</t>
  </si>
  <si>
    <t>Kontrola dodávky EL</t>
  </si>
  <si>
    <t>Kontrola dodávky TEP</t>
  </si>
  <si>
    <t>Prodej TEP</t>
  </si>
  <si>
    <t>Kontrola Správnosti EL</t>
  </si>
  <si>
    <t>Kontrola Správnosti TEP</t>
  </si>
  <si>
    <t>Kontrola Správnosti palivo</t>
  </si>
  <si>
    <t>Účinost Výroby</t>
  </si>
  <si>
    <t>Cesta pro uložení</t>
  </si>
  <si>
    <t>Soubor na disku</t>
  </si>
  <si>
    <t>ANO</t>
  </si>
  <si>
    <t>32802_T11</t>
  </si>
  <si>
    <t>Středočeský</t>
  </si>
  <si>
    <t>32812_T11</t>
  </si>
  <si>
    <t>32708_T11</t>
  </si>
  <si>
    <t>32645_T11</t>
  </si>
  <si>
    <t>32565_T11</t>
  </si>
  <si>
    <t>32809_T11</t>
  </si>
  <si>
    <t>32867_T11</t>
  </si>
  <si>
    <t>32875_T11</t>
  </si>
  <si>
    <t>32834_T11</t>
  </si>
  <si>
    <t>Jihomoravský</t>
  </si>
  <si>
    <t>Zlínský</t>
  </si>
  <si>
    <t>Vysočina</t>
  </si>
  <si>
    <t>Pardubický</t>
  </si>
  <si>
    <t>Ústecký</t>
  </si>
  <si>
    <t>Liberecký</t>
  </si>
  <si>
    <t>Moravskoslezský</t>
  </si>
  <si>
    <t>Plzeňský</t>
  </si>
  <si>
    <t>Olomoucký</t>
  </si>
  <si>
    <t>Jihočeský</t>
  </si>
  <si>
    <t>Praha</t>
  </si>
  <si>
    <t>Karlovarský</t>
  </si>
  <si>
    <t>32907_T11</t>
  </si>
  <si>
    <t>32908_T11</t>
  </si>
  <si>
    <t>x</t>
  </si>
  <si>
    <t>32327_T11</t>
  </si>
  <si>
    <t>30791_T11</t>
  </si>
  <si>
    <t>02966_T11</t>
  </si>
  <si>
    <t>32599_T11</t>
  </si>
  <si>
    <t>32649_T11</t>
  </si>
  <si>
    <t>KJ - Nádražní, Adamov</t>
  </si>
  <si>
    <t>KJ - Babice (areál Hamé)</t>
  </si>
  <si>
    <t>KJ - Bečov</t>
  </si>
  <si>
    <t>KJ - Benešov</t>
  </si>
  <si>
    <t>KJ - Bojkovice</t>
  </si>
  <si>
    <t>KJ - Broumov</t>
  </si>
  <si>
    <t>KJ - Brtnice</t>
  </si>
  <si>
    <t>KJ - Bystřice nad Pernštejnem</t>
  </si>
  <si>
    <t>KJ - Česká Třebová, Křib</t>
  </si>
  <si>
    <t>KJ - Česká Třebová, Lhotka</t>
  </si>
  <si>
    <t>KJ - Duchcov</t>
  </si>
  <si>
    <t>KJ - Fügnerova, Vrchlabí</t>
  </si>
  <si>
    <t>KJ - Havlíčkův Brod, Rozkošská</t>
  </si>
  <si>
    <t>KJ - Havlíčkův Brod, Na Výšině</t>
  </si>
  <si>
    <t>KJ - Havlíčkův Brod, Smetanovo náměstí</t>
  </si>
  <si>
    <t>KJ - Havlíčkův Brod, Žižkov II</t>
  </si>
  <si>
    <t>KJ - Hlučín</t>
  </si>
  <si>
    <t>KJ - Hodkovice nad Mohelkou</t>
  </si>
  <si>
    <t>KJ - Hodonice</t>
  </si>
  <si>
    <t>KJ - Horní Bříza</t>
  </si>
  <si>
    <t>KJ - Hořovice</t>
  </si>
  <si>
    <t>KJ - Hrabyně (areál RÚ)</t>
  </si>
  <si>
    <t>KJ - Humpolec, Lnářská</t>
  </si>
  <si>
    <t>KJ - Humpolec, Na Rybníčku</t>
  </si>
  <si>
    <t>KJ - Ivančice</t>
  </si>
  <si>
    <t>KJ - Jaroměř</t>
  </si>
  <si>
    <t>KJ - Jihlava, U Břízek</t>
  </si>
  <si>
    <t>KJ - Kaznějov</t>
  </si>
  <si>
    <t>KJ - Kladruby (areál RÚ)</t>
  </si>
  <si>
    <t>KJ - Klimkovice (areál sanatoria)</t>
  </si>
  <si>
    <t>KJ - Kamenický Šenov</t>
  </si>
  <si>
    <t>KJ - Kojetín</t>
  </si>
  <si>
    <t>Kotelna Světlá - Bradlo</t>
  </si>
  <si>
    <t>Kotelna Frýdlant</t>
  </si>
  <si>
    <t>Kotelna Humpolec</t>
  </si>
  <si>
    <t>Kotelna Krátká - Železná Ruda</t>
  </si>
  <si>
    <t>Kotelna Govorova - Smiřice</t>
  </si>
  <si>
    <t>Kotelna Bradlo</t>
  </si>
  <si>
    <t>Kotelna Svitavy - Dimitrovova</t>
  </si>
  <si>
    <t>Kotelna Svitavy - Tovární</t>
  </si>
  <si>
    <t>Kotelna Svitavy - Větrná</t>
  </si>
  <si>
    <t>Kotelna Zruč - Na Výsluní</t>
  </si>
  <si>
    <t>Kotelna Zruč - Okružní</t>
  </si>
  <si>
    <t>Kotelna - ZŠ Jiráskova</t>
  </si>
  <si>
    <t>Kotelna - ZŠ Velká Chuchle</t>
  </si>
  <si>
    <t>KJ - Kraslice, Školní</t>
  </si>
  <si>
    <t>KJ - Kraslice, Pohraniční stráže</t>
  </si>
  <si>
    <t>KJ - Krupka</t>
  </si>
  <si>
    <t>KJ - Lipník nad Bečvou, ul. Hranická</t>
  </si>
  <si>
    <t>KJ - Lipník nad Bečvou, ul. Na Bečvě</t>
  </si>
  <si>
    <t>KJ - Litomyšl</t>
  </si>
  <si>
    <t>KJ - Luhačovice (areál lázní)</t>
  </si>
  <si>
    <t>KJ - Malé nám., Votice</t>
  </si>
  <si>
    <t>KJ - Meziboří</t>
  </si>
  <si>
    <t>KJ - Mohelnice</t>
  </si>
  <si>
    <t>KJ - Moravský Beroun</t>
  </si>
  <si>
    <t>KJ - Moravský Krumlov</t>
  </si>
  <si>
    <t>KJ - Nové Hrady</t>
  </si>
  <si>
    <t>KJ - Nové Město nad Metují, Sokolská</t>
  </si>
  <si>
    <t>KJ - Nové Město nad Metují, Družstevní</t>
  </si>
  <si>
    <t>KJ - Nové Strašecí</t>
  </si>
  <si>
    <t>KJ - Nový Bor, Rumburských hrdinů</t>
  </si>
  <si>
    <t>KJ - Nový Bor, Wolkerova</t>
  </si>
  <si>
    <t>KJ - Nymburk</t>
  </si>
  <si>
    <t>KJ - Nýřany, Komenského</t>
  </si>
  <si>
    <t>KJ - Nýřany, Luční</t>
  </si>
  <si>
    <t>KJ - Odolena Voda (areál AERO Vodochody)</t>
  </si>
  <si>
    <t>KJ - Osek</t>
  </si>
  <si>
    <t>Kotelna Vítkovice</t>
  </si>
  <si>
    <t>KJ - Polička, Hegerova</t>
  </si>
  <si>
    <t>KJ - Polička, Jiráskova</t>
  </si>
  <si>
    <t>KJ - Polička, Svépomoc</t>
  </si>
  <si>
    <t>KJ - Postoloprty, Draguš</t>
  </si>
  <si>
    <t>KJ - Postoloprty, Dvořákova</t>
  </si>
  <si>
    <t>KJ - Prostějov, B. Šmerala</t>
  </si>
  <si>
    <t>KJ - Prostějov, S. Manharda</t>
  </si>
  <si>
    <t>KJ - Prostějov, Moravská</t>
  </si>
  <si>
    <t>KJ - Prostějov nemocnice</t>
  </si>
  <si>
    <t>KJ - Prostějov sladovny</t>
  </si>
  <si>
    <t>KJ - Prostějov, Tylova</t>
  </si>
  <si>
    <t>KJ - Přelouč, 17. listopadu</t>
  </si>
  <si>
    <t>KJ - Rokycany</t>
  </si>
  <si>
    <t>KJ - Roudnice nad Labem</t>
  </si>
  <si>
    <t>KJ - Sedlčany, Na Severním sídlišti</t>
  </si>
  <si>
    <t>KJ - Sušice, Kaštanová</t>
  </si>
  <si>
    <t>KJ - Sušice, Studentská</t>
  </si>
  <si>
    <t>KJ - Sušice, Na Hrázi</t>
  </si>
  <si>
    <t>KJ - Sušice, Pravdova</t>
  </si>
  <si>
    <t>KJ - Sušice, Sirkařská</t>
  </si>
  <si>
    <t>KJ - Světlá nad Sázavou, Zámecká (areál sklárny)</t>
  </si>
  <si>
    <t>KJ - Šternberk</t>
  </si>
  <si>
    <t>KJ - Šumperk</t>
  </si>
  <si>
    <t>KJ - Tanvald</t>
  </si>
  <si>
    <t>KJ - Ústí nad Orlicí</t>
  </si>
  <si>
    <t>KJ - Ústí nad Orlicí, Okružní</t>
  </si>
  <si>
    <t>KJ - Vamberk</t>
  </si>
  <si>
    <t>Kotelna Volyně</t>
  </si>
  <si>
    <t>Kotelna Votice</t>
  </si>
  <si>
    <t>KJ - Vrchlabí, připojení Liščí kopec</t>
  </si>
  <si>
    <t>KJ - Vrchlabí, Žižkova NKTC</t>
  </si>
  <si>
    <t>KJ - Vysoké Mýto, Generála Svatoně (kotelna Vanice)</t>
  </si>
  <si>
    <t>KJ - Vysoké Mýto, Prokopa Velikého (kotelna Družba)</t>
  </si>
  <si>
    <t>KJ - Zákupy</t>
  </si>
  <si>
    <t>KJ - Sedlčany, Žižkova</t>
  </si>
  <si>
    <t>KJ - Horní Slavkov</t>
  </si>
  <si>
    <t>KJ - Bochov</t>
  </si>
  <si>
    <t>17974_T11</t>
  </si>
  <si>
    <t>32375_T11</t>
  </si>
  <si>
    <t>32525_T11</t>
  </si>
  <si>
    <t>32480_T11</t>
  </si>
  <si>
    <t>32196_T11</t>
  </si>
  <si>
    <t>25506_T11</t>
  </si>
  <si>
    <t>17525_T11</t>
  </si>
  <si>
    <t>32199_T11</t>
  </si>
  <si>
    <t>32197_T11</t>
  </si>
  <si>
    <t>31832_T11</t>
  </si>
  <si>
    <t>17527_T11</t>
  </si>
  <si>
    <t>32564_T11</t>
  </si>
  <si>
    <t>25751_T11</t>
  </si>
  <si>
    <t>25752_T11</t>
  </si>
  <si>
    <t>25754_T11</t>
  </si>
  <si>
    <t>31847_T11</t>
  </si>
  <si>
    <t>31802_T11</t>
  </si>
  <si>
    <t>32481_T11</t>
  </si>
  <si>
    <t>32324_T11</t>
  </si>
  <si>
    <t>31880_T11</t>
  </si>
  <si>
    <t>32461_T11</t>
  </si>
  <si>
    <t>29508_T11</t>
  </si>
  <si>
    <t>32305_T11</t>
  </si>
  <si>
    <t>09594_T11</t>
  </si>
  <si>
    <t>31831_T11</t>
  </si>
  <si>
    <t>31299_T11</t>
  </si>
  <si>
    <t>32460_T11</t>
  </si>
  <si>
    <t>32505_T11</t>
  </si>
  <si>
    <t>09439_T11</t>
  </si>
  <si>
    <t>00328_T11</t>
  </si>
  <si>
    <t>02791_T11</t>
  </si>
  <si>
    <t>00317_T11</t>
  </si>
  <si>
    <t>00316_T11</t>
  </si>
  <si>
    <t>00315_T11</t>
  </si>
  <si>
    <t>00314_T11</t>
  </si>
  <si>
    <t>02076_T11</t>
  </si>
  <si>
    <t>13691_T11</t>
  </si>
  <si>
    <t>15947_T11</t>
  </si>
  <si>
    <t>32523_T11</t>
  </si>
  <si>
    <t>32524_T11</t>
  </si>
  <si>
    <t>32084_T11</t>
  </si>
  <si>
    <t>31944_T11</t>
  </si>
  <si>
    <t>31846_T11</t>
  </si>
  <si>
    <t>19159_T11</t>
  </si>
  <si>
    <t>32462_T11</t>
  </si>
  <si>
    <t>32134_T11</t>
  </si>
  <si>
    <t>23270_T11</t>
  </si>
  <si>
    <t>32016_T11</t>
  </si>
  <si>
    <t>25614_T11</t>
  </si>
  <si>
    <t>25615_T11</t>
  </si>
  <si>
    <t>31853_T11</t>
  </si>
  <si>
    <t>32017_T11</t>
  </si>
  <si>
    <t>28953_T11</t>
  </si>
  <si>
    <t>28954_T11</t>
  </si>
  <si>
    <t>32588_T11</t>
  </si>
  <si>
    <t>31854_T11</t>
  </si>
  <si>
    <t>31867_T11</t>
  </si>
  <si>
    <t>30787_T11</t>
  </si>
  <si>
    <t>32325_T11</t>
  </si>
  <si>
    <t>30790_T11</t>
  </si>
  <si>
    <t>29922_T11</t>
  </si>
  <si>
    <t>31801_T11</t>
  </si>
  <si>
    <t>32646_T11</t>
  </si>
  <si>
    <t>32647_T11</t>
  </si>
  <si>
    <t>32648_T11</t>
  </si>
  <si>
    <t>32354_T11</t>
  </si>
  <si>
    <t>32374_T11</t>
  </si>
  <si>
    <t>31302_T11</t>
  </si>
  <si>
    <t>32353_T11</t>
  </si>
  <si>
    <t>12647_T11</t>
  </si>
  <si>
    <t>16219_T11</t>
  </si>
  <si>
    <t>16157_T11</t>
  </si>
  <si>
    <t>11687_T11</t>
  </si>
  <si>
    <t>32522_T11</t>
  </si>
  <si>
    <t>32085_T11</t>
  </si>
  <si>
    <t>32229_T11</t>
  </si>
  <si>
    <t>31301_T11</t>
  </si>
  <si>
    <t>32133_T11</t>
  </si>
  <si>
    <t>30786_T11</t>
  </si>
  <si>
    <t>00329_T11</t>
  </si>
  <si>
    <t>00313_T11</t>
  </si>
  <si>
    <t>23721_T11</t>
  </si>
  <si>
    <t>23715_T11</t>
  </si>
  <si>
    <t>25668_T11</t>
  </si>
  <si>
    <t>25669_T11</t>
  </si>
  <si>
    <t>32937_T11</t>
  </si>
  <si>
    <t>32933_T11</t>
  </si>
  <si>
    <t>KJ - Krásná Lípa</t>
  </si>
  <si>
    <t>KJ - Energocentrum Vítkovice III</t>
  </si>
  <si>
    <t>32991_T11</t>
  </si>
  <si>
    <t>32958_T11</t>
  </si>
  <si>
    <t>Cesta zfo souboru</t>
  </si>
  <si>
    <t>http://www.eru.cz/cs/-/statisticke_vykazy</t>
  </si>
  <si>
    <t>KJ - Česká Třebová na Milíři</t>
  </si>
  <si>
    <t>KJ - Jáchymov</t>
  </si>
  <si>
    <t>33004_T11</t>
  </si>
  <si>
    <t>32992_T11</t>
  </si>
  <si>
    <t>32942_T11</t>
  </si>
  <si>
    <t>KJ - Příbor</t>
  </si>
  <si>
    <t>33016_T11</t>
  </si>
  <si>
    <t>33049_T11</t>
  </si>
  <si>
    <t>33050_T11</t>
  </si>
  <si>
    <t>KJ - Rakovník</t>
  </si>
  <si>
    <t>KJ - Šumerk K3</t>
  </si>
  <si>
    <t>KJ - Tanvald ul. Vítězná</t>
  </si>
  <si>
    <t>X</t>
  </si>
  <si>
    <t>33093_T11</t>
  </si>
  <si>
    <t>KJ - Řež ÚJV</t>
  </si>
  <si>
    <t>KJ - Kdyně</t>
  </si>
  <si>
    <t>KJ - ŠumerkK2</t>
  </si>
  <si>
    <t>33114_T11</t>
  </si>
  <si>
    <t>33134_T11</t>
  </si>
  <si>
    <t>33150_T11</t>
  </si>
  <si>
    <t>KJ - Helvikovice</t>
  </si>
  <si>
    <t>33287_T11</t>
  </si>
  <si>
    <t>KJ - Mondelez Opava</t>
  </si>
  <si>
    <t>KJ - Veselí nad Lužnicí</t>
  </si>
  <si>
    <t>KJ - Luby ul. Tovární</t>
  </si>
  <si>
    <t>KJ - Luby U Pily</t>
  </si>
  <si>
    <t>KJ - Rýmařov</t>
  </si>
  <si>
    <t>33336_T11</t>
  </si>
  <si>
    <t>33346_T11</t>
  </si>
  <si>
    <t>33347_T11</t>
  </si>
  <si>
    <t>33379_T11</t>
  </si>
  <si>
    <t>33380_T11</t>
  </si>
  <si>
    <t>33468_T11</t>
  </si>
  <si>
    <t>33469_T11</t>
  </si>
  <si>
    <t>33470_T11</t>
  </si>
  <si>
    <t>33443_T11</t>
  </si>
  <si>
    <t>KJ- Modelárna Třinec</t>
  </si>
  <si>
    <t>KJ - Jablonec – Boženy Němcové</t>
  </si>
  <si>
    <t>KJ - Jablonec – Josefa Hory</t>
  </si>
  <si>
    <t>KJ - Jablonec – Liberecká</t>
  </si>
  <si>
    <t>KJ - Hanušovice</t>
  </si>
  <si>
    <t>33471_T11</t>
  </si>
  <si>
    <t>KJ - Jablonec - Březová</t>
  </si>
  <si>
    <t>33510_T11</t>
  </si>
  <si>
    <t>KJ - nemocnice Pelhřimov</t>
  </si>
  <si>
    <t>KJ - nemocnice H.B.</t>
  </si>
  <si>
    <t>KJ - Česká Třebová ul. Semanínská</t>
  </si>
  <si>
    <t>KJ - FRUTA Kunovice</t>
  </si>
  <si>
    <t>33593_T11</t>
  </si>
  <si>
    <t>33594_T11</t>
  </si>
  <si>
    <t>33595_T11</t>
  </si>
  <si>
    <t>33624_T11</t>
  </si>
  <si>
    <t>vc</t>
  </si>
  <si>
    <t>name</t>
  </si>
  <si>
    <t>abs_path</t>
  </si>
  <si>
    <t>relative_path</t>
  </si>
  <si>
    <t>https://cezenergocz.sharepoint.com/sites/Provoznhodnoty111/Sdilene dokumenty/General/Provozni hodnoty 2021/Jednotky/</t>
  </si>
  <si>
    <t>base_path</t>
  </si>
  <si>
    <t>2021 Provozní hodnoty Adamov.xlsx</t>
  </si>
  <si>
    <t>2021 Provozní hodnoty Babice - Hamé.xlsx</t>
  </si>
  <si>
    <t>2021 Provozní hodnoty Bečov.xlsx</t>
  </si>
  <si>
    <t>2021 Provozní hodnoty Benešov.xlsx</t>
  </si>
  <si>
    <t>2021 Provozní hodnoty Bojkovice.xlsx</t>
  </si>
  <si>
    <t>2021 Provozní hodnoty Broumov.xlsx</t>
  </si>
  <si>
    <t>2021 Provozní hodnoty Brtnice.xlsx</t>
  </si>
  <si>
    <t>2021 Provozní hodnoty Bystřice.xlsx</t>
  </si>
  <si>
    <t>2021 Provozní hodnoty Česká Třebová Křib.xlsx</t>
  </si>
  <si>
    <t>2021 Provozní hodnoty Česká Třebová Lhotka.xlsx</t>
  </si>
  <si>
    <t>2021 Provozní hodnoty Duchcov.xlsx</t>
  </si>
  <si>
    <t>2021 Provozní hodnoty Vrchlabí Fügnerova AZ.xlsx</t>
  </si>
  <si>
    <t>2021 Provozní hodnoty Havlíčkův Brod Rozkošská.xlsx</t>
  </si>
  <si>
    <t>2021 Provozní hodnoty Havlíčkův Brod Na Výšině KGJ1+KGJ2.xlsx</t>
  </si>
  <si>
    <t>2021 Provozní hodnoty Havlíčkův Brod Smetanovo nám..xlsx</t>
  </si>
  <si>
    <t>2021 Provozní hodnoty Havlíčkův Brod Žižkov.xlsx</t>
  </si>
  <si>
    <t>2021 Provozní hodnoty Hlučín.xlsx</t>
  </si>
  <si>
    <t>2021 Provozní hodnoty Hodkovice nad Mohelkou.xlsx</t>
  </si>
  <si>
    <t>2021 Provozní hodnoty Hodonice.xlsx</t>
  </si>
  <si>
    <t>2021 Provozní hodnoty Horní Bříza.xlsx</t>
  </si>
  <si>
    <t>2021 Provozní hodnoty Hořovice.xlsx</t>
  </si>
  <si>
    <t>2021 Provozní hodnoty Hrabyně.xlsx</t>
  </si>
  <si>
    <t>2021 Provozní hodnoty Humpolec Lnářská.xlsx</t>
  </si>
  <si>
    <t>2021 Provozní hodnoty Humpolec na Rybníčku.xlsx</t>
  </si>
  <si>
    <t>2021 Provozní hodnoty Ivančice.xlsm</t>
  </si>
  <si>
    <t>2021 Provozní hodnoty Jaroměř.xlsx</t>
  </si>
  <si>
    <t>2021 Provozní hodnoty Jihlava.xlsx</t>
  </si>
  <si>
    <t>2021 Provozní hodnoty Kaznějov.xlsx</t>
  </si>
  <si>
    <t>2021 Provozní hodnoty Kladruby.xlsx</t>
  </si>
  <si>
    <t>2021 Provozní hodnoty Klimkovice.xlsx</t>
  </si>
  <si>
    <t>2021 Provozní hodnoty Kamenický Šenov.xlsx</t>
  </si>
  <si>
    <t>2021 Provozní hodnoty Kojetín.xlsx</t>
  </si>
  <si>
    <t>2021 Provozní hodnoty Světlá nad Sázavou.xlsm</t>
  </si>
  <si>
    <t>2021 Provozní hodnoty Frýdlant.xlsx</t>
  </si>
  <si>
    <t>2021 Provozní hodnoty Humpolec Fügnerova.xlsx</t>
  </si>
  <si>
    <t>2021 Provozní hodnoty Železná Ruda.xlsm</t>
  </si>
  <si>
    <t>2021 Provozní hodnoty Smiřice.xlsm</t>
  </si>
  <si>
    <t>2021 Provozní hodnoty Svitavy.xlsm</t>
  </si>
  <si>
    <t>2021 Provozní hodnoty Zruč nad Sázavou.xlsm</t>
  </si>
  <si>
    <t>2021 Provozní hodnoty Velká Chuchle.xlsx</t>
  </si>
  <si>
    <t>2021 Provozní hodnoty Kraslice sever - Školní.xlsx</t>
  </si>
  <si>
    <t>2021 Provozní hodnoty Kraslice střed - Pohr. stráže.xlsx</t>
  </si>
  <si>
    <t>2021 Provozní hodnoty Krupka.xlsx</t>
  </si>
  <si>
    <t>2021 Provozní hodnoty Lipník nad Bečvou Hranická.xlsx</t>
  </si>
  <si>
    <t>2021 Provozní hodnoty Lipník nad Bečvou Zahradní.xlsx</t>
  </si>
  <si>
    <t>2021 Provozní hodnoty Litomyšl.xlsx</t>
  </si>
  <si>
    <t>2021 Provozní hodnoty Luhačovice.xlsx</t>
  </si>
  <si>
    <t>2021 Provozní hodnoty Votice.xlsx</t>
  </si>
  <si>
    <t>2021 Provozní hodnoty Meziboří.xlsx</t>
  </si>
  <si>
    <t>2021 Provozní hodnoty Mohelnice.xlsx</t>
  </si>
  <si>
    <t>2021 Provozní hodnoty Moravský Beroun.xlsx</t>
  </si>
  <si>
    <t>2021 Provozní hodnoty Moravský Krumlov.xlsx</t>
  </si>
  <si>
    <t>2021 Provozní hodnoty Nové Hrady.xlsx</t>
  </si>
  <si>
    <t>2021 Provozní hodnoty Nové Město nad Metují - Bořetín.xlsx</t>
  </si>
  <si>
    <t>2021 Provozní hodnoty Nové Město nad Metují - Malecí.xlsx</t>
  </si>
  <si>
    <t>2021 Provozní hodnoty Nové Strašecí.xlsx</t>
  </si>
  <si>
    <t>2021 Provozní hodnoty Nový Bor Rumburských hrdinů.xlsx</t>
  </si>
  <si>
    <t>2021 Provozní hodnoty Nový Bor Wolkerova.xlsx</t>
  </si>
  <si>
    <t>2021 Provozní hodnoty Nymburk.xlsx</t>
  </si>
  <si>
    <t>2021 Provozní hodnoty Nýřany Komenského.xlsx</t>
  </si>
  <si>
    <t>2021 Provozní hodnoty Nýřany Luční.xlsx</t>
  </si>
  <si>
    <t>2021 Provozní hodnoty Odolena Voda.xlsx</t>
  </si>
  <si>
    <t>2021 Provozní hodnoty Osek (KGJ).xlsx</t>
  </si>
  <si>
    <t>2021 Provozní hodnoty Teplárna Vítkovice.xlsx</t>
  </si>
  <si>
    <t>2021 Provozní hodnoty Polička Hegerova.xlsx</t>
  </si>
  <si>
    <t>2021 Provozní hodnoty Polička Jiráskova.xlsx</t>
  </si>
  <si>
    <t>2021 Provozní hodnoty Polička Svépomoc.xlsx</t>
  </si>
  <si>
    <t>2021 Provozní hodnoty Postoloprty Draguš.xlsx</t>
  </si>
  <si>
    <t>2021 Provozní hodnoty Postoloprty Dvořákova.xlsx</t>
  </si>
  <si>
    <t>2021 Provozní hodnoty Prostějov Svoboda, B. Šmerala.xlsx</t>
  </si>
  <si>
    <t>2021 Provozní hodnoty Prostějov Mozartova, Manharda.xlsx</t>
  </si>
  <si>
    <t>2021 Provozní hodnoty Prostějov Krasická.xlsx</t>
  </si>
  <si>
    <t>2021 Provozní hodnoty Prostějov Nemocnice.xlsx</t>
  </si>
  <si>
    <t>2021 Provozní hodnoty Prostějov Sladovny.xlsx</t>
  </si>
  <si>
    <t>2021 Provozní hodnoty Prostějov Tylova.xlsx</t>
  </si>
  <si>
    <t>2021 Provozní hodnoty Přelouč.xlsm</t>
  </si>
  <si>
    <t>2021 Provozní hodnoty Rokycany.xlsx</t>
  </si>
  <si>
    <t>2021 Provozní hodnoty Roudnice nad Labem.xlsx</t>
  </si>
  <si>
    <t>2021 Provozní hodnoty Sedlčany Severní sídliště.xlsx</t>
  </si>
  <si>
    <t>2021 Provozní hodnoty Sušice Kaštanová.xlsx</t>
  </si>
  <si>
    <t>2021 Provozní hodnoty Sušice Lerchova.xlsx</t>
  </si>
  <si>
    <t>2021 Provozní hodnoty Sušice Na Hrázi.xlsx</t>
  </si>
  <si>
    <t>2021 Provozní hodnoty Sušice Pravdova.xlsx</t>
  </si>
  <si>
    <t>2021 Provozní hodnoty Sušice Sirkařská.xlsx</t>
  </si>
  <si>
    <t>2021 Provozní hodnoty Světlá nad Sázavou.xlsx</t>
  </si>
  <si>
    <t>2021 Provozní hodnoty Šternberk.xlsx</t>
  </si>
  <si>
    <t>2021 Provozní hodnoty Šumperk.xlsx</t>
  </si>
  <si>
    <t>2021 Provozní hodnoty Tanvald.xlsx</t>
  </si>
  <si>
    <t>2021 Provozní hodnoty Ústí nad Orlicí Mazánkova.xlsx</t>
  </si>
  <si>
    <t>2021 Provozní hodnoty Ústí nad Orlicí - Podměstí.xlsx</t>
  </si>
  <si>
    <t>2021 Provozní hodnoty Vamberk.xlsx</t>
  </si>
  <si>
    <t>2021 Provozní hodnoty Volyně.xlsm</t>
  </si>
  <si>
    <t>2021 Provozní hodnoty Vrchlabí NKTC.xlsx</t>
  </si>
  <si>
    <t>2021 Provozní hodnoty Vysoké Mýto Gen. Svatoně.xlsx</t>
  </si>
  <si>
    <t>2021 Provozní hodnoty Vysoké Mýto - Prokopa Velikého.xlsx</t>
  </si>
  <si>
    <t>2021 Provozní hodnoty Zákupy.xlsx</t>
  </si>
  <si>
    <t>2021 Provozní hodnoty Sedlčany Žižkova.xlsx</t>
  </si>
  <si>
    <t>2021 Provozní hodnoty Horní Slavkov.xlsx</t>
  </si>
  <si>
    <t>2021 Provozní hodnoty Bochov.xlsx</t>
  </si>
  <si>
    <t>2021 Provozní hodnoty Krásná Lípa.xlsx</t>
  </si>
  <si>
    <t>2021 Provozní hodnoty Energocentrum Vítkovice III.xlsx</t>
  </si>
  <si>
    <t>2021 Provozní hodnoty Česká Třebová - Na Milíři.xlsx</t>
  </si>
  <si>
    <t>2021 Provozní hodnoty Jáchymov.xlsx</t>
  </si>
  <si>
    <t>2021 Provozní hodnoty Příbor.xlsx</t>
  </si>
  <si>
    <t>2021 Provozní hodnoty Rakovník.xlsx</t>
  </si>
  <si>
    <t>2021 Provozní hodnoty Šumperk K3.xlsx</t>
  </si>
  <si>
    <t>2021 Provozní hodnoty Tanvald ul. Vítězná.xlsx</t>
  </si>
  <si>
    <t>2021 Provozní hodnoty Řež ÚJV.xlsx</t>
  </si>
  <si>
    <t>2021 Provozní hodnoty Kdyně.xlsx</t>
  </si>
  <si>
    <t>2021 Provozní hodnoty Šumperk K2.xlsx</t>
  </si>
  <si>
    <t>2021 Provozní hodnoty Helvíkovice.xlsx</t>
  </si>
  <si>
    <t>2021 Provozní hodnoty Opava Mondelez.xlsx</t>
  </si>
  <si>
    <t>2021 Provozní hodnoty Veselí nad Lužnici.xlsx</t>
  </si>
  <si>
    <t>2021 Provozní hodnoty Luby Tovární.xlsx</t>
  </si>
  <si>
    <t>2021 Provozní hodnoty Luby Pila.xlsx</t>
  </si>
  <si>
    <t>2021 Provozní hodnoty Rýmařov.xlsx</t>
  </si>
  <si>
    <t>2021 Provozní hodnoty Třinec.xlsx</t>
  </si>
  <si>
    <t>2021 Provozní hodnoty Jablonec nad Nisou Boženy Němcové.xlsx</t>
  </si>
  <si>
    <t>2021 Provozní hodnoty Jablonec nad Nisou J. Hory.xlsx</t>
  </si>
  <si>
    <t>2021 Provozní hodnoty Jablonec nad Nisou Liberecká.xlsx</t>
  </si>
  <si>
    <t>2021 Provozní hodnoty Hanušovice.xlsx</t>
  </si>
  <si>
    <t>2021 Provozní hodnoty Jablonec nad Nisou Březová.xlsx</t>
  </si>
  <si>
    <t>2021 Provozní hodnoty Pelhřimov Nemocnice.xlsx</t>
  </si>
  <si>
    <t>2021 Provozní hodnoty Havlíčkův Brod Nemocnice.xlsx</t>
  </si>
  <si>
    <t>2021 Provozní hodnoty Česká Třebová Semanín.xlsx</t>
  </si>
  <si>
    <t>ExportDB'!$C$3</t>
  </si>
  <si>
    <t>Link</t>
  </si>
  <si>
    <t>https://cezenergocz.sharepoint.com/sites/Provoznhodnoty111/Sdilene dokumenty/General/Provozni hodnoty 2021/Tepla/</t>
  </si>
  <si>
    <t>serial n.</t>
  </si>
  <si>
    <t>KJ - Špindlerův mlýn</t>
  </si>
  <si>
    <t>KJ - Lysá nad Labem</t>
  </si>
  <si>
    <t>33657_T11</t>
  </si>
  <si>
    <t>33658_T11</t>
  </si>
  <si>
    <t>KJ - nemocnice HB</t>
  </si>
  <si>
    <t>KJ - JOB AIR TECHNIC</t>
  </si>
  <si>
    <t>33739_T11</t>
  </si>
  <si>
    <t>Leden</t>
  </si>
  <si>
    <t>Únor</t>
  </si>
  <si>
    <t>Březen</t>
  </si>
  <si>
    <t>Duben</t>
  </si>
  <si>
    <t>Květen</t>
  </si>
  <si>
    <t>Červen</t>
  </si>
  <si>
    <t>Červenec</t>
  </si>
  <si>
    <t>Srpen</t>
  </si>
  <si>
    <t>Září</t>
  </si>
  <si>
    <t>Říjen</t>
  </si>
  <si>
    <t>Listopad</t>
  </si>
  <si>
    <t>Prosinec</t>
  </si>
  <si>
    <t>KJ - Prostějov Anglická</t>
  </si>
  <si>
    <t>33859_T11</t>
  </si>
  <si>
    <t>33982_T11</t>
  </si>
  <si>
    <t>KJ - Police nad Metují</t>
  </si>
  <si>
    <t>KJ - Poděbrady</t>
  </si>
  <si>
    <t>34102_T11</t>
  </si>
  <si>
    <t>KJ - Heřmanův Městec V Lukách</t>
  </si>
  <si>
    <t>KJ - Heřmanův Městec U Bažantnice</t>
  </si>
  <si>
    <t>KJ - Nové Zákupy</t>
  </si>
  <si>
    <t>KJ - Klatovy</t>
  </si>
  <si>
    <t>34619_T11</t>
  </si>
  <si>
    <t>34620_T11</t>
  </si>
  <si>
    <t>34621_T11</t>
  </si>
  <si>
    <t>34634_T11</t>
  </si>
  <si>
    <t>lic_tep</t>
  </si>
  <si>
    <t>lic_el</t>
  </si>
  <si>
    <t>kotle</t>
  </si>
  <si>
    <t>kraj</t>
  </si>
  <si>
    <t>34942_T11</t>
  </si>
  <si>
    <t>35161_T11</t>
  </si>
  <si>
    <t>KJ - Jihlava SAPELI</t>
  </si>
  <si>
    <t>EAN</t>
  </si>
  <si>
    <t>xi</t>
  </si>
  <si>
    <t>xii</t>
  </si>
  <si>
    <t>KJ - Rokycany, na Pátku</t>
  </si>
  <si>
    <t>Královéhradecký</t>
  </si>
  <si>
    <t>35423_T11</t>
  </si>
  <si>
    <t>EG.D, a.s.</t>
  </si>
  <si>
    <t>KJ - COLORLAK</t>
  </si>
  <si>
    <t>KJ - Horaždovice ul. Okružní</t>
  </si>
  <si>
    <t>KJ - Kraslice Soukenická</t>
  </si>
  <si>
    <t>35788_T11</t>
  </si>
  <si>
    <t>KJ - Horažďovice ul. Okružní</t>
  </si>
  <si>
    <t>35818_T11</t>
  </si>
  <si>
    <t>ČEZ Distribuce, a.s.</t>
  </si>
  <si>
    <t>nazevVyrobny</t>
  </si>
  <si>
    <t>vykazovanaPerioda</t>
  </si>
  <si>
    <t>komentar</t>
  </si>
  <si>
    <t>vsazkaPalivaHodnota</t>
  </si>
  <si>
    <t>vyrobaElektrinyBrutto</t>
  </si>
  <si>
    <t>dodavkaUzitecnehoTepla</t>
  </si>
  <si>
    <t>instalovanyTepelnyVykon</t>
  </si>
  <si>
    <t>instalovanyElektrickyVykon</t>
  </si>
  <si>
    <t>idVyrobny</t>
  </si>
  <si>
    <t>pripojenoKPsDs</t>
  </si>
  <si>
    <t>g-porizeniPalivaCelkem</t>
  </si>
  <si>
    <t>g-spotrebaPalivaVyrobaElektriny</t>
  </si>
  <si>
    <t>g-spotrebaPalivaVyrobaTepla</t>
  </si>
  <si>
    <t>g-vyhrevnostHodnota</t>
  </si>
  <si>
    <t>ve-bruttoVyroba</t>
  </si>
  <si>
    <t>ve-technologickaVlastniSpotrebaNaVyrobuElektriny</t>
  </si>
  <si>
    <t>ve-technologickaVlastniSpotrebaNaVyrobuTepla</t>
  </si>
  <si>
    <t>ve-dodavkyDoVlastnihoPodnikuNeboZarizeni</t>
  </si>
  <si>
    <t>ve-ztraty</t>
  </si>
  <si>
    <t>ve-primeDodavkyCizimSubjektum</t>
  </si>
  <si>
    <t>vt-bruttoVyroba</t>
  </si>
  <si>
    <t>vt-technologickaVlastniSpotrebaNaVyrobuElektriny</t>
  </si>
  <si>
    <t>vt-technologickaVlastniSpotrebaNaVyrobuTepla</t>
  </si>
  <si>
    <t>vt-dodavkyDoVlastnihoPodnikuNeboZarizeni</t>
  </si>
  <si>
    <t>vt-ztraty</t>
  </si>
  <si>
    <t>vt-primeDodavkyCizimSubjektum</t>
  </si>
  <si>
    <t>bde1-nakupOdber</t>
  </si>
  <si>
    <t>bde1-vlastniSpotrebaCelkem</t>
  </si>
  <si>
    <t>bde1-spotrebaElektrinyNaPrecerpavaniVPve</t>
  </si>
  <si>
    <t>bde1-saldo</t>
  </si>
  <si>
    <t>bde1-ztraty</t>
  </si>
  <si>
    <t>bdt1-nakupOdber</t>
  </si>
  <si>
    <t>bdt1-vlastniSpotrebaCelkem</t>
  </si>
  <si>
    <t>bdt1-spotrebaElektrinyNaPrecerpavaniVPve</t>
  </si>
  <si>
    <t>bdt1-saldo</t>
  </si>
  <si>
    <t>bdt1-ztraty</t>
  </si>
  <si>
    <t>bde2-energetika</t>
  </si>
  <si>
    <t>bde2-prumysl</t>
  </si>
  <si>
    <t>bde2-stavebnictvi</t>
  </si>
  <si>
    <t>bde2-doprava</t>
  </si>
  <si>
    <t>bde2-zemedelstviALesnictvi</t>
  </si>
  <si>
    <t>bde2-obchodSluzbySkolstviZdravotnictvi</t>
  </si>
  <si>
    <t>bde2-domacnosti</t>
  </si>
  <si>
    <t>bde2-ostatni</t>
  </si>
  <si>
    <t>bdt2-dodavkyObchodnimSubjektum</t>
  </si>
  <si>
    <t>bdt2-energetika</t>
  </si>
  <si>
    <t>bdt2-prumysl</t>
  </si>
  <si>
    <t>bdt2-stavebnictvi</t>
  </si>
  <si>
    <t>bdt2-doprava</t>
  </si>
  <si>
    <t>bdt2-zemedelstviALesnictvi</t>
  </si>
  <si>
    <t>bdt2-obchodSluzbySkolstviZdravotnictvi</t>
  </si>
  <si>
    <t>bdt2-domacnosti</t>
  </si>
  <si>
    <t>bdt2-ostatni</t>
  </si>
  <si>
    <t>bde2-dodavkyObchodnimSubjektum</t>
  </si>
  <si>
    <t>Rok</t>
  </si>
  <si>
    <t>Perioda</t>
  </si>
  <si>
    <t>Název držitele licence</t>
  </si>
  <si>
    <t>E1- ID výrobny</t>
  </si>
  <si>
    <t>E1- Název výrobny</t>
  </si>
  <si>
    <t>ČEZ Energo, s.r.o.</t>
  </si>
  <si>
    <t>36344_T11</t>
  </si>
  <si>
    <t>KJ - TEPLICE NAD METUJÍ</t>
  </si>
  <si>
    <t>36345_T11</t>
  </si>
  <si>
    <t>KJ - PROSTĚJOV BENEŠOVA</t>
  </si>
  <si>
    <t>KJ - HORAŽĎOVICE UL. OKRUŽNÍ</t>
  </si>
  <si>
    <t>36069_T11</t>
  </si>
  <si>
    <t>KJ - BROUMOV ENERGO</t>
  </si>
  <si>
    <t>KJ - nemocnice Havlíčkův Brod</t>
  </si>
  <si>
    <t>KJ - POLICE NAD METUJÍ</t>
  </si>
  <si>
    <t>KJ - ÚJV Řež</t>
  </si>
  <si>
    <t>KJ - JOB AIR TECHNIC MOŠNOV</t>
  </si>
  <si>
    <t>36067_T11</t>
  </si>
  <si>
    <t>KJ - Veselí nad Lužnicí Blatské sídliště</t>
  </si>
  <si>
    <t>36068_T11</t>
  </si>
  <si>
    <t>KJ - ČESKÁ TŘEBOVÁ BAZÉN</t>
  </si>
  <si>
    <t>KJ - Helvíkovice</t>
  </si>
  <si>
    <t>Kotelna Šumperk K3</t>
  </si>
  <si>
    <t>KJ - JnN ul. Josefa Hory</t>
  </si>
  <si>
    <t>KJ - Fruta Kunovice</t>
  </si>
  <si>
    <t>KJ - Sušice Pravdova</t>
  </si>
  <si>
    <t>01515_T11</t>
  </si>
  <si>
    <t>KJ - HORAŽĎOVICE SPORTOVNÍ</t>
  </si>
  <si>
    <t>KJ - PROSTĚJOV ANGLICKÁ</t>
  </si>
  <si>
    <t>KJ - Sušice Sirkařská</t>
  </si>
  <si>
    <t>KJ - JnN ul. Březová</t>
  </si>
  <si>
    <t>KJ - JnN ul. Liberecká</t>
  </si>
  <si>
    <t>Kotelna Rakovník</t>
  </si>
  <si>
    <t>Hlavní město Praha</t>
  </si>
  <si>
    <t>KJ - JnN ul. Boženy Němcové</t>
  </si>
  <si>
    <t>KJ - MONDELEZ OPAVA</t>
  </si>
  <si>
    <t>KJ - Sušice Kaštanová</t>
  </si>
  <si>
    <t>KJ - Sedlčany, Žižkov</t>
  </si>
  <si>
    <t>KJ - Kotelna Milíř</t>
  </si>
  <si>
    <t>KJ - Dřevomodelárny Sléváren Třinec</t>
  </si>
  <si>
    <t>Kotelna Šumperk K2</t>
  </si>
  <si>
    <t>Kotelna Lázeňská</t>
  </si>
  <si>
    <t>KJ - Luby Tovární</t>
  </si>
  <si>
    <t>KJ - ROKYCANY</t>
  </si>
  <si>
    <t>KJ - Jáchymov, ul. Lidická</t>
  </si>
  <si>
    <t>KJ - PODĚBRADY</t>
  </si>
  <si>
    <t>KOTELNA GOVOROVA - Smiřice</t>
  </si>
  <si>
    <t>KJ - KRASLICE SOUKENICKÁ</t>
  </si>
  <si>
    <t>KJ - Sušice Na Hrázi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</si>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</sst>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10"/>
      <color theme="0" tint="-0.34998626667073579"/>
      <name val="Calibri"/>
      <family val="2"/>
      <charset val="238"/>
      <scheme val="minor"/>
    </font>
    <font>
      <b/>
      <sz val="14"/>
      <color theme="1" tint="0.14999847407452621"/>
      <name val="Calibri"/>
      <family val="2"/>
      <charset val="238"/>
      <scheme val="minor"/>
    </font>
    <font>
      <b/>
      <i/>
      <sz val="10"/>
      <color theme="1"/>
      <name val="Calibri"/>
      <family val="2"/>
      <charset val="238"/>
      <scheme val="minor"/>
    </font>
    <font>
      <i/>
      <sz val="11"/>
      <color theme="0" tint="-0.499984740745262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33333"/>
      <name val="Source Sans Pro"/>
      <family val="2"/>
    </font>
    <font>
      <sz val="11"/>
      <color rgb="FF333333"/>
      <name val="Source Sans Pro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11"/>
      <color rgb="FF000000"/>
      <name val="Calibri"/>
      <family val="2"/>
      <charset val="238"/>
      <scheme val="minor"/>
    </font>
    <font>
      <i/>
      <sz val="11"/>
      <color rgb="FF80808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/>
  </cellStyleXfs>
  <cellXfs count="71">
    <xf numFmtId="0" fontId="0" fillId="0" borderId="0" xfId="0"/>
    <xf numFmtId="49" fontId="0" fillId="0" borderId="0" xfId="0" applyNumberFormat="1"/>
    <xf numFmtId="0" fontId="2" fillId="0" borderId="0" xfId="0" applyFont="1"/>
    <xf numFmtId="49" fontId="0" fillId="3" borderId="0" xfId="0" applyNumberFormat="1" applyFill="1"/>
    <xf numFmtId="0" fontId="0" fillId="3" borderId="0" xfId="0" applyFill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center" vertical="center" wrapText="1"/>
    </xf>
    <xf numFmtId="49" fontId="0" fillId="3" borderId="8" xfId="0" applyNumberFormat="1" applyFill="1" applyBorder="1"/>
    <xf numFmtId="0" fontId="0" fillId="5" borderId="7" xfId="0" applyFill="1" applyBorder="1"/>
    <xf numFmtId="0" fontId="0" fillId="5" borderId="0" xfId="0" applyFill="1"/>
    <xf numFmtId="0" fontId="0" fillId="6" borderId="9" xfId="0" applyFill="1" applyBorder="1"/>
    <xf numFmtId="0" fontId="0" fillId="6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9" fillId="0" borderId="0" xfId="0" applyFont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4" fillId="0" borderId="0" xfId="0" applyFont="1" applyAlignment="1">
      <alignment horizontal="center"/>
    </xf>
    <xf numFmtId="0" fontId="0" fillId="2" borderId="1" xfId="0" applyFill="1" applyBorder="1"/>
    <xf numFmtId="0" fontId="8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2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9" fontId="0" fillId="0" borderId="0" xfId="1" applyFont="1"/>
    <xf numFmtId="0" fontId="0" fillId="0" borderId="0" xfId="0" applyAlignment="1">
      <alignment horizontal="center"/>
    </xf>
    <xf numFmtId="49" fontId="0" fillId="4" borderId="0" xfId="0" applyNumberFormat="1" applyFill="1"/>
    <xf numFmtId="0" fontId="14" fillId="0" borderId="0" xfId="2"/>
    <xf numFmtId="0" fontId="15" fillId="4" borderId="0" xfId="0" applyFont="1" applyFill="1"/>
    <xf numFmtId="0" fontId="15" fillId="0" borderId="0" xfId="0" applyFont="1"/>
    <xf numFmtId="0" fontId="15" fillId="4" borderId="12" xfId="0" applyFont="1" applyFill="1" applyBorder="1"/>
    <xf numFmtId="164" fontId="0" fillId="4" borderId="10" xfId="0" applyNumberFormat="1" applyFill="1" applyBorder="1"/>
    <xf numFmtId="164" fontId="0" fillId="4" borderId="0" xfId="0" applyNumberFormat="1" applyFill="1"/>
    <xf numFmtId="3" fontId="0" fillId="4" borderId="0" xfId="0" applyNumberFormat="1" applyFill="1"/>
    <xf numFmtId="0" fontId="17" fillId="0" borderId="0" xfId="0" applyFont="1"/>
    <xf numFmtId="165" fontId="0" fillId="4" borderId="10" xfId="0" applyNumberFormat="1" applyFill="1" applyBorder="1"/>
    <xf numFmtId="165" fontId="0" fillId="4" borderId="0" xfId="0" applyNumberFormat="1" applyFill="1"/>
    <xf numFmtId="0" fontId="18" fillId="0" borderId="0" xfId="0" applyFont="1"/>
    <xf numFmtId="0" fontId="0" fillId="0" borderId="11" xfId="0" applyBorder="1"/>
    <xf numFmtId="0" fontId="21" fillId="0" borderId="0" xfId="0" applyFont="1"/>
    <xf numFmtId="0" fontId="20" fillId="0" borderId="0" xfId="0" applyFont="1"/>
    <xf numFmtId="0" fontId="20" fillId="0" borderId="0" xfId="0" applyFont="1" applyAlignment="1">
      <alignment horizontal="right"/>
    </xf>
    <xf numFmtId="0" fontId="0" fillId="7" borderId="0" xfId="0" applyFill="1"/>
    <xf numFmtId="0" fontId="0" fillId="7" borderId="11" xfId="0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quotePrefix="1"/>
    <xf numFmtId="0" fontId="0" fillId="8" borderId="0" xfId="0" applyFill="1"/>
    <xf numFmtId="0" fontId="20" fillId="9" borderId="13" xfId="0" applyFont="1" applyFill="1" applyBorder="1"/>
    <xf numFmtId="0" fontId="22" fillId="0" borderId="13" xfId="0" applyFont="1" applyBorder="1"/>
    <xf numFmtId="0" fontId="0" fillId="10" borderId="0" xfId="0" applyFill="1"/>
    <xf numFmtId="0" fontId="20" fillId="9" borderId="0" xfId="0" applyFont="1" applyFill="1"/>
    <xf numFmtId="0" fontId="23" fillId="0" borderId="0" xfId="0" applyFont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3" fillId="11" borderId="2" xfId="0" applyFont="1" applyFill="1" applyBorder="1" applyAlignment="1">
      <alignment horizontal="center" vertical="center" wrapText="1"/>
    </xf>
    <xf numFmtId="0" fontId="24" fillId="11" borderId="2" xfId="0" applyFont="1" applyFill="1" applyBorder="1" applyAlignment="1">
      <alignment horizontal="center" vertical="center" wrapText="1"/>
    </xf>
    <xf numFmtId="0" fontId="23" fillId="11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3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/>
    </xf>
  </cellXfs>
  <cellStyles count="4">
    <cellStyle name="Hypertextový odkaz" xfId="2" builtinId="8"/>
    <cellStyle name="Normální" xfId="0" builtinId="0"/>
    <cellStyle name="Normální 2" xfId="3" xr:uid="{A52FBB04-15E4-4D0F-8E8D-F89D806DA8ED}"/>
    <cellStyle name="Procent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integer" name="hlav_mesic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integer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vyplnil_tel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string" name="hlav_ctvrtlet" form="unqualified"/>
            <xsd:element minOccurs="0" nillable="true" type="xsd:integer" name="hlav_mesic" form="unqualified"/>
            <xsd:element minOccurs="0" nillable="true" type="xsd:string" name="hlav_vyplnil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type="xsd:string" name="hlav_datum_vyplnen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38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double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Map ID="1" Name="root_Mapování" RootElement="root" SchemaID="Schema1" ShowImportExportValidationErrors="false" AutoFit="true" Append="false" PreserveSortAFLayout="true" PreserveFormat="true">
    <DataBinding FileBinding="true" ConnectionID="1" DataBindingLoadMode="1"/>
  </Map>
  <Map ID="2" Name="root_Mapování_2022" RootElement="root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09.xml"/><Relationship Id="rId299" Type="http://schemas.openxmlformats.org/officeDocument/2006/relationships/externalLink" Target="externalLinks/externalLink291.xml"/><Relationship Id="rId21" Type="http://schemas.openxmlformats.org/officeDocument/2006/relationships/externalLink" Target="externalLinks/externalLink13.xml"/><Relationship Id="rId63" Type="http://schemas.openxmlformats.org/officeDocument/2006/relationships/externalLink" Target="externalLinks/externalLink55.xml"/><Relationship Id="rId159" Type="http://schemas.openxmlformats.org/officeDocument/2006/relationships/externalLink" Target="externalLinks/externalLink151.xml"/><Relationship Id="rId324" Type="http://schemas.openxmlformats.org/officeDocument/2006/relationships/externalLink" Target="externalLinks/externalLink316.xml"/><Relationship Id="rId366" Type="http://schemas.openxmlformats.org/officeDocument/2006/relationships/externalLink" Target="externalLinks/externalLink358.xml"/><Relationship Id="rId170" Type="http://schemas.openxmlformats.org/officeDocument/2006/relationships/externalLink" Target="externalLinks/externalLink162.xml"/><Relationship Id="rId226" Type="http://schemas.openxmlformats.org/officeDocument/2006/relationships/externalLink" Target="externalLinks/externalLink218.xml"/><Relationship Id="rId268" Type="http://schemas.openxmlformats.org/officeDocument/2006/relationships/externalLink" Target="externalLinks/externalLink260.xml"/><Relationship Id="rId32" Type="http://schemas.openxmlformats.org/officeDocument/2006/relationships/externalLink" Target="externalLinks/externalLink24.xml"/><Relationship Id="rId74" Type="http://schemas.openxmlformats.org/officeDocument/2006/relationships/externalLink" Target="externalLinks/externalLink66.xml"/><Relationship Id="rId128" Type="http://schemas.openxmlformats.org/officeDocument/2006/relationships/externalLink" Target="externalLinks/externalLink120.xml"/><Relationship Id="rId335" Type="http://schemas.openxmlformats.org/officeDocument/2006/relationships/externalLink" Target="externalLinks/externalLink327.xml"/><Relationship Id="rId377" Type="http://schemas.openxmlformats.org/officeDocument/2006/relationships/externalLink" Target="externalLinks/externalLink369.xml"/><Relationship Id="rId5" Type="http://schemas.openxmlformats.org/officeDocument/2006/relationships/worksheet" Target="worksheets/sheet5.xml"/><Relationship Id="rId181" Type="http://schemas.openxmlformats.org/officeDocument/2006/relationships/externalLink" Target="externalLinks/externalLink173.xml"/><Relationship Id="rId237" Type="http://schemas.openxmlformats.org/officeDocument/2006/relationships/externalLink" Target="externalLinks/externalLink229.xml"/><Relationship Id="rId402" Type="http://schemas.openxmlformats.org/officeDocument/2006/relationships/externalLink" Target="externalLinks/externalLink394.xml"/><Relationship Id="rId279" Type="http://schemas.openxmlformats.org/officeDocument/2006/relationships/externalLink" Target="externalLinks/externalLink271.xml"/><Relationship Id="rId43" Type="http://schemas.openxmlformats.org/officeDocument/2006/relationships/externalLink" Target="externalLinks/externalLink35.xml"/><Relationship Id="rId139" Type="http://schemas.openxmlformats.org/officeDocument/2006/relationships/externalLink" Target="externalLinks/externalLink131.xml"/><Relationship Id="rId290" Type="http://schemas.openxmlformats.org/officeDocument/2006/relationships/externalLink" Target="externalLinks/externalLink282.xml"/><Relationship Id="rId304" Type="http://schemas.openxmlformats.org/officeDocument/2006/relationships/externalLink" Target="externalLinks/externalLink296.xml"/><Relationship Id="rId346" Type="http://schemas.openxmlformats.org/officeDocument/2006/relationships/externalLink" Target="externalLinks/externalLink338.xml"/><Relationship Id="rId388" Type="http://schemas.openxmlformats.org/officeDocument/2006/relationships/externalLink" Target="externalLinks/externalLink380.xml"/><Relationship Id="rId85" Type="http://schemas.openxmlformats.org/officeDocument/2006/relationships/externalLink" Target="externalLinks/externalLink77.xml"/><Relationship Id="rId150" Type="http://schemas.openxmlformats.org/officeDocument/2006/relationships/externalLink" Target="externalLinks/externalLink142.xml"/><Relationship Id="rId192" Type="http://schemas.openxmlformats.org/officeDocument/2006/relationships/externalLink" Target="externalLinks/externalLink184.xml"/><Relationship Id="rId206" Type="http://schemas.openxmlformats.org/officeDocument/2006/relationships/externalLink" Target="externalLinks/externalLink198.xml"/><Relationship Id="rId413" Type="http://schemas.openxmlformats.org/officeDocument/2006/relationships/xmlMaps" Target="xmlMaps.xml"/><Relationship Id="rId248" Type="http://schemas.openxmlformats.org/officeDocument/2006/relationships/externalLink" Target="externalLinks/externalLink240.xml"/><Relationship Id="rId12" Type="http://schemas.openxmlformats.org/officeDocument/2006/relationships/externalLink" Target="externalLinks/externalLink4.xml"/><Relationship Id="rId108" Type="http://schemas.openxmlformats.org/officeDocument/2006/relationships/externalLink" Target="externalLinks/externalLink100.xml"/><Relationship Id="rId315" Type="http://schemas.openxmlformats.org/officeDocument/2006/relationships/externalLink" Target="externalLinks/externalLink307.xml"/><Relationship Id="rId357" Type="http://schemas.openxmlformats.org/officeDocument/2006/relationships/externalLink" Target="externalLinks/externalLink349.xml"/><Relationship Id="rId54" Type="http://schemas.openxmlformats.org/officeDocument/2006/relationships/externalLink" Target="externalLinks/externalLink46.xml"/><Relationship Id="rId96" Type="http://schemas.openxmlformats.org/officeDocument/2006/relationships/externalLink" Target="externalLinks/externalLink88.xml"/><Relationship Id="rId161" Type="http://schemas.openxmlformats.org/officeDocument/2006/relationships/externalLink" Target="externalLinks/externalLink153.xml"/><Relationship Id="rId217" Type="http://schemas.openxmlformats.org/officeDocument/2006/relationships/externalLink" Target="externalLinks/externalLink209.xml"/><Relationship Id="rId399" Type="http://schemas.openxmlformats.org/officeDocument/2006/relationships/externalLink" Target="externalLinks/externalLink391.xml"/><Relationship Id="rId259" Type="http://schemas.openxmlformats.org/officeDocument/2006/relationships/externalLink" Target="externalLinks/externalLink251.xml"/><Relationship Id="rId23" Type="http://schemas.openxmlformats.org/officeDocument/2006/relationships/externalLink" Target="externalLinks/externalLink15.xml"/><Relationship Id="rId119" Type="http://schemas.openxmlformats.org/officeDocument/2006/relationships/externalLink" Target="externalLinks/externalLink111.xml"/><Relationship Id="rId270" Type="http://schemas.openxmlformats.org/officeDocument/2006/relationships/externalLink" Target="externalLinks/externalLink262.xml"/><Relationship Id="rId326" Type="http://schemas.openxmlformats.org/officeDocument/2006/relationships/externalLink" Target="externalLinks/externalLink318.xml"/><Relationship Id="rId65" Type="http://schemas.openxmlformats.org/officeDocument/2006/relationships/externalLink" Target="externalLinks/externalLink57.xml"/><Relationship Id="rId130" Type="http://schemas.openxmlformats.org/officeDocument/2006/relationships/externalLink" Target="externalLinks/externalLink122.xml"/><Relationship Id="rId368" Type="http://schemas.openxmlformats.org/officeDocument/2006/relationships/externalLink" Target="externalLinks/externalLink360.xml"/><Relationship Id="rId172" Type="http://schemas.openxmlformats.org/officeDocument/2006/relationships/externalLink" Target="externalLinks/externalLink164.xml"/><Relationship Id="rId228" Type="http://schemas.openxmlformats.org/officeDocument/2006/relationships/externalLink" Target="externalLinks/externalLink220.xml"/><Relationship Id="rId281" Type="http://schemas.openxmlformats.org/officeDocument/2006/relationships/externalLink" Target="externalLinks/externalLink273.xml"/><Relationship Id="rId337" Type="http://schemas.openxmlformats.org/officeDocument/2006/relationships/externalLink" Target="externalLinks/externalLink329.xml"/><Relationship Id="rId34" Type="http://schemas.openxmlformats.org/officeDocument/2006/relationships/externalLink" Target="externalLinks/externalLink26.xml"/><Relationship Id="rId76" Type="http://schemas.openxmlformats.org/officeDocument/2006/relationships/externalLink" Target="externalLinks/externalLink68.xml"/><Relationship Id="rId141" Type="http://schemas.openxmlformats.org/officeDocument/2006/relationships/externalLink" Target="externalLinks/externalLink133.xml"/><Relationship Id="rId379" Type="http://schemas.openxmlformats.org/officeDocument/2006/relationships/externalLink" Target="externalLinks/externalLink371.xml"/><Relationship Id="rId7" Type="http://schemas.openxmlformats.org/officeDocument/2006/relationships/worksheet" Target="worksheets/sheet7.xml"/><Relationship Id="rId183" Type="http://schemas.openxmlformats.org/officeDocument/2006/relationships/externalLink" Target="externalLinks/externalLink175.xml"/><Relationship Id="rId239" Type="http://schemas.openxmlformats.org/officeDocument/2006/relationships/externalLink" Target="externalLinks/externalLink231.xml"/><Relationship Id="rId390" Type="http://schemas.openxmlformats.org/officeDocument/2006/relationships/externalLink" Target="externalLinks/externalLink382.xml"/><Relationship Id="rId404" Type="http://schemas.openxmlformats.org/officeDocument/2006/relationships/externalLink" Target="externalLinks/externalLink396.xml"/><Relationship Id="rId250" Type="http://schemas.openxmlformats.org/officeDocument/2006/relationships/externalLink" Target="externalLinks/externalLink242.xml"/><Relationship Id="rId292" Type="http://schemas.openxmlformats.org/officeDocument/2006/relationships/externalLink" Target="externalLinks/externalLink284.xml"/><Relationship Id="rId306" Type="http://schemas.openxmlformats.org/officeDocument/2006/relationships/externalLink" Target="externalLinks/externalLink298.xml"/><Relationship Id="rId45" Type="http://schemas.openxmlformats.org/officeDocument/2006/relationships/externalLink" Target="externalLinks/externalLink37.xml"/><Relationship Id="rId87" Type="http://schemas.openxmlformats.org/officeDocument/2006/relationships/externalLink" Target="externalLinks/externalLink79.xml"/><Relationship Id="rId110" Type="http://schemas.openxmlformats.org/officeDocument/2006/relationships/externalLink" Target="externalLinks/externalLink102.xml"/><Relationship Id="rId348" Type="http://schemas.openxmlformats.org/officeDocument/2006/relationships/externalLink" Target="externalLinks/externalLink340.xml"/><Relationship Id="rId152" Type="http://schemas.openxmlformats.org/officeDocument/2006/relationships/externalLink" Target="externalLinks/externalLink144.xml"/><Relationship Id="rId194" Type="http://schemas.openxmlformats.org/officeDocument/2006/relationships/externalLink" Target="externalLinks/externalLink186.xml"/><Relationship Id="rId208" Type="http://schemas.openxmlformats.org/officeDocument/2006/relationships/externalLink" Target="externalLinks/externalLink200.xml"/><Relationship Id="rId261" Type="http://schemas.openxmlformats.org/officeDocument/2006/relationships/externalLink" Target="externalLinks/externalLink253.xml"/><Relationship Id="rId14" Type="http://schemas.openxmlformats.org/officeDocument/2006/relationships/externalLink" Target="externalLinks/externalLink6.xml"/><Relationship Id="rId56" Type="http://schemas.openxmlformats.org/officeDocument/2006/relationships/externalLink" Target="externalLinks/externalLink48.xml"/><Relationship Id="rId317" Type="http://schemas.openxmlformats.org/officeDocument/2006/relationships/externalLink" Target="externalLinks/externalLink309.xml"/><Relationship Id="rId359" Type="http://schemas.openxmlformats.org/officeDocument/2006/relationships/externalLink" Target="externalLinks/externalLink351.xml"/><Relationship Id="rId98" Type="http://schemas.openxmlformats.org/officeDocument/2006/relationships/externalLink" Target="externalLinks/externalLink90.xml"/><Relationship Id="rId121" Type="http://schemas.openxmlformats.org/officeDocument/2006/relationships/externalLink" Target="externalLinks/externalLink113.xml"/><Relationship Id="rId163" Type="http://schemas.openxmlformats.org/officeDocument/2006/relationships/externalLink" Target="externalLinks/externalLink155.xml"/><Relationship Id="rId219" Type="http://schemas.openxmlformats.org/officeDocument/2006/relationships/externalLink" Target="externalLinks/externalLink211.xml"/><Relationship Id="rId370" Type="http://schemas.openxmlformats.org/officeDocument/2006/relationships/externalLink" Target="externalLinks/externalLink362.xml"/><Relationship Id="rId230" Type="http://schemas.openxmlformats.org/officeDocument/2006/relationships/externalLink" Target="externalLinks/externalLink222.xml"/><Relationship Id="rId25" Type="http://schemas.openxmlformats.org/officeDocument/2006/relationships/externalLink" Target="externalLinks/externalLink17.xml"/><Relationship Id="rId67" Type="http://schemas.openxmlformats.org/officeDocument/2006/relationships/externalLink" Target="externalLinks/externalLink59.xml"/><Relationship Id="rId272" Type="http://schemas.openxmlformats.org/officeDocument/2006/relationships/externalLink" Target="externalLinks/externalLink264.xml"/><Relationship Id="rId328" Type="http://schemas.openxmlformats.org/officeDocument/2006/relationships/externalLink" Target="externalLinks/externalLink320.xml"/><Relationship Id="rId132" Type="http://schemas.openxmlformats.org/officeDocument/2006/relationships/externalLink" Target="externalLinks/externalLink124.xml"/><Relationship Id="rId174" Type="http://schemas.openxmlformats.org/officeDocument/2006/relationships/externalLink" Target="externalLinks/externalLink166.xml"/><Relationship Id="rId381" Type="http://schemas.openxmlformats.org/officeDocument/2006/relationships/externalLink" Target="externalLinks/externalLink373.xml"/><Relationship Id="rId241" Type="http://schemas.openxmlformats.org/officeDocument/2006/relationships/externalLink" Target="externalLinks/externalLink233.xml"/><Relationship Id="rId36" Type="http://schemas.openxmlformats.org/officeDocument/2006/relationships/externalLink" Target="externalLinks/externalLink28.xml"/><Relationship Id="rId283" Type="http://schemas.openxmlformats.org/officeDocument/2006/relationships/externalLink" Target="externalLinks/externalLink275.xml"/><Relationship Id="rId339" Type="http://schemas.openxmlformats.org/officeDocument/2006/relationships/externalLink" Target="externalLinks/externalLink331.xml"/><Relationship Id="rId78" Type="http://schemas.openxmlformats.org/officeDocument/2006/relationships/externalLink" Target="externalLinks/externalLink70.xml"/><Relationship Id="rId101" Type="http://schemas.openxmlformats.org/officeDocument/2006/relationships/externalLink" Target="externalLinks/externalLink93.xml"/><Relationship Id="rId143" Type="http://schemas.openxmlformats.org/officeDocument/2006/relationships/externalLink" Target="externalLinks/externalLink135.xml"/><Relationship Id="rId185" Type="http://schemas.openxmlformats.org/officeDocument/2006/relationships/externalLink" Target="externalLinks/externalLink177.xml"/><Relationship Id="rId350" Type="http://schemas.openxmlformats.org/officeDocument/2006/relationships/externalLink" Target="externalLinks/externalLink342.xml"/><Relationship Id="rId406" Type="http://schemas.openxmlformats.org/officeDocument/2006/relationships/externalLink" Target="externalLinks/externalLink398.xml"/><Relationship Id="rId9" Type="http://schemas.openxmlformats.org/officeDocument/2006/relationships/externalLink" Target="externalLinks/externalLink1.xml"/><Relationship Id="rId210" Type="http://schemas.openxmlformats.org/officeDocument/2006/relationships/externalLink" Target="externalLinks/externalLink202.xml"/><Relationship Id="rId392" Type="http://schemas.openxmlformats.org/officeDocument/2006/relationships/externalLink" Target="externalLinks/externalLink384.xml"/><Relationship Id="rId252" Type="http://schemas.openxmlformats.org/officeDocument/2006/relationships/externalLink" Target="externalLinks/externalLink244.xml"/><Relationship Id="rId294" Type="http://schemas.openxmlformats.org/officeDocument/2006/relationships/externalLink" Target="externalLinks/externalLink286.xml"/><Relationship Id="rId308" Type="http://schemas.openxmlformats.org/officeDocument/2006/relationships/externalLink" Target="externalLinks/externalLink300.xml"/><Relationship Id="rId47" Type="http://schemas.openxmlformats.org/officeDocument/2006/relationships/externalLink" Target="externalLinks/externalLink39.xml"/><Relationship Id="rId89" Type="http://schemas.openxmlformats.org/officeDocument/2006/relationships/externalLink" Target="externalLinks/externalLink81.xml"/><Relationship Id="rId112" Type="http://schemas.openxmlformats.org/officeDocument/2006/relationships/externalLink" Target="externalLinks/externalLink104.xml"/><Relationship Id="rId154" Type="http://schemas.openxmlformats.org/officeDocument/2006/relationships/externalLink" Target="externalLinks/externalLink146.xml"/><Relationship Id="rId361" Type="http://schemas.openxmlformats.org/officeDocument/2006/relationships/externalLink" Target="externalLinks/externalLink353.xml"/><Relationship Id="rId196" Type="http://schemas.openxmlformats.org/officeDocument/2006/relationships/externalLink" Target="externalLinks/externalLink188.xml"/><Relationship Id="rId16" Type="http://schemas.openxmlformats.org/officeDocument/2006/relationships/externalLink" Target="externalLinks/externalLink8.xml"/><Relationship Id="rId221" Type="http://schemas.openxmlformats.org/officeDocument/2006/relationships/externalLink" Target="externalLinks/externalLink213.xml"/><Relationship Id="rId263" Type="http://schemas.openxmlformats.org/officeDocument/2006/relationships/externalLink" Target="externalLinks/externalLink255.xml"/><Relationship Id="rId319" Type="http://schemas.openxmlformats.org/officeDocument/2006/relationships/externalLink" Target="externalLinks/externalLink311.xml"/><Relationship Id="rId58" Type="http://schemas.openxmlformats.org/officeDocument/2006/relationships/externalLink" Target="externalLinks/externalLink50.xml"/><Relationship Id="rId123" Type="http://schemas.openxmlformats.org/officeDocument/2006/relationships/externalLink" Target="externalLinks/externalLink115.xml"/><Relationship Id="rId330" Type="http://schemas.openxmlformats.org/officeDocument/2006/relationships/externalLink" Target="externalLinks/externalLink322.xml"/><Relationship Id="rId165" Type="http://schemas.openxmlformats.org/officeDocument/2006/relationships/externalLink" Target="externalLinks/externalLink157.xml"/><Relationship Id="rId372" Type="http://schemas.openxmlformats.org/officeDocument/2006/relationships/externalLink" Target="externalLinks/externalLink364.xml"/><Relationship Id="rId232" Type="http://schemas.openxmlformats.org/officeDocument/2006/relationships/externalLink" Target="externalLinks/externalLink224.xml"/><Relationship Id="rId274" Type="http://schemas.openxmlformats.org/officeDocument/2006/relationships/externalLink" Target="externalLinks/externalLink266.xml"/><Relationship Id="rId27" Type="http://schemas.openxmlformats.org/officeDocument/2006/relationships/externalLink" Target="externalLinks/externalLink19.xml"/><Relationship Id="rId69" Type="http://schemas.openxmlformats.org/officeDocument/2006/relationships/externalLink" Target="externalLinks/externalLink61.xml"/><Relationship Id="rId134" Type="http://schemas.openxmlformats.org/officeDocument/2006/relationships/externalLink" Target="externalLinks/externalLink126.xml"/><Relationship Id="rId80" Type="http://schemas.openxmlformats.org/officeDocument/2006/relationships/externalLink" Target="externalLinks/externalLink72.xml"/><Relationship Id="rId155" Type="http://schemas.openxmlformats.org/officeDocument/2006/relationships/externalLink" Target="externalLinks/externalLink147.xml"/><Relationship Id="rId176" Type="http://schemas.openxmlformats.org/officeDocument/2006/relationships/externalLink" Target="externalLinks/externalLink168.xml"/><Relationship Id="rId197" Type="http://schemas.openxmlformats.org/officeDocument/2006/relationships/externalLink" Target="externalLinks/externalLink189.xml"/><Relationship Id="rId341" Type="http://schemas.openxmlformats.org/officeDocument/2006/relationships/externalLink" Target="externalLinks/externalLink333.xml"/><Relationship Id="rId362" Type="http://schemas.openxmlformats.org/officeDocument/2006/relationships/externalLink" Target="externalLinks/externalLink354.xml"/><Relationship Id="rId383" Type="http://schemas.openxmlformats.org/officeDocument/2006/relationships/externalLink" Target="externalLinks/externalLink375.xml"/><Relationship Id="rId201" Type="http://schemas.openxmlformats.org/officeDocument/2006/relationships/externalLink" Target="externalLinks/externalLink193.xml"/><Relationship Id="rId222" Type="http://schemas.openxmlformats.org/officeDocument/2006/relationships/externalLink" Target="externalLinks/externalLink214.xml"/><Relationship Id="rId243" Type="http://schemas.openxmlformats.org/officeDocument/2006/relationships/externalLink" Target="externalLinks/externalLink235.xml"/><Relationship Id="rId264" Type="http://schemas.openxmlformats.org/officeDocument/2006/relationships/externalLink" Target="externalLinks/externalLink256.xml"/><Relationship Id="rId285" Type="http://schemas.openxmlformats.org/officeDocument/2006/relationships/externalLink" Target="externalLinks/externalLink277.xml"/><Relationship Id="rId17" Type="http://schemas.openxmlformats.org/officeDocument/2006/relationships/externalLink" Target="externalLinks/externalLink9.xml"/><Relationship Id="rId38" Type="http://schemas.openxmlformats.org/officeDocument/2006/relationships/externalLink" Target="externalLinks/externalLink30.xml"/><Relationship Id="rId59" Type="http://schemas.openxmlformats.org/officeDocument/2006/relationships/externalLink" Target="externalLinks/externalLink51.xml"/><Relationship Id="rId103" Type="http://schemas.openxmlformats.org/officeDocument/2006/relationships/externalLink" Target="externalLinks/externalLink95.xml"/><Relationship Id="rId124" Type="http://schemas.openxmlformats.org/officeDocument/2006/relationships/externalLink" Target="externalLinks/externalLink116.xml"/><Relationship Id="rId310" Type="http://schemas.openxmlformats.org/officeDocument/2006/relationships/externalLink" Target="externalLinks/externalLink302.xml"/><Relationship Id="rId70" Type="http://schemas.openxmlformats.org/officeDocument/2006/relationships/externalLink" Target="externalLinks/externalLink62.xml"/><Relationship Id="rId91" Type="http://schemas.openxmlformats.org/officeDocument/2006/relationships/externalLink" Target="externalLinks/externalLink83.xml"/><Relationship Id="rId145" Type="http://schemas.openxmlformats.org/officeDocument/2006/relationships/externalLink" Target="externalLinks/externalLink137.xml"/><Relationship Id="rId166" Type="http://schemas.openxmlformats.org/officeDocument/2006/relationships/externalLink" Target="externalLinks/externalLink158.xml"/><Relationship Id="rId187" Type="http://schemas.openxmlformats.org/officeDocument/2006/relationships/externalLink" Target="externalLinks/externalLink179.xml"/><Relationship Id="rId331" Type="http://schemas.openxmlformats.org/officeDocument/2006/relationships/externalLink" Target="externalLinks/externalLink323.xml"/><Relationship Id="rId352" Type="http://schemas.openxmlformats.org/officeDocument/2006/relationships/externalLink" Target="externalLinks/externalLink344.xml"/><Relationship Id="rId373" Type="http://schemas.openxmlformats.org/officeDocument/2006/relationships/externalLink" Target="externalLinks/externalLink365.xml"/><Relationship Id="rId394" Type="http://schemas.openxmlformats.org/officeDocument/2006/relationships/externalLink" Target="externalLinks/externalLink386.xml"/><Relationship Id="rId408" Type="http://schemas.openxmlformats.org/officeDocument/2006/relationships/connections" Target="connections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204.xml"/><Relationship Id="rId233" Type="http://schemas.openxmlformats.org/officeDocument/2006/relationships/externalLink" Target="externalLinks/externalLink225.xml"/><Relationship Id="rId254" Type="http://schemas.openxmlformats.org/officeDocument/2006/relationships/externalLink" Target="externalLinks/externalLink246.xml"/><Relationship Id="rId28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41.xml"/><Relationship Id="rId114" Type="http://schemas.openxmlformats.org/officeDocument/2006/relationships/externalLink" Target="externalLinks/externalLink106.xml"/><Relationship Id="rId275" Type="http://schemas.openxmlformats.org/officeDocument/2006/relationships/externalLink" Target="externalLinks/externalLink267.xml"/><Relationship Id="rId296" Type="http://schemas.openxmlformats.org/officeDocument/2006/relationships/externalLink" Target="externalLinks/externalLink288.xml"/><Relationship Id="rId300" Type="http://schemas.openxmlformats.org/officeDocument/2006/relationships/externalLink" Target="externalLinks/externalLink292.xml"/><Relationship Id="rId60" Type="http://schemas.openxmlformats.org/officeDocument/2006/relationships/externalLink" Target="externalLinks/externalLink52.xml"/><Relationship Id="rId81" Type="http://schemas.openxmlformats.org/officeDocument/2006/relationships/externalLink" Target="externalLinks/externalLink73.xml"/><Relationship Id="rId135" Type="http://schemas.openxmlformats.org/officeDocument/2006/relationships/externalLink" Target="externalLinks/externalLink127.xml"/><Relationship Id="rId156" Type="http://schemas.openxmlformats.org/officeDocument/2006/relationships/externalLink" Target="externalLinks/externalLink148.xml"/><Relationship Id="rId177" Type="http://schemas.openxmlformats.org/officeDocument/2006/relationships/externalLink" Target="externalLinks/externalLink169.xml"/><Relationship Id="rId198" Type="http://schemas.openxmlformats.org/officeDocument/2006/relationships/externalLink" Target="externalLinks/externalLink190.xml"/><Relationship Id="rId321" Type="http://schemas.openxmlformats.org/officeDocument/2006/relationships/externalLink" Target="externalLinks/externalLink313.xml"/><Relationship Id="rId342" Type="http://schemas.openxmlformats.org/officeDocument/2006/relationships/externalLink" Target="externalLinks/externalLink334.xml"/><Relationship Id="rId363" Type="http://schemas.openxmlformats.org/officeDocument/2006/relationships/externalLink" Target="externalLinks/externalLink355.xml"/><Relationship Id="rId384" Type="http://schemas.openxmlformats.org/officeDocument/2006/relationships/externalLink" Target="externalLinks/externalLink376.xml"/><Relationship Id="rId202" Type="http://schemas.openxmlformats.org/officeDocument/2006/relationships/externalLink" Target="externalLinks/externalLink194.xml"/><Relationship Id="rId223" Type="http://schemas.openxmlformats.org/officeDocument/2006/relationships/externalLink" Target="externalLinks/externalLink215.xml"/><Relationship Id="rId244" Type="http://schemas.openxmlformats.org/officeDocument/2006/relationships/externalLink" Target="externalLinks/externalLink236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265" Type="http://schemas.openxmlformats.org/officeDocument/2006/relationships/externalLink" Target="externalLinks/externalLink257.xml"/><Relationship Id="rId286" Type="http://schemas.openxmlformats.org/officeDocument/2006/relationships/externalLink" Target="externalLinks/externalLink278.xml"/><Relationship Id="rId50" Type="http://schemas.openxmlformats.org/officeDocument/2006/relationships/externalLink" Target="externalLinks/externalLink42.xml"/><Relationship Id="rId104" Type="http://schemas.openxmlformats.org/officeDocument/2006/relationships/externalLink" Target="externalLinks/externalLink96.xml"/><Relationship Id="rId125" Type="http://schemas.openxmlformats.org/officeDocument/2006/relationships/externalLink" Target="externalLinks/externalLink117.xml"/><Relationship Id="rId146" Type="http://schemas.openxmlformats.org/officeDocument/2006/relationships/externalLink" Target="externalLinks/externalLink138.xml"/><Relationship Id="rId167" Type="http://schemas.openxmlformats.org/officeDocument/2006/relationships/externalLink" Target="externalLinks/externalLink159.xml"/><Relationship Id="rId188" Type="http://schemas.openxmlformats.org/officeDocument/2006/relationships/externalLink" Target="externalLinks/externalLink180.xml"/><Relationship Id="rId311" Type="http://schemas.openxmlformats.org/officeDocument/2006/relationships/externalLink" Target="externalLinks/externalLink303.xml"/><Relationship Id="rId332" Type="http://schemas.openxmlformats.org/officeDocument/2006/relationships/externalLink" Target="externalLinks/externalLink324.xml"/><Relationship Id="rId353" Type="http://schemas.openxmlformats.org/officeDocument/2006/relationships/externalLink" Target="externalLinks/externalLink345.xml"/><Relationship Id="rId374" Type="http://schemas.openxmlformats.org/officeDocument/2006/relationships/externalLink" Target="externalLinks/externalLink366.xml"/><Relationship Id="rId395" Type="http://schemas.openxmlformats.org/officeDocument/2006/relationships/externalLink" Target="externalLinks/externalLink387.xml"/><Relationship Id="rId409" Type="http://schemas.openxmlformats.org/officeDocument/2006/relationships/styles" Target="styles.xml"/><Relationship Id="rId71" Type="http://schemas.openxmlformats.org/officeDocument/2006/relationships/externalLink" Target="externalLinks/externalLink63.xml"/><Relationship Id="rId92" Type="http://schemas.openxmlformats.org/officeDocument/2006/relationships/externalLink" Target="externalLinks/externalLink84.xml"/><Relationship Id="rId213" Type="http://schemas.openxmlformats.org/officeDocument/2006/relationships/externalLink" Target="externalLinks/externalLink205.xml"/><Relationship Id="rId234" Type="http://schemas.openxmlformats.org/officeDocument/2006/relationships/externalLink" Target="externalLinks/externalLink226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1.xml"/><Relationship Id="rId255" Type="http://schemas.openxmlformats.org/officeDocument/2006/relationships/externalLink" Target="externalLinks/externalLink247.xml"/><Relationship Id="rId276" Type="http://schemas.openxmlformats.org/officeDocument/2006/relationships/externalLink" Target="externalLinks/externalLink268.xml"/><Relationship Id="rId297" Type="http://schemas.openxmlformats.org/officeDocument/2006/relationships/externalLink" Target="externalLinks/externalLink289.xml"/><Relationship Id="rId40" Type="http://schemas.openxmlformats.org/officeDocument/2006/relationships/externalLink" Target="externalLinks/externalLink32.xml"/><Relationship Id="rId115" Type="http://schemas.openxmlformats.org/officeDocument/2006/relationships/externalLink" Target="externalLinks/externalLink107.xml"/><Relationship Id="rId136" Type="http://schemas.openxmlformats.org/officeDocument/2006/relationships/externalLink" Target="externalLinks/externalLink128.xml"/><Relationship Id="rId157" Type="http://schemas.openxmlformats.org/officeDocument/2006/relationships/externalLink" Target="externalLinks/externalLink149.xml"/><Relationship Id="rId178" Type="http://schemas.openxmlformats.org/officeDocument/2006/relationships/externalLink" Target="externalLinks/externalLink170.xml"/><Relationship Id="rId301" Type="http://schemas.openxmlformats.org/officeDocument/2006/relationships/externalLink" Target="externalLinks/externalLink293.xml"/><Relationship Id="rId322" Type="http://schemas.openxmlformats.org/officeDocument/2006/relationships/externalLink" Target="externalLinks/externalLink314.xml"/><Relationship Id="rId343" Type="http://schemas.openxmlformats.org/officeDocument/2006/relationships/externalLink" Target="externalLinks/externalLink335.xml"/><Relationship Id="rId364" Type="http://schemas.openxmlformats.org/officeDocument/2006/relationships/externalLink" Target="externalLinks/externalLink356.xml"/><Relationship Id="rId61" Type="http://schemas.openxmlformats.org/officeDocument/2006/relationships/externalLink" Target="externalLinks/externalLink53.xml"/><Relationship Id="rId82" Type="http://schemas.openxmlformats.org/officeDocument/2006/relationships/externalLink" Target="externalLinks/externalLink74.xml"/><Relationship Id="rId199" Type="http://schemas.openxmlformats.org/officeDocument/2006/relationships/externalLink" Target="externalLinks/externalLink191.xml"/><Relationship Id="rId203" Type="http://schemas.openxmlformats.org/officeDocument/2006/relationships/externalLink" Target="externalLinks/externalLink195.xml"/><Relationship Id="rId385" Type="http://schemas.openxmlformats.org/officeDocument/2006/relationships/externalLink" Target="externalLinks/externalLink377.xml"/><Relationship Id="rId19" Type="http://schemas.openxmlformats.org/officeDocument/2006/relationships/externalLink" Target="externalLinks/externalLink11.xml"/><Relationship Id="rId224" Type="http://schemas.openxmlformats.org/officeDocument/2006/relationships/externalLink" Target="externalLinks/externalLink216.xml"/><Relationship Id="rId245" Type="http://schemas.openxmlformats.org/officeDocument/2006/relationships/externalLink" Target="externalLinks/externalLink237.xml"/><Relationship Id="rId266" Type="http://schemas.openxmlformats.org/officeDocument/2006/relationships/externalLink" Target="externalLinks/externalLink258.xml"/><Relationship Id="rId287" Type="http://schemas.openxmlformats.org/officeDocument/2006/relationships/externalLink" Target="externalLinks/externalLink279.xml"/><Relationship Id="rId410" Type="http://schemas.openxmlformats.org/officeDocument/2006/relationships/sharedStrings" Target="sharedStrings.xml"/><Relationship Id="rId30" Type="http://schemas.openxmlformats.org/officeDocument/2006/relationships/externalLink" Target="externalLinks/externalLink22.xml"/><Relationship Id="rId105" Type="http://schemas.openxmlformats.org/officeDocument/2006/relationships/externalLink" Target="externalLinks/externalLink97.xml"/><Relationship Id="rId126" Type="http://schemas.openxmlformats.org/officeDocument/2006/relationships/externalLink" Target="externalLinks/externalLink118.xml"/><Relationship Id="rId147" Type="http://schemas.openxmlformats.org/officeDocument/2006/relationships/externalLink" Target="externalLinks/externalLink139.xml"/><Relationship Id="rId168" Type="http://schemas.openxmlformats.org/officeDocument/2006/relationships/externalLink" Target="externalLinks/externalLink160.xml"/><Relationship Id="rId312" Type="http://schemas.openxmlformats.org/officeDocument/2006/relationships/externalLink" Target="externalLinks/externalLink304.xml"/><Relationship Id="rId333" Type="http://schemas.openxmlformats.org/officeDocument/2006/relationships/externalLink" Target="externalLinks/externalLink325.xml"/><Relationship Id="rId354" Type="http://schemas.openxmlformats.org/officeDocument/2006/relationships/externalLink" Target="externalLinks/externalLink346.xml"/><Relationship Id="rId51" Type="http://schemas.openxmlformats.org/officeDocument/2006/relationships/externalLink" Target="externalLinks/externalLink43.xml"/><Relationship Id="rId72" Type="http://schemas.openxmlformats.org/officeDocument/2006/relationships/externalLink" Target="externalLinks/externalLink64.xml"/><Relationship Id="rId93" Type="http://schemas.openxmlformats.org/officeDocument/2006/relationships/externalLink" Target="externalLinks/externalLink85.xml"/><Relationship Id="rId189" Type="http://schemas.openxmlformats.org/officeDocument/2006/relationships/externalLink" Target="externalLinks/externalLink181.xml"/><Relationship Id="rId375" Type="http://schemas.openxmlformats.org/officeDocument/2006/relationships/externalLink" Target="externalLinks/externalLink367.xml"/><Relationship Id="rId396" Type="http://schemas.openxmlformats.org/officeDocument/2006/relationships/externalLink" Target="externalLinks/externalLink388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206.xml"/><Relationship Id="rId235" Type="http://schemas.openxmlformats.org/officeDocument/2006/relationships/externalLink" Target="externalLinks/externalLink227.xml"/><Relationship Id="rId256" Type="http://schemas.openxmlformats.org/officeDocument/2006/relationships/externalLink" Target="externalLinks/externalLink248.xml"/><Relationship Id="rId277" Type="http://schemas.openxmlformats.org/officeDocument/2006/relationships/externalLink" Target="externalLinks/externalLink269.xml"/><Relationship Id="rId298" Type="http://schemas.openxmlformats.org/officeDocument/2006/relationships/externalLink" Target="externalLinks/externalLink290.xml"/><Relationship Id="rId400" Type="http://schemas.openxmlformats.org/officeDocument/2006/relationships/externalLink" Target="externalLinks/externalLink392.xml"/><Relationship Id="rId116" Type="http://schemas.openxmlformats.org/officeDocument/2006/relationships/externalLink" Target="externalLinks/externalLink108.xml"/><Relationship Id="rId137" Type="http://schemas.openxmlformats.org/officeDocument/2006/relationships/externalLink" Target="externalLinks/externalLink129.xml"/><Relationship Id="rId158" Type="http://schemas.openxmlformats.org/officeDocument/2006/relationships/externalLink" Target="externalLinks/externalLink150.xml"/><Relationship Id="rId302" Type="http://schemas.openxmlformats.org/officeDocument/2006/relationships/externalLink" Target="externalLinks/externalLink294.xml"/><Relationship Id="rId323" Type="http://schemas.openxmlformats.org/officeDocument/2006/relationships/externalLink" Target="externalLinks/externalLink315.xml"/><Relationship Id="rId344" Type="http://schemas.openxmlformats.org/officeDocument/2006/relationships/externalLink" Target="externalLinks/externalLink336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62" Type="http://schemas.openxmlformats.org/officeDocument/2006/relationships/externalLink" Target="externalLinks/externalLink54.xml"/><Relationship Id="rId83" Type="http://schemas.openxmlformats.org/officeDocument/2006/relationships/externalLink" Target="externalLinks/externalLink75.xml"/><Relationship Id="rId179" Type="http://schemas.openxmlformats.org/officeDocument/2006/relationships/externalLink" Target="externalLinks/externalLink171.xml"/><Relationship Id="rId365" Type="http://schemas.openxmlformats.org/officeDocument/2006/relationships/externalLink" Target="externalLinks/externalLink357.xml"/><Relationship Id="rId386" Type="http://schemas.openxmlformats.org/officeDocument/2006/relationships/externalLink" Target="externalLinks/externalLink378.xml"/><Relationship Id="rId190" Type="http://schemas.openxmlformats.org/officeDocument/2006/relationships/externalLink" Target="externalLinks/externalLink182.xml"/><Relationship Id="rId204" Type="http://schemas.openxmlformats.org/officeDocument/2006/relationships/externalLink" Target="externalLinks/externalLink196.xml"/><Relationship Id="rId225" Type="http://schemas.openxmlformats.org/officeDocument/2006/relationships/externalLink" Target="externalLinks/externalLink217.xml"/><Relationship Id="rId246" Type="http://schemas.openxmlformats.org/officeDocument/2006/relationships/externalLink" Target="externalLinks/externalLink238.xml"/><Relationship Id="rId267" Type="http://schemas.openxmlformats.org/officeDocument/2006/relationships/externalLink" Target="externalLinks/externalLink259.xml"/><Relationship Id="rId288" Type="http://schemas.openxmlformats.org/officeDocument/2006/relationships/externalLink" Target="externalLinks/externalLink280.xml"/><Relationship Id="rId411" Type="http://schemas.openxmlformats.org/officeDocument/2006/relationships/calcChain" Target="calcChain.xml"/><Relationship Id="rId106" Type="http://schemas.openxmlformats.org/officeDocument/2006/relationships/externalLink" Target="externalLinks/externalLink98.xml"/><Relationship Id="rId127" Type="http://schemas.openxmlformats.org/officeDocument/2006/relationships/externalLink" Target="externalLinks/externalLink119.xml"/><Relationship Id="rId313" Type="http://schemas.openxmlformats.org/officeDocument/2006/relationships/externalLink" Target="externalLinks/externalLink305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52" Type="http://schemas.openxmlformats.org/officeDocument/2006/relationships/externalLink" Target="externalLinks/externalLink44.xml"/><Relationship Id="rId73" Type="http://schemas.openxmlformats.org/officeDocument/2006/relationships/externalLink" Target="externalLinks/externalLink65.xml"/><Relationship Id="rId94" Type="http://schemas.openxmlformats.org/officeDocument/2006/relationships/externalLink" Target="externalLinks/externalLink86.xml"/><Relationship Id="rId148" Type="http://schemas.openxmlformats.org/officeDocument/2006/relationships/externalLink" Target="externalLinks/externalLink140.xml"/><Relationship Id="rId169" Type="http://schemas.openxmlformats.org/officeDocument/2006/relationships/externalLink" Target="externalLinks/externalLink161.xml"/><Relationship Id="rId334" Type="http://schemas.openxmlformats.org/officeDocument/2006/relationships/externalLink" Target="externalLinks/externalLink326.xml"/><Relationship Id="rId355" Type="http://schemas.openxmlformats.org/officeDocument/2006/relationships/externalLink" Target="externalLinks/externalLink347.xml"/><Relationship Id="rId376" Type="http://schemas.openxmlformats.org/officeDocument/2006/relationships/externalLink" Target="externalLinks/externalLink368.xml"/><Relationship Id="rId397" Type="http://schemas.openxmlformats.org/officeDocument/2006/relationships/externalLink" Target="externalLinks/externalLink389.xml"/><Relationship Id="rId4" Type="http://schemas.openxmlformats.org/officeDocument/2006/relationships/worksheet" Target="worksheets/sheet4.xml"/><Relationship Id="rId180" Type="http://schemas.openxmlformats.org/officeDocument/2006/relationships/externalLink" Target="externalLinks/externalLink172.xml"/><Relationship Id="rId215" Type="http://schemas.openxmlformats.org/officeDocument/2006/relationships/externalLink" Target="externalLinks/externalLink207.xml"/><Relationship Id="rId236" Type="http://schemas.openxmlformats.org/officeDocument/2006/relationships/externalLink" Target="externalLinks/externalLink228.xml"/><Relationship Id="rId257" Type="http://schemas.openxmlformats.org/officeDocument/2006/relationships/externalLink" Target="externalLinks/externalLink249.xml"/><Relationship Id="rId278" Type="http://schemas.openxmlformats.org/officeDocument/2006/relationships/externalLink" Target="externalLinks/externalLink270.xml"/><Relationship Id="rId401" Type="http://schemas.openxmlformats.org/officeDocument/2006/relationships/externalLink" Target="externalLinks/externalLink393.xml"/><Relationship Id="rId303" Type="http://schemas.openxmlformats.org/officeDocument/2006/relationships/externalLink" Target="externalLinks/externalLink295.xml"/><Relationship Id="rId42" Type="http://schemas.openxmlformats.org/officeDocument/2006/relationships/externalLink" Target="externalLinks/externalLink34.xml"/><Relationship Id="rId84" Type="http://schemas.openxmlformats.org/officeDocument/2006/relationships/externalLink" Target="externalLinks/externalLink76.xml"/><Relationship Id="rId138" Type="http://schemas.openxmlformats.org/officeDocument/2006/relationships/externalLink" Target="externalLinks/externalLink130.xml"/><Relationship Id="rId345" Type="http://schemas.openxmlformats.org/officeDocument/2006/relationships/externalLink" Target="externalLinks/externalLink337.xml"/><Relationship Id="rId387" Type="http://schemas.openxmlformats.org/officeDocument/2006/relationships/externalLink" Target="externalLinks/externalLink379.xml"/><Relationship Id="rId191" Type="http://schemas.openxmlformats.org/officeDocument/2006/relationships/externalLink" Target="externalLinks/externalLink183.xml"/><Relationship Id="rId205" Type="http://schemas.openxmlformats.org/officeDocument/2006/relationships/externalLink" Target="externalLinks/externalLink197.xml"/><Relationship Id="rId247" Type="http://schemas.openxmlformats.org/officeDocument/2006/relationships/externalLink" Target="externalLinks/externalLink239.xml"/><Relationship Id="rId412" Type="http://schemas.microsoft.com/office/2006/relationships/vbaProject" Target="vbaProject.bin"/><Relationship Id="rId107" Type="http://schemas.openxmlformats.org/officeDocument/2006/relationships/externalLink" Target="externalLinks/externalLink99.xml"/><Relationship Id="rId289" Type="http://schemas.openxmlformats.org/officeDocument/2006/relationships/externalLink" Target="externalLinks/externalLink281.xml"/><Relationship Id="rId11" Type="http://schemas.openxmlformats.org/officeDocument/2006/relationships/externalLink" Target="externalLinks/externalLink3.xml"/><Relationship Id="rId53" Type="http://schemas.openxmlformats.org/officeDocument/2006/relationships/externalLink" Target="externalLinks/externalLink45.xml"/><Relationship Id="rId149" Type="http://schemas.openxmlformats.org/officeDocument/2006/relationships/externalLink" Target="externalLinks/externalLink141.xml"/><Relationship Id="rId314" Type="http://schemas.openxmlformats.org/officeDocument/2006/relationships/externalLink" Target="externalLinks/externalLink306.xml"/><Relationship Id="rId356" Type="http://schemas.openxmlformats.org/officeDocument/2006/relationships/externalLink" Target="externalLinks/externalLink348.xml"/><Relationship Id="rId398" Type="http://schemas.openxmlformats.org/officeDocument/2006/relationships/externalLink" Target="externalLinks/externalLink390.xml"/><Relationship Id="rId95" Type="http://schemas.openxmlformats.org/officeDocument/2006/relationships/externalLink" Target="externalLinks/externalLink87.xml"/><Relationship Id="rId160" Type="http://schemas.openxmlformats.org/officeDocument/2006/relationships/externalLink" Target="externalLinks/externalLink152.xml"/><Relationship Id="rId216" Type="http://schemas.openxmlformats.org/officeDocument/2006/relationships/externalLink" Target="externalLinks/externalLink208.xml"/><Relationship Id="rId258" Type="http://schemas.openxmlformats.org/officeDocument/2006/relationships/externalLink" Target="externalLinks/externalLink250.xml"/><Relationship Id="rId22" Type="http://schemas.openxmlformats.org/officeDocument/2006/relationships/externalLink" Target="externalLinks/externalLink14.xml"/><Relationship Id="rId64" Type="http://schemas.openxmlformats.org/officeDocument/2006/relationships/externalLink" Target="externalLinks/externalLink56.xml"/><Relationship Id="rId118" Type="http://schemas.openxmlformats.org/officeDocument/2006/relationships/externalLink" Target="externalLinks/externalLink110.xml"/><Relationship Id="rId325" Type="http://schemas.openxmlformats.org/officeDocument/2006/relationships/externalLink" Target="externalLinks/externalLink317.xml"/><Relationship Id="rId367" Type="http://schemas.openxmlformats.org/officeDocument/2006/relationships/externalLink" Target="externalLinks/externalLink359.xml"/><Relationship Id="rId171" Type="http://schemas.openxmlformats.org/officeDocument/2006/relationships/externalLink" Target="externalLinks/externalLink163.xml"/><Relationship Id="rId227" Type="http://schemas.openxmlformats.org/officeDocument/2006/relationships/externalLink" Target="externalLinks/externalLink219.xml"/><Relationship Id="rId269" Type="http://schemas.openxmlformats.org/officeDocument/2006/relationships/externalLink" Target="externalLinks/externalLink261.xml"/><Relationship Id="rId33" Type="http://schemas.openxmlformats.org/officeDocument/2006/relationships/externalLink" Target="externalLinks/externalLink25.xml"/><Relationship Id="rId129" Type="http://schemas.openxmlformats.org/officeDocument/2006/relationships/externalLink" Target="externalLinks/externalLink121.xml"/><Relationship Id="rId280" Type="http://schemas.openxmlformats.org/officeDocument/2006/relationships/externalLink" Target="externalLinks/externalLink272.xml"/><Relationship Id="rId336" Type="http://schemas.openxmlformats.org/officeDocument/2006/relationships/externalLink" Target="externalLinks/externalLink328.xml"/><Relationship Id="rId75" Type="http://schemas.openxmlformats.org/officeDocument/2006/relationships/externalLink" Target="externalLinks/externalLink67.xml"/><Relationship Id="rId140" Type="http://schemas.openxmlformats.org/officeDocument/2006/relationships/externalLink" Target="externalLinks/externalLink132.xml"/><Relationship Id="rId182" Type="http://schemas.openxmlformats.org/officeDocument/2006/relationships/externalLink" Target="externalLinks/externalLink174.xml"/><Relationship Id="rId378" Type="http://schemas.openxmlformats.org/officeDocument/2006/relationships/externalLink" Target="externalLinks/externalLink370.xml"/><Relationship Id="rId403" Type="http://schemas.openxmlformats.org/officeDocument/2006/relationships/externalLink" Target="externalLinks/externalLink395.xml"/><Relationship Id="rId6" Type="http://schemas.openxmlformats.org/officeDocument/2006/relationships/worksheet" Target="worksheets/sheet6.xml"/><Relationship Id="rId238" Type="http://schemas.openxmlformats.org/officeDocument/2006/relationships/externalLink" Target="externalLinks/externalLink230.xml"/><Relationship Id="rId291" Type="http://schemas.openxmlformats.org/officeDocument/2006/relationships/externalLink" Target="externalLinks/externalLink283.xml"/><Relationship Id="rId305" Type="http://schemas.openxmlformats.org/officeDocument/2006/relationships/externalLink" Target="externalLinks/externalLink297.xml"/><Relationship Id="rId347" Type="http://schemas.openxmlformats.org/officeDocument/2006/relationships/externalLink" Target="externalLinks/externalLink339.xml"/><Relationship Id="rId44" Type="http://schemas.openxmlformats.org/officeDocument/2006/relationships/externalLink" Target="externalLinks/externalLink36.xml"/><Relationship Id="rId86" Type="http://schemas.openxmlformats.org/officeDocument/2006/relationships/externalLink" Target="externalLinks/externalLink78.xml"/><Relationship Id="rId151" Type="http://schemas.openxmlformats.org/officeDocument/2006/relationships/externalLink" Target="externalLinks/externalLink143.xml"/><Relationship Id="rId389" Type="http://schemas.openxmlformats.org/officeDocument/2006/relationships/externalLink" Target="externalLinks/externalLink381.xml"/><Relationship Id="rId193" Type="http://schemas.openxmlformats.org/officeDocument/2006/relationships/externalLink" Target="externalLinks/externalLink185.xml"/><Relationship Id="rId207" Type="http://schemas.openxmlformats.org/officeDocument/2006/relationships/externalLink" Target="externalLinks/externalLink199.xml"/><Relationship Id="rId249" Type="http://schemas.openxmlformats.org/officeDocument/2006/relationships/externalLink" Target="externalLinks/externalLink241.xml"/><Relationship Id="rId13" Type="http://schemas.openxmlformats.org/officeDocument/2006/relationships/externalLink" Target="externalLinks/externalLink5.xml"/><Relationship Id="rId109" Type="http://schemas.openxmlformats.org/officeDocument/2006/relationships/externalLink" Target="externalLinks/externalLink101.xml"/><Relationship Id="rId260" Type="http://schemas.openxmlformats.org/officeDocument/2006/relationships/externalLink" Target="externalLinks/externalLink252.xml"/><Relationship Id="rId316" Type="http://schemas.openxmlformats.org/officeDocument/2006/relationships/externalLink" Target="externalLinks/externalLink308.xml"/><Relationship Id="rId55" Type="http://schemas.openxmlformats.org/officeDocument/2006/relationships/externalLink" Target="externalLinks/externalLink47.xml"/><Relationship Id="rId97" Type="http://schemas.openxmlformats.org/officeDocument/2006/relationships/externalLink" Target="externalLinks/externalLink89.xml"/><Relationship Id="rId120" Type="http://schemas.openxmlformats.org/officeDocument/2006/relationships/externalLink" Target="externalLinks/externalLink112.xml"/><Relationship Id="rId358" Type="http://schemas.openxmlformats.org/officeDocument/2006/relationships/externalLink" Target="externalLinks/externalLink350.xml"/><Relationship Id="rId162" Type="http://schemas.openxmlformats.org/officeDocument/2006/relationships/externalLink" Target="externalLinks/externalLink154.xml"/><Relationship Id="rId218" Type="http://schemas.openxmlformats.org/officeDocument/2006/relationships/externalLink" Target="externalLinks/externalLink210.xml"/><Relationship Id="rId271" Type="http://schemas.openxmlformats.org/officeDocument/2006/relationships/externalLink" Target="externalLinks/externalLink263.xml"/><Relationship Id="rId24" Type="http://schemas.openxmlformats.org/officeDocument/2006/relationships/externalLink" Target="externalLinks/externalLink16.xml"/><Relationship Id="rId66" Type="http://schemas.openxmlformats.org/officeDocument/2006/relationships/externalLink" Target="externalLinks/externalLink58.xml"/><Relationship Id="rId131" Type="http://schemas.openxmlformats.org/officeDocument/2006/relationships/externalLink" Target="externalLinks/externalLink123.xml"/><Relationship Id="rId327" Type="http://schemas.openxmlformats.org/officeDocument/2006/relationships/externalLink" Target="externalLinks/externalLink319.xml"/><Relationship Id="rId369" Type="http://schemas.openxmlformats.org/officeDocument/2006/relationships/externalLink" Target="externalLinks/externalLink361.xml"/><Relationship Id="rId173" Type="http://schemas.openxmlformats.org/officeDocument/2006/relationships/externalLink" Target="externalLinks/externalLink165.xml"/><Relationship Id="rId229" Type="http://schemas.openxmlformats.org/officeDocument/2006/relationships/externalLink" Target="externalLinks/externalLink221.xml"/><Relationship Id="rId380" Type="http://schemas.openxmlformats.org/officeDocument/2006/relationships/externalLink" Target="externalLinks/externalLink372.xml"/><Relationship Id="rId240" Type="http://schemas.openxmlformats.org/officeDocument/2006/relationships/externalLink" Target="externalLinks/externalLink232.xml"/><Relationship Id="rId35" Type="http://schemas.openxmlformats.org/officeDocument/2006/relationships/externalLink" Target="externalLinks/externalLink27.xml"/><Relationship Id="rId77" Type="http://schemas.openxmlformats.org/officeDocument/2006/relationships/externalLink" Target="externalLinks/externalLink69.xml"/><Relationship Id="rId100" Type="http://schemas.openxmlformats.org/officeDocument/2006/relationships/externalLink" Target="externalLinks/externalLink92.xml"/><Relationship Id="rId282" Type="http://schemas.openxmlformats.org/officeDocument/2006/relationships/externalLink" Target="externalLinks/externalLink274.xml"/><Relationship Id="rId338" Type="http://schemas.openxmlformats.org/officeDocument/2006/relationships/externalLink" Target="externalLinks/externalLink330.xml"/><Relationship Id="rId8" Type="http://schemas.openxmlformats.org/officeDocument/2006/relationships/worksheet" Target="worksheets/sheet8.xml"/><Relationship Id="rId142" Type="http://schemas.openxmlformats.org/officeDocument/2006/relationships/externalLink" Target="externalLinks/externalLink134.xml"/><Relationship Id="rId184" Type="http://schemas.openxmlformats.org/officeDocument/2006/relationships/externalLink" Target="externalLinks/externalLink176.xml"/><Relationship Id="rId391" Type="http://schemas.openxmlformats.org/officeDocument/2006/relationships/externalLink" Target="externalLinks/externalLink383.xml"/><Relationship Id="rId405" Type="http://schemas.openxmlformats.org/officeDocument/2006/relationships/externalLink" Target="externalLinks/externalLink397.xml"/><Relationship Id="rId251" Type="http://schemas.openxmlformats.org/officeDocument/2006/relationships/externalLink" Target="externalLinks/externalLink243.xml"/><Relationship Id="rId46" Type="http://schemas.openxmlformats.org/officeDocument/2006/relationships/externalLink" Target="externalLinks/externalLink38.xml"/><Relationship Id="rId293" Type="http://schemas.openxmlformats.org/officeDocument/2006/relationships/externalLink" Target="externalLinks/externalLink285.xml"/><Relationship Id="rId307" Type="http://schemas.openxmlformats.org/officeDocument/2006/relationships/externalLink" Target="externalLinks/externalLink299.xml"/><Relationship Id="rId349" Type="http://schemas.openxmlformats.org/officeDocument/2006/relationships/externalLink" Target="externalLinks/externalLink341.xml"/><Relationship Id="rId88" Type="http://schemas.openxmlformats.org/officeDocument/2006/relationships/externalLink" Target="externalLinks/externalLink80.xml"/><Relationship Id="rId111" Type="http://schemas.openxmlformats.org/officeDocument/2006/relationships/externalLink" Target="externalLinks/externalLink103.xml"/><Relationship Id="rId153" Type="http://schemas.openxmlformats.org/officeDocument/2006/relationships/externalLink" Target="externalLinks/externalLink145.xml"/><Relationship Id="rId195" Type="http://schemas.openxmlformats.org/officeDocument/2006/relationships/externalLink" Target="externalLinks/externalLink187.xml"/><Relationship Id="rId209" Type="http://schemas.openxmlformats.org/officeDocument/2006/relationships/externalLink" Target="externalLinks/externalLink201.xml"/><Relationship Id="rId360" Type="http://schemas.openxmlformats.org/officeDocument/2006/relationships/externalLink" Target="externalLinks/externalLink352.xml"/><Relationship Id="rId220" Type="http://schemas.openxmlformats.org/officeDocument/2006/relationships/externalLink" Target="externalLinks/externalLink212.xml"/><Relationship Id="rId15" Type="http://schemas.openxmlformats.org/officeDocument/2006/relationships/externalLink" Target="externalLinks/externalLink7.xml"/><Relationship Id="rId57" Type="http://schemas.openxmlformats.org/officeDocument/2006/relationships/externalLink" Target="externalLinks/externalLink49.xml"/><Relationship Id="rId262" Type="http://schemas.openxmlformats.org/officeDocument/2006/relationships/externalLink" Target="externalLinks/externalLink254.xml"/><Relationship Id="rId318" Type="http://schemas.openxmlformats.org/officeDocument/2006/relationships/externalLink" Target="externalLinks/externalLink310.xml"/><Relationship Id="rId99" Type="http://schemas.openxmlformats.org/officeDocument/2006/relationships/externalLink" Target="externalLinks/externalLink91.xml"/><Relationship Id="rId122" Type="http://schemas.openxmlformats.org/officeDocument/2006/relationships/externalLink" Target="externalLinks/externalLink114.xml"/><Relationship Id="rId164" Type="http://schemas.openxmlformats.org/officeDocument/2006/relationships/externalLink" Target="externalLinks/externalLink156.xml"/><Relationship Id="rId371" Type="http://schemas.openxmlformats.org/officeDocument/2006/relationships/externalLink" Target="externalLinks/externalLink363.xml"/><Relationship Id="rId26" Type="http://schemas.openxmlformats.org/officeDocument/2006/relationships/externalLink" Target="externalLinks/externalLink18.xml"/><Relationship Id="rId231" Type="http://schemas.openxmlformats.org/officeDocument/2006/relationships/externalLink" Target="externalLinks/externalLink223.xml"/><Relationship Id="rId273" Type="http://schemas.openxmlformats.org/officeDocument/2006/relationships/externalLink" Target="externalLinks/externalLink265.xml"/><Relationship Id="rId329" Type="http://schemas.openxmlformats.org/officeDocument/2006/relationships/externalLink" Target="externalLinks/externalLink321.xml"/><Relationship Id="rId68" Type="http://schemas.openxmlformats.org/officeDocument/2006/relationships/externalLink" Target="externalLinks/externalLink60.xml"/><Relationship Id="rId133" Type="http://schemas.openxmlformats.org/officeDocument/2006/relationships/externalLink" Target="externalLinks/externalLink125.xml"/><Relationship Id="rId175" Type="http://schemas.openxmlformats.org/officeDocument/2006/relationships/externalLink" Target="externalLinks/externalLink167.xml"/><Relationship Id="rId340" Type="http://schemas.openxmlformats.org/officeDocument/2006/relationships/externalLink" Target="externalLinks/externalLink332.xml"/><Relationship Id="rId200" Type="http://schemas.openxmlformats.org/officeDocument/2006/relationships/externalLink" Target="externalLinks/externalLink192.xml"/><Relationship Id="rId382" Type="http://schemas.openxmlformats.org/officeDocument/2006/relationships/externalLink" Target="externalLinks/externalLink374.xml"/><Relationship Id="rId242" Type="http://schemas.openxmlformats.org/officeDocument/2006/relationships/externalLink" Target="externalLinks/externalLink234.xml"/><Relationship Id="rId284" Type="http://schemas.openxmlformats.org/officeDocument/2006/relationships/externalLink" Target="externalLinks/externalLink276.xml"/><Relationship Id="rId37" Type="http://schemas.openxmlformats.org/officeDocument/2006/relationships/externalLink" Target="externalLinks/externalLink29.xml"/><Relationship Id="rId79" Type="http://schemas.openxmlformats.org/officeDocument/2006/relationships/externalLink" Target="externalLinks/externalLink71.xml"/><Relationship Id="rId102" Type="http://schemas.openxmlformats.org/officeDocument/2006/relationships/externalLink" Target="externalLinks/externalLink94.xml"/><Relationship Id="rId144" Type="http://schemas.openxmlformats.org/officeDocument/2006/relationships/externalLink" Target="externalLinks/externalLink136.xml"/><Relationship Id="rId90" Type="http://schemas.openxmlformats.org/officeDocument/2006/relationships/externalLink" Target="externalLinks/externalLink82.xml"/><Relationship Id="rId186" Type="http://schemas.openxmlformats.org/officeDocument/2006/relationships/externalLink" Target="externalLinks/externalLink178.xml"/><Relationship Id="rId351" Type="http://schemas.openxmlformats.org/officeDocument/2006/relationships/externalLink" Target="externalLinks/externalLink343.xml"/><Relationship Id="rId393" Type="http://schemas.openxmlformats.org/officeDocument/2006/relationships/externalLink" Target="externalLinks/externalLink385.xml"/><Relationship Id="rId407" Type="http://schemas.openxmlformats.org/officeDocument/2006/relationships/theme" Target="theme/theme1.xml"/><Relationship Id="rId211" Type="http://schemas.openxmlformats.org/officeDocument/2006/relationships/externalLink" Target="externalLinks/externalLink203.xml"/><Relationship Id="rId253" Type="http://schemas.openxmlformats.org/officeDocument/2006/relationships/externalLink" Target="externalLinks/externalLink245.xml"/><Relationship Id="rId295" Type="http://schemas.openxmlformats.org/officeDocument/2006/relationships/externalLink" Target="externalLinks/externalLink287.xml"/><Relationship Id="rId309" Type="http://schemas.openxmlformats.org/officeDocument/2006/relationships/externalLink" Target="externalLinks/externalLink301.xml"/><Relationship Id="rId48" Type="http://schemas.openxmlformats.org/officeDocument/2006/relationships/externalLink" Target="externalLinks/externalLink40.xml"/><Relationship Id="rId113" Type="http://schemas.openxmlformats.org/officeDocument/2006/relationships/externalLink" Target="externalLinks/externalLink105.xml"/><Relationship Id="rId320" Type="http://schemas.openxmlformats.org/officeDocument/2006/relationships/externalLink" Target="externalLinks/externalLink31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18</xdr:row>
          <xdr:rowOff>152400</xdr:rowOff>
        </xdr:from>
        <xdr:to>
          <xdr:col>2</xdr:col>
          <xdr:colOff>466725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190500</xdr:colOff>
          <xdr:row>1</xdr:row>
          <xdr:rowOff>123825</xdr:rowOff>
        </xdr:from>
        <xdr:to>
          <xdr:col>51</xdr:col>
          <xdr:colOff>485775</xdr:colOff>
          <xdr:row>1</xdr:row>
          <xdr:rowOff>638175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Kontrola PH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Adamov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Ada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Adamo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abice%20-%20Ham&#233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abice%20-%20Ham&#23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abice%20-%20Ham&#233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e&#269;ov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e&#269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e&#269;ov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ene&#353;ov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ene&#353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ene&#353;ov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ojkovice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oj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ojkovice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roumov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rou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roumov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rtnice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rt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rtnic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yst&#345;ice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yst&#345;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yst&#345;ic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K&#345;ib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K&#345;ib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K&#345;ib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Lhotka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Lhotk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Lhotka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Duchcov.xlsx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Duchc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Duchcov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rchlab&#237;%20F&#252;gnerova%20AZ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rchlab&#237;%20F&#252;gnerova%20AZ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rchlab&#237;%20F&#252;gnerova%20AZ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Rozko&#353;sk&#225;.xlsx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Rozko&#353;s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Rozko&#353;sk&#225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Na%20V&#253;&#353;in&#283;%20KGJ1+KGJ2.xlsx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a%20V&#253;&#353;in&#283;%20KGJ1+KGJ2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a%20V&#253;&#353;in&#283;%20KGJ1+KGJ2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Smetanovo%20n&#225;m..xlsx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Smetanovo%20n&#225;m.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Smetanovo%20n&#225;m.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&#381;i&#382;kov.xlsx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&#381;i&#382;k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&#381;i&#382;kov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lu&#269;&#237;n.xlsx" TargetMode="External"/></Relationships>
</file>

<file path=xl/externalLinks/_rels/externalLink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lu&#269;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lu&#269;&#237;n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dkovice%20nad%20Mohelkou.xlsx" TargetMode="External"/></Relationships>
</file>

<file path=xl/externalLinks/_rels/externalLink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dkovice%20nad%20Mohelkou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dkovice%20nad%20Mohelkou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donice.xlsx" TargetMode="External"/></Relationships>
</file>

<file path=xl/externalLinks/_rels/externalLink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do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donice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rn&#237;%20B&#345;&#237;za.xlsx" TargetMode="External"/></Relationships>
</file>

<file path=xl/externalLinks/_rels/externalLink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rn&#237;%20B&#345;&#237;z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rn&#237;%20B&#345;&#237;za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&#345;ovice.xlsx" TargetMode="External"/></Relationships>
</file>

<file path=xl/externalLinks/_rels/externalLink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&#345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&#345;ovice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rabyn&#283;.xlsx" TargetMode="External"/></Relationships>
</file>

<file path=xl/externalLinks/_rels/externalLink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raby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rabyn&#283;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Ln&#225;&#345;sk&#225;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Ln&#225;&#345;sk&#225;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na%20Rybn&#237;&#269;ku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na%20Rybn&#237;&#269;ku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Ivan&#269;ice.xlsm" TargetMode="External"/></Relationships>
</file>

<file path=xl/externalLinks/_rels/externalLink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i&#769;%20hodnoty%20Ivanc&#780;ice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i&#769;%20hodnoty%20Ivanc&#780;ice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rom&#283;&#345;.xlsx" TargetMode="External"/></Relationships>
</file>

<file path=xl/externalLinks/_rels/externalLink5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rom&#283;&#34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rom&#283;&#345;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ihlava.xlsx" TargetMode="External"/></Relationships>
</file>

<file path=xl/externalLinks/_rels/externalLink5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ihla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ihlava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azn&#283;jov.xlsx" TargetMode="External"/></Relationships>
</file>

<file path=xl/externalLinks/_rels/externalLink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azn&#283;j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azn&#283;jov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ladruby.xlsx" TargetMode="External"/></Relationships>
</file>

<file path=xl/externalLinks/_rels/externalLink5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adrub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adruby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limkovice.xlsx" TargetMode="External"/></Relationships>
</file>

<file path=xl/externalLinks/_rels/externalLink6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im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imkovice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amenick&#253;%20&#352;enov.xlsx" TargetMode="External"/></Relationships>
</file>

<file path=xl/externalLinks/_rels/externalLink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amenick&#253;%20&#352;en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amenick&#253;%20&#352;enov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ojet&#237;n.xlsx" TargetMode="External"/></Relationships>
</file>

<file path=xl/externalLinks/_rels/externalLink6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ojet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ojet&#237;n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Fr&#253;dlant.xlsx" TargetMode="External"/></Relationships>
</file>

<file path=xl/externalLinks/_rels/externalLink6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Fr&#253;dlant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Fr&#253;dlant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F&#252;gnerova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F&#252;gnerova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&#381;elezn&#225;%20Ruda.xlsm" TargetMode="External"/></Relationships>
</file>

<file path=xl/externalLinks/_rels/externalLink7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&#381;elezn&#225;%20Ruda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&#381;elezn&#225;%20Ruda.xlsm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mi&#345;ice.xlsm" TargetMode="External"/></Relationships>
</file>

<file path=xl/externalLinks/_rels/externalLink7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mi&#345;ice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mi&#345;ice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v&#283;tl&#225;%20nad%20S&#225;zavou.xlsm" TargetMode="External"/></Relationships>
</file>

<file path=xl/externalLinks/_rels/externalLink7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v&#283;tl&#225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v&#283;tl&#225;%20nad%20S&#225;zavou.xlsm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vitavy.xlsm" TargetMode="External"/></Relationships>
</file>

<file path=xl/externalLinks/_rels/externalLink7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vitavy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vitavy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Zru&#269;%20nad%20S&#225;zavou.xlsm" TargetMode="External"/></Relationships>
</file>

<file path=xl/externalLinks/_rels/externalLink7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Zru&#269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Zru&#269;%20nad%20S&#225;zavou.xlsm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elk&#225;%20Chuchle.xlsx" TargetMode="External"/></Relationships>
</file>

<file path=xl/externalLinks/_rels/externalLink8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elk&#225;%20Chuchl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elk&#225;%20Chuchle.xlsx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aslice%20sever%20-%20&#352;koln&#237;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aslice%20sever%20-%20&#352;koln&#237;.xlsx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aslice%20st&#345;ed%20-%20Pohr.%20str&#225;&#382;e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aslice%20st&#345;ed%20-%20Pohr.%20str&#225;&#382;e.xlsx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upka.xlsx" TargetMode="External"/></Relationships>
</file>

<file path=xl/externalLinks/_rels/externalLink8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rupk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upka.xlsx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pn&#237;k%20nad%20Be&#269;vou%20Hranick&#225;.xlsx" TargetMode="External"/></Relationships>
</file>

<file path=xl/externalLinks/_rels/externalLink8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Hran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Hranick&#225;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pn&#237;k%20nad%20Be&#269;vou%20Zahradn&#237;.xlsx" TargetMode="External"/></Relationships>
</file>

<file path=xl/externalLinks/_rels/externalLink9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Zahrad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Zahradn&#237;.xlsx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tomy&#353;l.xlsx" TargetMode="External"/></Relationships>
</file>

<file path=xl/externalLinks/_rels/externalLink9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tomy&#353;l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tomy&#353;l.xlsx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ha&#269;ovice.xlsx" TargetMode="External"/></Relationships>
</file>

<file path=xl/externalLinks/_rels/externalLink9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ha&#269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ha&#269;ovice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otice.xlsx" TargetMode="External"/></Relationships>
</file>

<file path=xl/externalLinks/_rels/externalLink9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ot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otice.xlsx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ezibo&#345;&#237;.xlsx" TargetMode="External"/></Relationships>
</file>

<file path=xl/externalLinks/_rels/externalLink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ezibo&#345;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ezibo&#345;&#237;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helnice.xlsx" TargetMode="External"/></Relationships>
</file>

<file path=xl/externalLinks/_rels/externalLink10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ohel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helnice.xlsx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ravsk&#253;%20Beroun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ravsk&#253;%20Beroun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ravsk&#253;%20Krumlov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ravsk&#253;%20Krumlov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Hrady.xlsx" TargetMode="External"/></Relationships>
</file>

<file path=xl/externalLinks/_rels/externalLink10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Hrad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Hrady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M&#283;sto%20nad%20Metuj&#237;%20-%20Bo&#345;et&#237;n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M&#283;sto%20nad%20Metuj&#237;%20-%20Bo&#345;et&#237;n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M&#283;sto%20nad%20Metuj&#237;%20-%20Malec&#237;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M&#283;sto%20nad%20Metuj&#237;%20-%20Malec&#237;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Stra&#353;ec&#237;.xlsx" TargetMode="External"/></Relationships>
</file>

<file path=xl/externalLinks/_rels/externalLink1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Stra&#353;ec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Stra&#353;ec&#237;.xlsx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53;%20Bor%20Rumbursk&#253;ch%20hrdin&#367;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53;%20Bor%20Rumbursk&#253;ch%20hrdin&#367;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53;%20Bor%20Wolkerova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53;%20Bor%20Wolkerova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ymburk.xlsx" TargetMode="External"/></Relationships>
</file>

<file path=xl/externalLinks/_rels/externalLink1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ymbu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ymburk.xlsx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&#253;&#345;any%20Komensk&#233;ho.xlsx" TargetMode="External"/></Relationships>
</file>

<file path=xl/externalLinks/_rels/externalLink1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Komensk&#233;ho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Komensk&#233;ho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&#253;&#345;any%20Lu&#269;n&#237;.xlsx" TargetMode="External"/></Relationships>
</file>

<file path=xl/externalLinks/_rels/externalLink1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Lu&#269;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Lu&#269;n&#237;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dolena%20Voda.xlsx" TargetMode="External"/></Relationships>
</file>

<file path=xl/externalLinks/_rels/externalLink1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dolena%20Vod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dolena%20Voda.xlsx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sek%20(KGJ).xlsx" TargetMode="External"/></Relationships>
</file>

<file path=xl/externalLinks/_rels/externalLink1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sek%20(KGJ)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sek%20(KGJ)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epl&#225;rna%20V&#237;tkovice.xlsx" TargetMode="External"/></Relationships>
</file>

<file path=xl/externalLinks/_rels/externalLink1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epl&#225;rna%20V&#237;t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epl&#225;rna%20V&#237;tkovice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Hegerova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Hegerova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Jir&#225;skova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Jir&#225;skova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Sv&#233;pomoc.xlsx" TargetMode="External"/></Relationships>
</file>

<file path=xl/externalLinks/_rels/externalLink1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li&#269;ka%20Sv&#233;pomo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Sv&#233;pomoc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stoloprty%20Dragu&#353;.xlsx" TargetMode="External"/></Relationships>
</file>

<file path=xl/externalLinks/_rels/externalLink1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stoloprty%20Dragu&#35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stoloprty%20Dragu&#353;.xlsx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stoloprty%20Dvo&#345;&#225;kova.xlsx" TargetMode="External"/></Relationships>
</file>

<file path=xl/externalLinks/_rels/externalLink1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stoloprty%20Dvo&#345;&#225;k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stoloprty%20Dvo&#345;&#225;kova.xlsx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Svoboda,%20B.%20&#352;merala.xlsx" TargetMode="External"/></Relationships>
</file>

<file path=xl/externalLinks/_rels/externalLink1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voboda,%20B.%20&#352;meral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voboda,%20B.%20&#352;merala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Mozartova,%20Manharda.xlsx" TargetMode="External"/></Relationships>
</file>

<file path=xl/externalLinks/_rels/externalLink1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Mozartova,%20Manhard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Mozartova,%20Manharda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Krasick&#225;.xlsx" TargetMode="External"/></Relationships>
</file>

<file path=xl/externalLinks/_rels/externalLink1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Kras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Krasick&#225;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Nemocnice.xlsx" TargetMode="External"/></Relationships>
</file>

<file path=xl/externalLinks/_rels/externalLink1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Nemocnice.xlsx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Sladovny.xlsx" TargetMode="External"/></Relationships>
</file>

<file path=xl/externalLinks/_rels/externalLink1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ladovn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ladovny.xlsx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Tylova.xlsx" TargetMode="External"/></Relationships>
</file>

<file path=xl/externalLinks/_rels/externalLink1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Tyl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Tylova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P&#345;elou&#269;.xlsm" TargetMode="External"/></Relationships>
</file>

<file path=xl/externalLinks/_rels/externalLink15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P&#345;elou&#269;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P&#345;elou&#269;.xlsm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okycany.xlsx" TargetMode="External"/></Relationships>
</file>

<file path=xl/externalLinks/_rels/externalLink15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okycan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kycany.xlsx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oudnice%20nad%20Labem.xlsx" TargetMode="External"/></Relationships>
</file>

<file path=xl/externalLinks/_rels/externalLink1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oudnice%20nad%20Labem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udnice%20nad%20Labem.xlsx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edl&#269;any%20Severn&#237;%20s&#237;dli&#353;t&#283;.xlsx" TargetMode="External"/></Relationships>
</file>

<file path=xl/externalLinks/_rels/externalLink15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edl&#269;any%20Severn&#237;%20s&#237;dli&#353;t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edl&#269;any%20Severn&#237;%20s&#237;dli&#353;t&#283;.xlsx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Ka&#353;tanov&#225;.xlsx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u&#353;ice%20Lerchova.xlsx" TargetMode="External"/></Relationships>
</file>

<file path=xl/externalLinks/_rels/externalLink16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Lerch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Lerchova.xlsx" TargetMode="External"/></Relationships>
</file>

<file path=xl/externalLinks/_rels/externalLink1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Na%20Hr&#225;z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Na%20Hr&#225;zi.xlsx" TargetMode="External"/></Relationships>
</file>

<file path=xl/externalLinks/_rels/externalLink16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Pravd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Pravdova.xlsx" TargetMode="External"/></Relationships>
</file>

<file path=xl/externalLinks/_rels/externalLink16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Sirka&#345;s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Sirka&#345;sk&#225;.xlsx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v&#283;tl&#225;%20nad%20S&#225;zavou.xlsx" TargetMode="External"/></Relationships>
</file>

<file path=xl/externalLinks/_rels/externalLink16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v&#283;tl&#225;%20nad%20S&#225;zavou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v&#283;tl&#225;%20nad%20S&#225;zavou.xlsx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ternberk.xlsx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ternberk.xlsx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.xlsx" TargetMode="External"/></Relationships>
</file>

<file path=xl/externalLinks/_rels/externalLink17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umpe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.xlsx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anvald.xlsx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anvald.xlsx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18;st&#237;%20nad%20Orlic&#237;%20-%20Maz&#225;nkova.xlsx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18;st&#237;%20nad%20Orlic&#237;%20-%20Maz&#225;nkova.xlsx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18;st&#237;%20nad%20Orlic&#237;%20-%20Podm&#283;st&#237;.xlsx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18;st&#237;%20nad%20Orlic&#237;%20-%20Podm&#283;st&#237;.xlsx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amberk.xlsx" TargetMode="External"/></Relationships>
</file>

<file path=xl/externalLinks/_rels/externalLink17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ambe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amberk.xlsx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Volyn&#283;.xlsm" TargetMode="External"/></Relationships>
</file>

<file path=xl/externalLinks/_rels/externalLink18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Volyn&#283;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Volyn&#283;.xlsm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rchlab&#237;%20NKTC.xlsx" TargetMode="External"/></Relationships>
</file>

<file path=xl/externalLinks/_rels/externalLink18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rchlab&#237;%20NKT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rchlab&#237;%20NKTC.xlsx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ysok&#233;%20M&#253;to%20Gen.%20Svaton&#283;.xlsx" TargetMode="External"/></Relationships>
</file>

<file path=xl/externalLinks/_rels/externalLink18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Gen.%20Svato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Gen.%20Svaton&#283;.xlsx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ysok&#233;%20M&#253;to%20-%20Prokopa%20Velik&#233;ho.xlsx" TargetMode="External"/></Relationships>
</file>

<file path=xl/externalLinks/_rels/externalLink18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-%20Prokopa%20Velik&#233;ho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-%20Prokopa%20Velik&#233;ho.xlsx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Z&#225;kupy.xlsx" TargetMode="External"/></Relationships>
</file>

<file path=xl/externalLinks/_rels/externalLink18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Z&#225;kup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Z&#225;kupy.xlsx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edl&#269;any%20&#381;i&#382;kova.xlsx" TargetMode="External"/></Relationships>
</file>

<file path=xl/externalLinks/_rels/externalLink19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edl&#269;any%20&#381;i&#382;k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edl&#269;any%20&#381;i&#382;kova.xlsx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rn&#237;%20Slavkov.xlsx" TargetMode="External"/></Relationships>
</file>

<file path=xl/externalLinks/_rels/externalLink19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rn&#237;%20Slavk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rn&#237;%20Slavkov.xlsx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ochov.xlsx" TargetMode="External"/></Relationships>
</file>

<file path=xl/externalLinks/_rels/externalLink19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och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ochov.xlsx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&#225;sn&#225;%20L&#237;pa.xlsx" TargetMode="External"/></Relationships>
</file>

<file path=xl/externalLinks/_rels/externalLink19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r&#225;sn&#225;%20L&#237;p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&#225;sn&#225;%20L&#237;pa.xlsx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Energocentrum%20V&#237;tkovice%20III.xlsx" TargetMode="External"/></Relationships>
</file>

<file path=xl/externalLinks/_rels/externalLink1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Energocentrum%20V&#237;tkovice%20II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Energocentrum%20V&#237;tkovice%20III.xlsx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-%20Na%20Mil&#237;&#345;i.xlsx" TargetMode="External"/></Relationships>
</file>

<file path=xl/externalLinks/_rels/externalLink20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-%20Na%20Mil&#237;&#345;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-%20Na%20Mil&#237;&#345;i.xlsx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&#225;chymov.xlsx" TargetMode="External"/></Relationships>
</file>

<file path=xl/externalLinks/_rels/externalLink20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&#225;chy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&#225;chymov.xlsx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&#345;&#237;bor.xlsx" TargetMode="External"/></Relationships>
</file>

<file path=xl/externalLinks/_rels/externalLink20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&#345;&#237;bor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&#345;&#237;bor.xlsx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akovn&#237;k.xlsx" TargetMode="External"/></Relationships>
</file>

<file path=xl/externalLinks/_rels/externalLink20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akovn&#237;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akovn&#237;k.xlsx" TargetMode="External"/></Relationships>
</file>

<file path=xl/externalLinks/_rels/externalLink2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%20K3.xlsx" TargetMode="External"/></Relationships>
</file>

<file path=xl/externalLinks/_rels/externalLink20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umperk%20K3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%20K3.xlsx" TargetMode="External"/></Relationships>
</file>

<file path=xl/externalLinks/_rels/externalLink2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anvald%20ul.%20V&#237;t&#283;zn&#225;.xlsx" TargetMode="External"/></Relationships>
</file>

<file path=xl/externalLinks/_rels/externalLink21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anvald%20ul.%20V&#237;t&#283;zn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anvald%20ul.%20V&#237;t&#283;zn&#225;.xlsx" TargetMode="External"/></Relationships>
</file>

<file path=xl/externalLinks/_rels/externalLink2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44;e&#382;%20&#218;JV.xlsx" TargetMode="External"/></Relationships>
</file>

<file path=xl/externalLinks/_rels/externalLink2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44;e&#382;%20&#218;J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44;e&#382;%20&#218;JV.xlsx" TargetMode="External"/></Relationships>
</file>

<file path=xl/externalLinks/_rels/externalLink2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dyn&#283;.xlsx" TargetMode="External"/></Relationships>
</file>

<file path=xl/externalLinks/_rels/externalLink2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dy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dyn&#283;.xlsx" TargetMode="External"/></Relationships>
</file>

<file path=xl/externalLinks/_rels/externalLink2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%20K2.xlsx" TargetMode="External"/></Relationships>
</file>

<file path=xl/externalLinks/_rels/externalLink2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%20K2.xlsx" TargetMode="External"/></Relationships>
</file>

<file path=xl/externalLinks/_rels/externalLink2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elv&#237;kovice.xlsx" TargetMode="External"/></Relationships>
</file>

<file path=xl/externalLinks/_rels/externalLink2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elv&#237;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lv&#237;kovice.xlsx" TargetMode="External"/></Relationships>
</file>

<file path=xl/externalLinks/_rels/externalLink2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pava%20Mondelez.xlsx" TargetMode="External"/></Relationships>
</file>

<file path=xl/externalLinks/_rels/externalLink2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pava%20Mondelez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pava%20Mondelez.xlsx" TargetMode="External"/></Relationships>
</file>

<file path=xl/externalLinks/_rels/externalLink2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esel&#237;%20nad%20Lu&#382;nici.xlsx" TargetMode="External"/></Relationships>
</file>

<file path=xl/externalLinks/_rels/externalLink2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esel&#237;%20nad%20Lu&#382;nic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esel&#237;%20nad%20Lu&#382;nici.xlsx" TargetMode="External"/></Relationships>
</file>

<file path=xl/externalLinks/_rels/externalLink2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by%20Pila.xlsx" TargetMode="External"/></Relationships>
</file>

<file path=xl/externalLinks/_rels/externalLink2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by%20Tov&#225;r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by%20Tov&#225;rn&#237;.xlsx" TargetMode="External"/></Relationships>
</file>

<file path=xl/externalLinks/_rels/externalLink2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by%20Tov&#225;rn&#237;.xlsx" TargetMode="External"/></Relationships>
</file>

<file path=xl/externalLinks/_rels/externalLink2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by%20Pil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by%20Pila.xlsx" TargetMode="External"/></Relationships>
</file>

<file path=xl/externalLinks/_rels/externalLink2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&#253;ma&#345;ov.xlsx" TargetMode="External"/></Relationships>
</file>

<file path=xl/externalLinks/_rels/externalLink2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&#253;ma&#345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&#253;ma&#345;ov.xlsx" TargetMode="External"/></Relationships>
</file>

<file path=xl/externalLinks/_rels/externalLink2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&#345;inec.xlsx" TargetMode="External"/></Relationships>
</file>

<file path=xl/externalLinks/_rels/externalLink23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&#345;ine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&#345;inec.xlsx" TargetMode="External"/></Relationships>
</file>

<file path=xl/externalLinks/_rels/externalLink2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Bo&#382;eny%20N&#283;mcov&#233;.xlsx" TargetMode="External"/></Relationships>
</file>

<file path=xl/externalLinks/_rels/externalLink23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o&#382;eny%20N&#283;mcov&#23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o&#382;eny%20N&#283;mcov&#233;.xlsx" TargetMode="External"/></Relationships>
</file>

<file path=xl/externalLinks/_rels/externalLink2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J.%20Hory.xlsx" TargetMode="External"/></Relationships>
</file>

<file path=xl/externalLinks/_rels/externalLink2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J.%20Hor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J.%20Hory.xlsx" TargetMode="External"/></Relationships>
</file>

<file path=xl/externalLinks/_rels/externalLink2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Libereck&#225;.xlsx" TargetMode="External"/></Relationships>
</file>

<file path=xl/externalLinks/_rels/externalLink2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Libere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Libereck&#225;.xlsx" TargetMode="External"/></Relationships>
</file>

<file path=xl/externalLinks/_rels/externalLink2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nu&#353;ovice.xlsx" TargetMode="External"/></Relationships>
</file>

<file path=xl/externalLinks/_rels/externalLink2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nu&#353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nu&#353;ovice.xlsx" TargetMode="External"/></Relationships>
</file>

<file path=xl/externalLinks/_rels/externalLink2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B&#345;ezov&#225;.xlsx" TargetMode="External"/></Relationships>
</file>

<file path=xl/externalLinks/_rels/externalLink2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&#345;ezov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&#345;ezov&#225;.xlsx" TargetMode="External"/></Relationships>
</file>

<file path=xl/externalLinks/_rels/externalLink2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elh&#345;imov%20Nemocnice.xlsx" TargetMode="External"/></Relationships>
</file>

<file path=xl/externalLinks/_rels/externalLink2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elh&#345;im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elh&#345;imov%20Nemocnice.xlsx" TargetMode="External"/></Relationships>
</file>

<file path=xl/externalLinks/_rels/externalLink2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Nemocnice.xlsx" TargetMode="External"/></Relationships>
</file>

<file path=xl/externalLinks/_rels/externalLink2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emocnice.xlsx" TargetMode="External"/></Relationships>
</file>

<file path=xl/externalLinks/_rels/externalLink2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Seman&#237;n.xlsx" TargetMode="External"/></Relationships>
</file>

<file path=xl/externalLinks/_rels/externalLink2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Seman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Seman&#237;n.xlsx" TargetMode="External"/></Relationships>
</file>

<file path=xl/externalLinks/_rels/externalLink2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unovice.xlsx" TargetMode="External"/></Relationships>
</file>

<file path=xl/externalLinks/_rels/externalLink2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un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unovice.xlsx" TargetMode="External"/></Relationships>
</file>

<file path=xl/externalLinks/_rels/externalLink2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pindler&#367;v%20Ml&#253;n.xlsx" TargetMode="External"/></Relationships>
</file>

<file path=xl/externalLinks/_rels/externalLink2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pindler&#367;v%20Ml&#253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pindler&#367;v%20Ml&#253;n.xlsx" TargetMode="External"/></Relationships>
</file>

<file path=xl/externalLinks/_rels/externalLink25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ys&#225;%20nad%20Labem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ys&#225;%20nad%20Labem.xlsx" TargetMode="External"/></Relationships>
</file>

<file path=xl/externalLinks/_rels/externalLink2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&#353;nov.xlsx" TargetMode="External"/></Relationships>
</file>

<file path=xl/externalLinks/_rels/externalLink25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o&#353;n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&#353;nov.xlsx" TargetMode="External"/></Relationships>
</file>

<file path=xl/externalLinks/_rels/externalLink2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Anglick&#225;.xlsx" TargetMode="External"/></Relationships>
</file>

<file path=xl/externalLinks/_rels/externalLink25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Angl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Anglick&#225;.xlsx" TargetMode="External"/></Relationships>
</file>

<file path=xl/externalLinks/_rels/externalLink2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lice%20nad%20Metuj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ce%20nad%20Metuj&#237;.xlsx" TargetMode="External"/></Relationships>
</file>

<file path=xl/externalLinks/_rels/externalLink25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d&#283;brad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d&#283;brady.xlsx" TargetMode="External"/></Relationships>
</file>

<file path=xl/externalLinks/_rels/externalLink2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&#345;man&#367;v%20M&#283;stec%20SK6.xlsx" TargetMode="External"/></Relationships>
</file>

<file path=xl/externalLinks/_rels/externalLink2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&#345;man&#367;v%20M&#283;stec%20SK5.xlsx" TargetMode="External"/></Relationships>
</file>

<file path=xl/externalLinks/_rels/externalLink26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Z&#225;kup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Z&#225;kupy.xlsx" TargetMode="External"/></Relationships>
</file>

<file path=xl/externalLinks/_rels/externalLink26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atov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atovy.xlsx" TargetMode="External"/></Relationships>
</file>

<file path=xl/externalLinks/_rels/externalLink2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ihlava%20Sapel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ihlava%20Sapeli.xlsx" TargetMode="External"/></Relationships>
</file>

<file path=xl/externalLinks/_rels/externalLink2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kycany%20na%20P&#225;tku%20OPRAVA.xlsx" TargetMode="External"/></Relationships>
</file>

<file path=xl/externalLinks/_rels/externalLink2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Adamov.xlsx" TargetMode="External"/></Relationships>
</file>

<file path=xl/externalLinks/_rels/externalLink2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abice%20-%20Ham&#233;.xlsx" TargetMode="External"/></Relationships>
</file>

<file path=xl/externalLinks/_rels/externalLink2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e&#269;ov.xlsx" TargetMode="External"/></Relationships>
</file>

<file path=xl/externalLinks/_rels/externalLink2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ene&#353;ov.xlsx" TargetMode="External"/></Relationships>
</file>

<file path=xl/externalLinks/_rels/externalLink2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ojkovice.xlsx" TargetMode="External"/></Relationships>
</file>

<file path=xl/externalLinks/_rels/externalLink2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roumov.xlsx" TargetMode="External"/></Relationships>
</file>

<file path=xl/externalLinks/_rels/externalLink2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rtnice.xlsx" TargetMode="External"/></Relationships>
</file>

<file path=xl/externalLinks/_rels/externalLink2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yst&#345;ice.xlsx" TargetMode="External"/></Relationships>
</file>

<file path=xl/externalLinks/_rels/externalLink2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K&#345;ib.xlsx" TargetMode="External"/></Relationships>
</file>

<file path=xl/externalLinks/_rels/externalLink2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Lhotka.xlsx" TargetMode="External"/></Relationships>
</file>

<file path=xl/externalLinks/_rels/externalLink2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Duchcov.xlsx" TargetMode="External"/></Relationships>
</file>

<file path=xl/externalLinks/_rels/externalLink2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rchlab&#237;%20F&#252;gnerova%20AZ.xlsx" TargetMode="External"/></Relationships>
</file>

<file path=xl/externalLinks/_rels/externalLink2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Rozko&#353;sk&#225;.xlsx" TargetMode="External"/></Relationships>
</file>

<file path=xl/externalLinks/_rels/externalLink2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Na%20V&#253;&#353;in&#283;%20KGJ1+KGJ2.xlsx" TargetMode="External"/></Relationships>
</file>

<file path=xl/externalLinks/_rels/externalLink2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Smetanovo%20n&#225;m..xlsx" TargetMode="External"/></Relationships>
</file>

<file path=xl/externalLinks/_rels/externalLink2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avl&#237;&#269;k&#367;v%20Brod%20&#381;i&#382;kov.xlsx" TargetMode="External"/></Relationships>
</file>

<file path=xl/externalLinks/_rels/externalLink2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lu&#269;&#237;n.xlsx" TargetMode="External"/></Relationships>
</file>

<file path=xl/externalLinks/_rels/externalLink2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dkovice%20nad%20Mohelkou.xlsx" TargetMode="External"/></Relationships>
</file>

<file path=xl/externalLinks/_rels/externalLink2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donice.xlsx" TargetMode="External"/></Relationships>
</file>

<file path=xl/externalLinks/_rels/externalLink2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rn&#237;%20B&#345;&#237;za.xlsx" TargetMode="External"/></Relationships>
</file>

<file path=xl/externalLinks/_rels/externalLink2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&#345;ovice.xlsx" TargetMode="External"/></Relationships>
</file>

<file path=xl/externalLinks/_rels/externalLink2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rabyn&#283;.xlsx" TargetMode="External"/></Relationships>
</file>

<file path=xl/externalLinks/_rels/externalLink2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Ln&#225;&#345;sk&#225;.xlsx" TargetMode="External"/></Relationships>
</file>

<file path=xl/externalLinks/_rels/externalLink2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na%20Rybn&#237;&#269;ku.xlsx" TargetMode="External"/></Relationships>
</file>

<file path=xl/externalLinks/_rels/externalLink2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Ivan&#269;ice.xlsm" TargetMode="External"/></Relationships>
</file>

<file path=xl/externalLinks/_rels/externalLink2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Ivan&#269;ice.xlsm" TargetMode="External"/></Relationships>
</file>

<file path=xl/externalLinks/_rels/externalLink2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arom&#283;&#345;.xlsx" TargetMode="External"/></Relationships>
</file>

<file path=xl/externalLinks/_rels/externalLink2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ihlava.xlsx" TargetMode="External"/></Relationships>
</file>

<file path=xl/externalLinks/_rels/externalLink2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azn&#283;jov.xlsx" TargetMode="External"/></Relationships>
</file>

<file path=xl/externalLinks/_rels/externalLink2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ladruby.xlsx" TargetMode="External"/></Relationships>
</file>

<file path=xl/externalLinks/_rels/externalLink2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limkovice.xlsx" TargetMode="External"/></Relationships>
</file>

<file path=xl/externalLinks/_rels/externalLink2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amenick&#253;%20&#352;enov.xlsx" TargetMode="External"/></Relationships>
</file>

<file path=xl/externalLinks/_rels/externalLink2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ojet&#237;n.xlsx" TargetMode="External"/></Relationships>
</file>

<file path=xl/externalLinks/_rels/externalLink2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v&#283;tl&#225;%20nad%20S&#225;zavou.xlsm" TargetMode="External"/></Relationships>
</file>

<file path=xl/externalLinks/_rels/externalLink29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&#283;tl&#225;%20nad%20S&#225;zavou.xlsm" TargetMode="External"/></Relationships>
</file>

<file path=xl/externalLinks/_rels/externalLink2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Fr&#253;dlant.xlsx" TargetMode="External"/></Relationships>
</file>

<file path=xl/externalLinks/_rels/externalLink30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F&#252;gnerova.xlsx" TargetMode="External"/></Relationships>
</file>

<file path=xl/externalLinks/_rels/externalLink3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&#381;elezn&#225;%20Ruda.xlsm" TargetMode="External"/></Relationships>
</file>

<file path=xl/externalLinks/_rels/externalLink3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81;elezn&#225;%20Ruda.xlsm" TargetMode="External"/></Relationships>
</file>

<file path=xl/externalLinks/_rels/externalLink3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mi&#345;ice.xlsm" TargetMode="External"/></Relationships>
</file>

<file path=xl/externalLinks/_rels/externalLink3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mi&#345;ice.xlsm" TargetMode="External"/></Relationships>
</file>

<file path=xl/externalLinks/_rels/externalLink3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vitavy.xlsm" TargetMode="External"/></Relationships>
</file>

<file path=xl/externalLinks/_rels/externalLink30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itavy.xlsm" TargetMode="External"/></Relationships>
</file>

<file path=xl/externalLinks/_rels/externalLink3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Zru&#269;%20nad%20S&#225;zavou.xlsm" TargetMode="External"/></Relationships>
</file>

<file path=xl/externalLinks/_rels/externalLink30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Zru&#269;%20nad%20S&#225;zavou.xlsm" TargetMode="External"/></Relationships>
</file>

<file path=xl/externalLinks/_rels/externalLink3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elk&#225;%20Chuchle.xlsx" TargetMode="External"/></Relationships>
</file>

<file path=xl/externalLinks/_rels/externalLink3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aslice%20sever%20-%20&#352;koln&#237;.xlsx" TargetMode="External"/></Relationships>
</file>

<file path=xl/externalLinks/_rels/externalLink3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aslice%20st&#345;ed%20-%20Pohr.%20str&#225;&#382;e.xlsx" TargetMode="External"/></Relationships>
</file>

<file path=xl/externalLinks/_rels/externalLink3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upka.xlsx" TargetMode="External"/></Relationships>
</file>

<file path=xl/externalLinks/_rels/externalLink3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ipn&#237;k%20nad%20Be&#269;vou%20Hranick&#225;.xlsx" TargetMode="External"/></Relationships>
</file>

<file path=xl/externalLinks/_rels/externalLink3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ipn&#237;k%20nad%20Be&#269;vou%20Zahradn&#237;.xlsx" TargetMode="External"/></Relationships>
</file>

<file path=xl/externalLinks/_rels/externalLink3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itomy&#353;l.xlsx" TargetMode="External"/></Relationships>
</file>

<file path=xl/externalLinks/_rels/externalLink3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uha&#269;ovice.xlsx" TargetMode="External"/></Relationships>
</file>

<file path=xl/externalLinks/_rels/externalLink3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otice.xlsx" TargetMode="External"/></Relationships>
</file>

<file path=xl/externalLinks/_rels/externalLink3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ezibo&#345;&#237;.xlsx" TargetMode="External"/></Relationships>
</file>

<file path=xl/externalLinks/_rels/externalLink3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ohelnice.xlsx" TargetMode="External"/></Relationships>
</file>

<file path=xl/externalLinks/_rels/externalLink3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Moravsk&#253;%20Beroun.xlsx" TargetMode="External"/></Relationships>
</file>

<file path=xl/externalLinks/_rels/externalLink3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oravsk&#253;%20Krumlov.xlsx" TargetMode="External"/></Relationships>
</file>

<file path=xl/externalLinks/_rels/externalLink3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ov&#233;%20Hrady.xlsx" TargetMode="External"/></Relationships>
</file>

<file path=xl/externalLinks/_rels/externalLink3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33;%20M&#283;sto%20nad%20Metuj&#237;%20-%20Bo&#345;et&#237;n.xlsx" TargetMode="External"/></Relationships>
</file>

<file path=xl/externalLinks/_rels/externalLink3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33;%20M&#283;sto%20nad%20Metuj&#237;%20-%20Malec&#237;.xlsx" TargetMode="External"/></Relationships>
</file>

<file path=xl/externalLinks/_rels/externalLink3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ov&#233;%20Stra&#353;ec&#237;.xlsx" TargetMode="External"/></Relationships>
</file>

<file path=xl/externalLinks/_rels/externalLink3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53;%20Bor%20Rumbursk&#253;ch%20hrdin&#367;.xlsx" TargetMode="External"/></Relationships>
</file>

<file path=xl/externalLinks/_rels/externalLink3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53;%20Bor%20Wolkerova.xlsx" TargetMode="External"/></Relationships>
</file>

<file path=xl/externalLinks/_rels/externalLink3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ymburk.xlsx" TargetMode="External"/></Relationships>
</file>

<file path=xl/externalLinks/_rels/externalLink3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&#253;&#345;any%20Komensk&#233;ho.xlsx" TargetMode="External"/></Relationships>
</file>

<file path=xl/externalLinks/_rels/externalLink3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&#253;&#345;any%20Lu&#269;n&#237;.xlsx" TargetMode="External"/></Relationships>
</file>

<file path=xl/externalLinks/_rels/externalLink3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dolena%20Voda.xlsx" TargetMode="External"/></Relationships>
</file>

<file path=xl/externalLinks/_rels/externalLink3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sek%20(KGJ).xlsx" TargetMode="External"/></Relationships>
</file>

<file path=xl/externalLinks/_rels/externalLink3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epl&#225;rna%20V&#237;tkovice.xlsx" TargetMode="External"/></Relationships>
</file>

<file path=xl/externalLinks/_rels/externalLink3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Hegerova.xlsx" TargetMode="External"/></Relationships>
</file>

<file path=xl/externalLinks/_rels/externalLink3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Jir&#225;skova.xlsx" TargetMode="External"/></Relationships>
</file>

<file path=xl/externalLinks/_rels/externalLink3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Sv&#233;pomoc.xlsx" TargetMode="External"/></Relationships>
</file>

<file path=xl/externalLinks/_rels/externalLink3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ostoloprty%20Dragu&#353;.xlsx" TargetMode="External"/></Relationships>
</file>

<file path=xl/externalLinks/_rels/externalLink3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ostoloprty%20Dvo&#345;&#225;kova.xlsx" TargetMode="External"/></Relationships>
</file>

<file path=xl/externalLinks/_rels/externalLink3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Svoboda,%20B.%20&#352;merala.xlsx" TargetMode="External"/></Relationships>
</file>

<file path=xl/externalLinks/_rels/externalLink3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Mozartova,%20Manharda.xlsx" TargetMode="External"/></Relationships>
</file>

<file path=xl/externalLinks/_rels/externalLink3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Krasick&#225;.xlsx" TargetMode="External"/></Relationships>
</file>

<file path=xl/externalLinks/_rels/externalLink3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Nemocnice.xlsx" TargetMode="External"/></Relationships>
</file>

<file path=xl/externalLinks/_rels/externalLink3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Sladovny.xlsx" TargetMode="External"/></Relationships>
</file>

<file path=xl/externalLinks/_rels/externalLink3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Tylova.xlsx" TargetMode="External"/></Relationships>
</file>

<file path=xl/externalLinks/_rels/externalLink3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P&#345;elou&#269;.xlsm" TargetMode="External"/></Relationships>
</file>

<file path=xl/externalLinks/_rels/externalLink3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&#345;elou&#269;.xlsm" TargetMode="External"/></Relationships>
</file>

<file path=xl/externalLinks/_rels/externalLink3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Rokycany.xlsx" TargetMode="External"/></Relationships>
</file>

<file path=xl/externalLinks/_rels/externalLink3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oudnice%20nad%20Labem.xlsx" TargetMode="External"/></Relationships>
</file>

<file path=xl/externalLinks/_rels/externalLink3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edl&#269;any%20Severn&#237;%20s&#237;dli&#353;t&#283;.xlsx" TargetMode="External"/></Relationships>
</file>

<file path=xl/externalLinks/_rels/externalLink3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Ka&#353;tanov&#225;.xlsx" TargetMode="External"/></Relationships>
</file>

<file path=xl/externalLinks/_rels/externalLink3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Lerchova.xlsx" TargetMode="External"/></Relationships>
</file>

<file path=xl/externalLinks/_rels/externalLink3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Na%20Hr&#225;zi.xlsx" TargetMode="External"/></Relationships>
</file>

<file path=xl/externalLinks/_rels/externalLink3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Pravdova.xlsx" TargetMode="External"/></Relationships>
</file>

<file path=xl/externalLinks/_rels/externalLink3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Sirka&#345;sk&#225;.xlsx" TargetMode="External"/></Relationships>
</file>

<file path=xl/externalLinks/_rels/externalLink3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&#283;tl&#225;%20nad%20S&#225;zavou.xlsx" TargetMode="External"/></Relationships>
</file>

<file path=xl/externalLinks/_rels/externalLink35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ternberk.xlsx" TargetMode="External"/></Relationships>
</file>

<file path=xl/externalLinks/_rels/externalLink3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umperk.xlsx" TargetMode="External"/></Relationships>
</file>

<file path=xl/externalLinks/_rels/externalLink3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anvald.xlsx" TargetMode="External"/></Relationships>
</file>

<file path=xl/externalLinks/_rels/externalLink3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218;st&#237;%20nad%20Orlic&#237;%20Maz&#225;nkova.xlsx" TargetMode="External"/></Relationships>
</file>

<file path=xl/externalLinks/_rels/externalLink3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18;st&#237;%20nad%20Orlic&#237;%20-%20Podm&#283;st&#237;.xlsx" TargetMode="External"/></Relationships>
</file>

<file path=xl/externalLinks/_rels/externalLink3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amberk.xlsx" TargetMode="External"/></Relationships>
</file>

<file path=xl/externalLinks/_rels/externalLink3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Volyn&#283;.xlsm" TargetMode="External"/></Relationships>
</file>

<file path=xl/externalLinks/_rels/externalLink3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olyn&#283;.xlsm" TargetMode="External"/></Relationships>
</file>

<file path=xl/externalLinks/_rels/externalLink3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rchlab&#237;%20NKTC.xlsx" TargetMode="External"/></Relationships>
</file>

<file path=xl/externalLinks/_rels/externalLink3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ysok&#233;%20M&#253;to%20Gen.%20Svaton&#283;.xlsx" TargetMode="External"/></Relationships>
</file>

<file path=xl/externalLinks/_rels/externalLink3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ysok&#233;%20M&#253;to%20-%20Prokopa%20Velik&#233;ho.xlsx" TargetMode="External"/></Relationships>
</file>

<file path=xl/externalLinks/_rels/externalLink3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Z&#225;kupy.xlsx" TargetMode="External"/></Relationships>
</file>

<file path=xl/externalLinks/_rels/externalLink3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edl&#269;any%20&#381;i&#382;kova.xlsx" TargetMode="External"/></Relationships>
</file>

<file path=xl/externalLinks/_rels/externalLink3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rn&#237;%20Slavkov.xlsx" TargetMode="External"/></Relationships>
</file>

<file path=xl/externalLinks/_rels/externalLink3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ochov.xlsx" TargetMode="External"/></Relationships>
</file>

<file path=xl/externalLinks/_rels/externalLink3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r&#225;sn&#225;%20L&#237;pa.xlsx" TargetMode="External"/></Relationships>
</file>

<file path=xl/externalLinks/_rels/externalLink3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Energocentrum%20V&#237;tkovice%20III.xlsx" TargetMode="External"/></Relationships>
</file>

<file path=xl/externalLinks/_rels/externalLink3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-%20Na%20Mil&#237;&#345;i.xlsx" TargetMode="External"/></Relationships>
</file>

<file path=xl/externalLinks/_rels/externalLink3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&#225;chymov.xlsx" TargetMode="External"/></Relationships>
</file>

<file path=xl/externalLinks/_rels/externalLink3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&#345;&#237;bor.xlsx" TargetMode="External"/></Relationships>
</file>

<file path=xl/externalLinks/_rels/externalLink3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akovn&#237;k.xlsx" TargetMode="External"/></Relationships>
</file>

<file path=xl/externalLinks/_rels/externalLink3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umperk%20K3.xlsx" TargetMode="External"/></Relationships>
</file>

<file path=xl/externalLinks/_rels/externalLink3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anvald%20ul.%20V&#237;t&#283;zn&#225;.xlsx" TargetMode="External"/></Relationships>
</file>

<file path=xl/externalLinks/_rels/externalLink3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44;e&#382;%20&#218;JV.xlsx" TargetMode="External"/></Relationships>
</file>

<file path=xl/externalLinks/_rels/externalLink3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dyn&#283;.xlsx" TargetMode="External"/></Relationships>
</file>

<file path=xl/externalLinks/_rels/externalLink3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352;umperk%20K2.xlsx" TargetMode="External"/></Relationships>
</file>

<file path=xl/externalLinks/_rels/externalLink3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elv&#237;kovice.xlsx" TargetMode="External"/></Relationships>
</file>

<file path=xl/externalLinks/_rels/externalLink3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pava%20Mondelez.xlsx" TargetMode="External"/></Relationships>
</file>

<file path=xl/externalLinks/_rels/externalLink3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esel&#237;%20nad%20Lu&#382;nici.xlsx" TargetMode="External"/></Relationships>
</file>

<file path=xl/externalLinks/_rels/externalLink3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uby%20Tov&#225;rn&#237;.xlsx" TargetMode="External"/></Relationships>
</file>

<file path=xl/externalLinks/_rels/externalLink3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uby%20Pila.xlsx" TargetMode="External"/></Relationships>
</file>

<file path=xl/externalLinks/_rels/externalLink3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&#253;ma&#345;ov.xlsx" TargetMode="External"/></Relationships>
</file>

<file path=xl/externalLinks/_rels/externalLink3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&#345;inec.xlsx" TargetMode="External"/></Relationships>
</file>

<file path=xl/externalLinks/_rels/externalLink3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Bo&#382;eny%20N&#283;mcov&#233;.xlsx" TargetMode="External"/></Relationships>
</file>

<file path=xl/externalLinks/_rels/externalLink3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ablonec%20nad%20Nisou%20J.%20Hory.xlsx" TargetMode="External"/></Relationships>
</file>

<file path=xl/externalLinks/_rels/externalLink3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Libereck&#225;.xlsx" TargetMode="External"/></Relationships>
</file>

<file path=xl/externalLinks/_rels/externalLink3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anu&#353;ovice.xlsx" TargetMode="External"/></Relationships>
</file>

<file path=xl/externalLinks/_rels/externalLink3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B&#345;ezov&#225;.xlsx" TargetMode="External"/></Relationships>
</file>

<file path=xl/externalLinks/_rels/externalLink3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elh&#345;imov%20Nemocnice.xlsx" TargetMode="External"/></Relationships>
</file>

<file path=xl/externalLinks/_rels/externalLink3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Nemocnice.xlsx" TargetMode="External"/></Relationships>
</file>

<file path=xl/externalLinks/_rels/externalLink3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268;esk&#225;%20T&#345;ebov&#225;%20Seman&#237;n.xlsx" TargetMode="External"/></Relationships>
</file>

<file path=xl/externalLinks/_rels/externalLink39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Relationship Id="rId1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/Relationships>
</file>

<file path=xl/externalLinks/_rels/externalLink3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jakub_urban_cezenergo_cz/Documents/_Doc/seznam_lokaci.xlsx" TargetMode="External"/><Relationship Id="rId1" Type="http://schemas.openxmlformats.org/officeDocument/2006/relationships/externalLinkPath" Target="https://cezenergocz-my.sharepoint.com/personal/jakub_urban_cezenergo_cz/Documents/_Doc/seznam_lokac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2381.6880000000001</v>
          </cell>
          <cell r="E6">
            <v>1115.6220000000001</v>
          </cell>
          <cell r="F6">
            <v>1266.066</v>
          </cell>
          <cell r="G6">
            <v>34.581000000000003</v>
          </cell>
          <cell r="H6">
            <v>0</v>
          </cell>
          <cell r="I6">
            <v>947.01599999999996</v>
          </cell>
          <cell r="J6">
            <v>8.9819999999999993</v>
          </cell>
          <cell r="K6">
            <v>10.194000000000001</v>
          </cell>
          <cell r="L6">
            <v>0</v>
          </cell>
          <cell r="M6">
            <v>0</v>
          </cell>
          <cell r="N6">
            <v>927.84</v>
          </cell>
          <cell r="O6">
            <v>0</v>
          </cell>
          <cell r="P6">
            <v>3869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3869</v>
          </cell>
          <cell r="V6">
            <v>0</v>
          </cell>
          <cell r="W6">
            <v>0.78200000000000003</v>
          </cell>
          <cell r="X6">
            <v>947.01599999999996</v>
          </cell>
          <cell r="Y6">
            <v>19.958000000000002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927.84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947.01599999999996</v>
          </cell>
          <cell r="BC6">
            <v>3869</v>
          </cell>
          <cell r="BD6">
            <v>2381.6880000000001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2027.6659999999999</v>
          </cell>
          <cell r="E7">
            <v>950.90099999999995</v>
          </cell>
          <cell r="F7">
            <v>1076.7650000000001</v>
          </cell>
          <cell r="G7">
            <v>34.567</v>
          </cell>
          <cell r="H7">
            <v>0</v>
          </cell>
          <cell r="I7">
            <v>730.77300000000002</v>
          </cell>
          <cell r="J7">
            <v>7.1870000000000003</v>
          </cell>
          <cell r="K7">
            <v>8.1379999999999999</v>
          </cell>
          <cell r="L7">
            <v>0</v>
          </cell>
          <cell r="M7">
            <v>0</v>
          </cell>
          <cell r="N7">
            <v>715.44799999999998</v>
          </cell>
          <cell r="O7">
            <v>0</v>
          </cell>
          <cell r="P7">
            <v>2979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2979</v>
          </cell>
          <cell r="V7">
            <v>0</v>
          </cell>
          <cell r="W7">
            <v>1.02</v>
          </cell>
          <cell r="X7">
            <v>730.77300000000002</v>
          </cell>
          <cell r="Y7">
            <v>16.344999999999999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715.44799999999998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730.77300000000002</v>
          </cell>
          <cell r="BC7">
            <v>2979</v>
          </cell>
          <cell r="BD7">
            <v>2027.6659999999999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2025.807</v>
          </cell>
          <cell r="E8">
            <v>949.05399999999997</v>
          </cell>
          <cell r="F8">
            <v>1076.7529999999999</v>
          </cell>
          <cell r="G8">
            <v>34.683999999999997</v>
          </cell>
          <cell r="H8">
            <v>0</v>
          </cell>
          <cell r="I8">
            <v>734.01300000000003</v>
          </cell>
          <cell r="J8">
            <v>6.806</v>
          </cell>
          <cell r="K8">
            <v>7.7220000000000004</v>
          </cell>
          <cell r="L8">
            <v>0</v>
          </cell>
          <cell r="M8">
            <v>0</v>
          </cell>
          <cell r="N8">
            <v>719.48500000000001</v>
          </cell>
          <cell r="O8">
            <v>0</v>
          </cell>
          <cell r="P8">
            <v>2998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2998</v>
          </cell>
          <cell r="V8">
            <v>0</v>
          </cell>
          <cell r="W8">
            <v>1.264</v>
          </cell>
          <cell r="X8">
            <v>734.01300000000003</v>
          </cell>
          <cell r="Y8">
            <v>15.792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719.48500000000001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734.01300000000003</v>
          </cell>
          <cell r="BC8">
            <v>2998</v>
          </cell>
          <cell r="BD8">
            <v>2025.807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1179.934</v>
          </cell>
          <cell r="E9">
            <v>548.97</v>
          </cell>
          <cell r="F9">
            <v>630.96400000000006</v>
          </cell>
          <cell r="G9">
            <v>34.683</v>
          </cell>
          <cell r="H9">
            <v>0</v>
          </cell>
          <cell r="I9">
            <v>425.35700000000003</v>
          </cell>
          <cell r="J9">
            <v>4.149</v>
          </cell>
          <cell r="K9">
            <v>4.7690000000000001</v>
          </cell>
          <cell r="L9">
            <v>0</v>
          </cell>
          <cell r="M9">
            <v>0</v>
          </cell>
          <cell r="N9">
            <v>416.43900000000002</v>
          </cell>
          <cell r="O9">
            <v>0</v>
          </cell>
          <cell r="P9">
            <v>1760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1760</v>
          </cell>
          <cell r="V9">
            <v>0</v>
          </cell>
          <cell r="W9">
            <v>1.272</v>
          </cell>
          <cell r="X9">
            <v>425.35700000000003</v>
          </cell>
          <cell r="Y9">
            <v>10.19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416.43900000000002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425.35700000000003</v>
          </cell>
          <cell r="BC9">
            <v>1760</v>
          </cell>
          <cell r="BD9">
            <v>1179.934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907.58900000000006</v>
          </cell>
          <cell r="E10">
            <v>427.37599999999998</v>
          </cell>
          <cell r="F10">
            <v>480.21300000000002</v>
          </cell>
          <cell r="G10">
            <v>34.710999999999999</v>
          </cell>
          <cell r="H10">
            <v>0</v>
          </cell>
          <cell r="I10">
            <v>330.03100000000001</v>
          </cell>
          <cell r="J10">
            <v>3.1579999999999999</v>
          </cell>
          <cell r="K10">
            <v>3.5489999999999999</v>
          </cell>
          <cell r="L10">
            <v>0</v>
          </cell>
          <cell r="M10">
            <v>0</v>
          </cell>
          <cell r="N10">
            <v>323.32400000000001</v>
          </cell>
          <cell r="O10">
            <v>0</v>
          </cell>
          <cell r="P10">
            <v>1335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1335</v>
          </cell>
          <cell r="V10">
            <v>0</v>
          </cell>
          <cell r="W10">
            <v>1.569</v>
          </cell>
          <cell r="X10">
            <v>330.03100000000001</v>
          </cell>
          <cell r="Y10">
            <v>8.2759999999999998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323.32400000000001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330.03100000000001</v>
          </cell>
          <cell r="BC10">
            <v>1335</v>
          </cell>
          <cell r="BD10">
            <v>907.58900000000006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708.79399999999998</v>
          </cell>
          <cell r="E11">
            <v>334.48099999999999</v>
          </cell>
          <cell r="F11">
            <v>374.31299999999999</v>
          </cell>
          <cell r="G11">
            <v>34.988</v>
          </cell>
          <cell r="H11">
            <v>0</v>
          </cell>
          <cell r="I11">
            <v>257.40199999999999</v>
          </cell>
          <cell r="J11">
            <v>2.57</v>
          </cell>
          <cell r="K11">
            <v>2.8759999999999999</v>
          </cell>
          <cell r="L11">
            <v>0</v>
          </cell>
          <cell r="M11">
            <v>0</v>
          </cell>
          <cell r="N11">
            <v>251.95599999999999</v>
          </cell>
          <cell r="O11">
            <v>0</v>
          </cell>
          <cell r="P11">
            <v>1037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1037</v>
          </cell>
          <cell r="V11">
            <v>0</v>
          </cell>
          <cell r="W11">
            <v>1.694</v>
          </cell>
          <cell r="X11">
            <v>257.40199999999999</v>
          </cell>
          <cell r="Y11">
            <v>7.14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1037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251.95599999999999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1037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257.40199999999999</v>
          </cell>
          <cell r="BC11">
            <v>1037</v>
          </cell>
          <cell r="BD11">
            <v>708.79399999999998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673.22500000000002</v>
          </cell>
          <cell r="E12">
            <v>318.00400000000002</v>
          </cell>
          <cell r="F12">
            <v>355.221</v>
          </cell>
          <cell r="G12">
            <v>35.154000000000003</v>
          </cell>
          <cell r="H12">
            <v>0</v>
          </cell>
          <cell r="I12">
            <v>245.69</v>
          </cell>
          <cell r="J12">
            <v>2.4089999999999998</v>
          </cell>
          <cell r="K12">
            <v>2.6909999999999998</v>
          </cell>
          <cell r="L12">
            <v>0</v>
          </cell>
          <cell r="M12">
            <v>0</v>
          </cell>
          <cell r="N12">
            <v>240.59</v>
          </cell>
          <cell r="O12">
            <v>0</v>
          </cell>
          <cell r="P12">
            <v>988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988</v>
          </cell>
          <cell r="V12">
            <v>0</v>
          </cell>
          <cell r="W12">
            <v>1.73</v>
          </cell>
          <cell r="X12">
            <v>245.69</v>
          </cell>
          <cell r="Y12">
            <v>6.83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240.59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245.69</v>
          </cell>
          <cell r="BC12">
            <v>988</v>
          </cell>
          <cell r="BD12">
            <v>673.22500000000002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650.43299999999999</v>
          </cell>
          <cell r="E13">
            <v>307.39999999999998</v>
          </cell>
          <cell r="F13">
            <v>343.03300000000002</v>
          </cell>
          <cell r="G13">
            <v>35.021999999999998</v>
          </cell>
          <cell r="H13">
            <v>0</v>
          </cell>
          <cell r="I13">
            <v>238.96600000000001</v>
          </cell>
          <cell r="J13">
            <v>2.3580000000000001</v>
          </cell>
          <cell r="K13">
            <v>2.6320000000000001</v>
          </cell>
          <cell r="L13">
            <v>0</v>
          </cell>
          <cell r="M13">
            <v>0</v>
          </cell>
          <cell r="N13">
            <v>233.976</v>
          </cell>
          <cell r="O13">
            <v>0</v>
          </cell>
          <cell r="P13">
            <v>960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960</v>
          </cell>
          <cell r="V13">
            <v>0</v>
          </cell>
          <cell r="W13">
            <v>1.7549999999999999</v>
          </cell>
          <cell r="X13">
            <v>238.96600000000001</v>
          </cell>
          <cell r="Y13">
            <v>6.7450000000000001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233.976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960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238.96600000000001</v>
          </cell>
          <cell r="BC13">
            <v>960</v>
          </cell>
          <cell r="BD13">
            <v>650.43299999999999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928.23699999999997</v>
          </cell>
          <cell r="E14">
            <v>436.47500000000002</v>
          </cell>
          <cell r="F14">
            <v>491.762</v>
          </cell>
          <cell r="G14">
            <v>35.366</v>
          </cell>
          <cell r="H14">
            <v>0</v>
          </cell>
          <cell r="I14">
            <v>339.74400000000003</v>
          </cell>
          <cell r="J14">
            <v>3.165</v>
          </cell>
          <cell r="K14">
            <v>3.5659999999999998</v>
          </cell>
          <cell r="L14">
            <v>0</v>
          </cell>
          <cell r="M14">
            <v>0</v>
          </cell>
          <cell r="N14">
            <v>333.01299999999998</v>
          </cell>
          <cell r="O14">
            <v>0</v>
          </cell>
          <cell r="P14">
            <v>1378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1378</v>
          </cell>
          <cell r="V14">
            <v>0</v>
          </cell>
          <cell r="W14">
            <v>1.4350000000000001</v>
          </cell>
          <cell r="X14">
            <v>339.74400000000003</v>
          </cell>
          <cell r="Y14">
            <v>8.1660000000000004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333.01299999999998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339.74400000000003</v>
          </cell>
          <cell r="BC14">
            <v>1378</v>
          </cell>
          <cell r="BD14">
            <v>928.23699999999997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1458.098</v>
          </cell>
          <cell r="E15">
            <v>686.48</v>
          </cell>
          <cell r="F15">
            <v>771.61800000000005</v>
          </cell>
          <cell r="G15">
            <v>35.506999999999998</v>
          </cell>
          <cell r="H15">
            <v>0</v>
          </cell>
          <cell r="I15">
            <v>535.03300000000002</v>
          </cell>
          <cell r="J15">
            <v>5.0229999999999997</v>
          </cell>
          <cell r="K15">
            <v>5.6449999999999996</v>
          </cell>
          <cell r="L15">
            <v>0</v>
          </cell>
          <cell r="M15">
            <v>0</v>
          </cell>
          <cell r="N15">
            <v>524.36500000000001</v>
          </cell>
          <cell r="O15">
            <v>0</v>
          </cell>
          <cell r="P15">
            <v>2165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2165</v>
          </cell>
          <cell r="V15">
            <v>0</v>
          </cell>
          <cell r="W15">
            <v>1.3</v>
          </cell>
          <cell r="X15">
            <v>535.03300000000002</v>
          </cell>
          <cell r="Y15">
            <v>11.968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524.36500000000001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535.03300000000002</v>
          </cell>
          <cell r="BC15">
            <v>2165</v>
          </cell>
          <cell r="BD15">
            <v>1458.098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1898.634</v>
          </cell>
          <cell r="E16">
            <v>884.69</v>
          </cell>
          <cell r="F16">
            <v>1013.944</v>
          </cell>
          <cell r="G16">
            <v>35.432000000000002</v>
          </cell>
          <cell r="H16">
            <v>0</v>
          </cell>
          <cell r="I16">
            <v>691.96</v>
          </cell>
          <cell r="J16">
            <v>6.4640000000000004</v>
          </cell>
          <cell r="K16">
            <v>7.4080000000000004</v>
          </cell>
          <cell r="L16">
            <v>0</v>
          </cell>
          <cell r="M16">
            <v>0</v>
          </cell>
          <cell r="N16">
            <v>678.08799999999997</v>
          </cell>
          <cell r="O16">
            <v>0</v>
          </cell>
          <cell r="P16">
            <v>2855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2855</v>
          </cell>
          <cell r="V16">
            <v>0</v>
          </cell>
          <cell r="W16">
            <v>1.103</v>
          </cell>
          <cell r="X16">
            <v>691.96</v>
          </cell>
          <cell r="Y16">
            <v>14.975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2855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678.08799999999997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2855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691.96</v>
          </cell>
          <cell r="BC16">
            <v>2855</v>
          </cell>
          <cell r="BD16">
            <v>1898.634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2326.538</v>
          </cell>
          <cell r="E17">
            <v>1090.45</v>
          </cell>
          <cell r="F17">
            <v>1236.088</v>
          </cell>
          <cell r="G17">
            <v>35.197000000000003</v>
          </cell>
          <cell r="H17">
            <v>0</v>
          </cell>
          <cell r="I17">
            <v>836.84400000000005</v>
          </cell>
          <cell r="J17">
            <v>7.9669999999999996</v>
          </cell>
          <cell r="K17">
            <v>9.0299999999999994</v>
          </cell>
          <cell r="L17">
            <v>0</v>
          </cell>
          <cell r="M17">
            <v>0</v>
          </cell>
          <cell r="N17">
            <v>819.84699999999998</v>
          </cell>
          <cell r="O17">
            <v>0</v>
          </cell>
          <cell r="P17">
            <v>3415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3415</v>
          </cell>
          <cell r="V17">
            <v>0</v>
          </cell>
          <cell r="W17">
            <v>1.024</v>
          </cell>
          <cell r="X17">
            <v>836.84400000000005</v>
          </cell>
          <cell r="Y17">
            <v>18.021000000000001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819.84699999999998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836.84400000000005</v>
          </cell>
          <cell r="BC17">
            <v>3415</v>
          </cell>
          <cell r="BD17">
            <v>2326.538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2548</v>
          </cell>
        </row>
      </sheetData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2170.5540000000001</v>
          </cell>
          <cell r="E6">
            <v>1014.787</v>
          </cell>
          <cell r="F6">
            <v>1155.7670000000001</v>
          </cell>
          <cell r="G6">
            <v>35.33</v>
          </cell>
          <cell r="H6">
            <v>0</v>
          </cell>
          <cell r="I6">
            <v>868.02</v>
          </cell>
          <cell r="J6">
            <v>8.8330000000000002</v>
          </cell>
          <cell r="K6">
            <v>10.06</v>
          </cell>
          <cell r="L6">
            <v>0</v>
          </cell>
          <cell r="M6">
            <v>0</v>
          </cell>
          <cell r="N6">
            <v>849.12699999999995</v>
          </cell>
          <cell r="O6">
            <v>0</v>
          </cell>
          <cell r="P6">
            <v>3559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3559</v>
          </cell>
          <cell r="V6">
            <v>0</v>
          </cell>
          <cell r="W6">
            <v>0.95799999999999996</v>
          </cell>
          <cell r="X6">
            <v>868.02</v>
          </cell>
          <cell r="Y6">
            <v>19.850999999999999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3559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849.12699999999995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3559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868.02</v>
          </cell>
          <cell r="BC6">
            <v>3559</v>
          </cell>
          <cell r="BD6">
            <v>2170.5540000000001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1773.182</v>
          </cell>
          <cell r="E7">
            <v>834.43200000000002</v>
          </cell>
          <cell r="F7">
            <v>938.75</v>
          </cell>
          <cell r="G7">
            <v>35.018999999999998</v>
          </cell>
          <cell r="H7">
            <v>0</v>
          </cell>
          <cell r="I7">
            <v>640.23699999999997</v>
          </cell>
          <cell r="J7">
            <v>6.9119999999999999</v>
          </cell>
          <cell r="K7">
            <v>7.7759999999999998</v>
          </cell>
          <cell r="L7">
            <v>0</v>
          </cell>
          <cell r="M7">
            <v>0</v>
          </cell>
          <cell r="N7">
            <v>625.54899999999998</v>
          </cell>
          <cell r="O7">
            <v>0</v>
          </cell>
          <cell r="P7">
            <v>2593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2593</v>
          </cell>
          <cell r="V7">
            <v>0</v>
          </cell>
          <cell r="W7">
            <v>0.86199999999999999</v>
          </cell>
          <cell r="X7">
            <v>640.23699999999997</v>
          </cell>
          <cell r="Y7">
            <v>15.549999999999999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625.54899999999998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640.23699999999997</v>
          </cell>
          <cell r="BC7">
            <v>2593</v>
          </cell>
          <cell r="BD7">
            <v>1773.182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1928.796</v>
          </cell>
          <cell r="E8">
            <v>914.14099999999996</v>
          </cell>
          <cell r="F8">
            <v>1014.655</v>
          </cell>
          <cell r="G8">
            <v>35.066000000000003</v>
          </cell>
          <cell r="H8">
            <v>0</v>
          </cell>
          <cell r="I8">
            <v>700.22900000000004</v>
          </cell>
          <cell r="J8">
            <v>8.7810000000000006</v>
          </cell>
          <cell r="K8">
            <v>9.7469999999999999</v>
          </cell>
          <cell r="L8">
            <v>0</v>
          </cell>
          <cell r="M8">
            <v>0</v>
          </cell>
          <cell r="N8">
            <v>681.70100000000002</v>
          </cell>
          <cell r="O8">
            <v>0</v>
          </cell>
          <cell r="P8">
            <v>2798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2798</v>
          </cell>
          <cell r="V8">
            <v>0</v>
          </cell>
          <cell r="W8">
            <v>1.2370000000000001</v>
          </cell>
          <cell r="X8">
            <v>700.22900000000004</v>
          </cell>
          <cell r="Y8">
            <v>19.765000000000001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681.70100000000002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700.22900000000004</v>
          </cell>
          <cell r="BC8">
            <v>2798</v>
          </cell>
          <cell r="BD8">
            <v>1928.796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1210.1579999999999</v>
          </cell>
          <cell r="E9">
            <v>573.43100000000004</v>
          </cell>
          <cell r="F9">
            <v>636.72699999999998</v>
          </cell>
          <cell r="G9">
            <v>35.292999999999999</v>
          </cell>
          <cell r="H9">
            <v>0</v>
          </cell>
          <cell r="I9">
            <v>437.78699999999998</v>
          </cell>
          <cell r="J9">
            <v>5.5449999999999999</v>
          </cell>
          <cell r="K9">
            <v>6.157</v>
          </cell>
          <cell r="L9">
            <v>0</v>
          </cell>
          <cell r="M9">
            <v>0</v>
          </cell>
          <cell r="N9">
            <v>426.08499999999998</v>
          </cell>
          <cell r="O9">
            <v>0</v>
          </cell>
          <cell r="P9">
            <v>1750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1750</v>
          </cell>
          <cell r="V9">
            <v>0</v>
          </cell>
          <cell r="W9">
            <v>1.54</v>
          </cell>
          <cell r="X9">
            <v>437.78699999999998</v>
          </cell>
          <cell r="Y9">
            <v>13.242000000000001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426.08499999999998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437.78699999999998</v>
          </cell>
          <cell r="BC9">
            <v>1750</v>
          </cell>
          <cell r="BD9">
            <v>1210.1579999999999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1063.3720000000001</v>
          </cell>
          <cell r="E10">
            <v>503.685</v>
          </cell>
          <cell r="F10">
            <v>559.68700000000001</v>
          </cell>
          <cell r="G10">
            <v>35.491999999999997</v>
          </cell>
          <cell r="H10">
            <v>0</v>
          </cell>
          <cell r="I10">
            <v>385.22399999999999</v>
          </cell>
          <cell r="J10">
            <v>4.0679999999999996</v>
          </cell>
          <cell r="K10">
            <v>4.5209999999999999</v>
          </cell>
          <cell r="L10">
            <v>0</v>
          </cell>
          <cell r="M10">
            <v>0</v>
          </cell>
          <cell r="N10">
            <v>376.63499999999999</v>
          </cell>
          <cell r="O10">
            <v>0</v>
          </cell>
          <cell r="P10">
            <v>1541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1541</v>
          </cell>
          <cell r="V10">
            <v>0</v>
          </cell>
          <cell r="W10">
            <v>1.431</v>
          </cell>
          <cell r="X10">
            <v>385.22399999999999</v>
          </cell>
          <cell r="Y10">
            <v>10.02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376.63499999999999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385.22399999999999</v>
          </cell>
          <cell r="BC10">
            <v>1541</v>
          </cell>
          <cell r="BD10">
            <v>1063.3720000000001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662.803</v>
          </cell>
          <cell r="E11">
            <v>313.87599999999998</v>
          </cell>
          <cell r="F11">
            <v>348.92700000000002</v>
          </cell>
          <cell r="G11">
            <v>35.484000000000002</v>
          </cell>
          <cell r="H11">
            <v>0</v>
          </cell>
          <cell r="I11">
            <v>239.37899999999999</v>
          </cell>
          <cell r="J11">
            <v>2.286</v>
          </cell>
          <cell r="K11">
            <v>2.5409999999999999</v>
          </cell>
          <cell r="L11">
            <v>0</v>
          </cell>
          <cell r="M11">
            <v>0</v>
          </cell>
          <cell r="N11">
            <v>234.55199999999999</v>
          </cell>
          <cell r="O11">
            <v>0</v>
          </cell>
          <cell r="P11">
            <v>958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958</v>
          </cell>
          <cell r="V11">
            <v>0</v>
          </cell>
          <cell r="W11">
            <v>2.375</v>
          </cell>
          <cell r="X11">
            <v>239.37899999999999</v>
          </cell>
          <cell r="Y11">
            <v>7.202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234.55199999999999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239.37899999999999</v>
          </cell>
          <cell r="BC11">
            <v>958</v>
          </cell>
          <cell r="BD11">
            <v>662.803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624.87800000000004</v>
          </cell>
          <cell r="E12">
            <v>293.827</v>
          </cell>
          <cell r="F12">
            <v>331.05099999999999</v>
          </cell>
          <cell r="G12">
            <v>35.533000000000001</v>
          </cell>
          <cell r="H12">
            <v>0</v>
          </cell>
          <cell r="I12">
            <v>223.369</v>
          </cell>
          <cell r="J12">
            <v>2.161</v>
          </cell>
          <cell r="K12">
            <v>2.4340000000000002</v>
          </cell>
          <cell r="L12">
            <v>0</v>
          </cell>
          <cell r="M12">
            <v>0</v>
          </cell>
          <cell r="N12">
            <v>218.774</v>
          </cell>
          <cell r="O12">
            <v>0</v>
          </cell>
          <cell r="P12">
            <v>906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906</v>
          </cell>
          <cell r="V12">
            <v>0</v>
          </cell>
          <cell r="W12">
            <v>2.6219999999999999</v>
          </cell>
          <cell r="X12">
            <v>223.369</v>
          </cell>
          <cell r="Y12">
            <v>7.2170000000000005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218.774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223.369</v>
          </cell>
          <cell r="BC12">
            <v>906</v>
          </cell>
          <cell r="BD12">
            <v>624.87800000000004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430.52199999999999</v>
          </cell>
          <cell r="E13">
            <v>204.71299999999999</v>
          </cell>
          <cell r="F13">
            <v>225.809</v>
          </cell>
          <cell r="G13">
            <v>35.54</v>
          </cell>
          <cell r="H13">
            <v>0</v>
          </cell>
          <cell r="I13">
            <v>154.11799999999999</v>
          </cell>
          <cell r="J13">
            <v>1.494</v>
          </cell>
          <cell r="K13">
            <v>1.649</v>
          </cell>
          <cell r="L13">
            <v>0</v>
          </cell>
          <cell r="M13">
            <v>0</v>
          </cell>
          <cell r="N13">
            <v>150.97499999999999</v>
          </cell>
          <cell r="O13">
            <v>0</v>
          </cell>
          <cell r="P13">
            <v>612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612</v>
          </cell>
          <cell r="V13">
            <v>0</v>
          </cell>
          <cell r="W13">
            <v>3.698</v>
          </cell>
          <cell r="X13">
            <v>154.11799999999999</v>
          </cell>
          <cell r="Y13">
            <v>6.8409999999999993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150.97499999999999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154.11799999999999</v>
          </cell>
          <cell r="BC13">
            <v>612</v>
          </cell>
          <cell r="BD13">
            <v>430.52199999999999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662.61500000000001</v>
          </cell>
          <cell r="E14">
            <v>316.36700000000002</v>
          </cell>
          <cell r="F14">
            <v>346.24799999999999</v>
          </cell>
          <cell r="G14">
            <v>35.508000000000003</v>
          </cell>
          <cell r="H14">
            <v>0</v>
          </cell>
          <cell r="I14">
            <v>239.59200000000001</v>
          </cell>
          <cell r="J14">
            <v>2.282</v>
          </cell>
          <cell r="K14">
            <v>2.4969999999999999</v>
          </cell>
          <cell r="L14">
            <v>0</v>
          </cell>
          <cell r="M14">
            <v>0</v>
          </cell>
          <cell r="N14">
            <v>234.81299999999999</v>
          </cell>
          <cell r="O14">
            <v>0</v>
          </cell>
          <cell r="P14">
            <v>944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944</v>
          </cell>
          <cell r="V14">
            <v>0</v>
          </cell>
          <cell r="W14">
            <v>2.4500000000000002</v>
          </cell>
          <cell r="X14">
            <v>239.59200000000001</v>
          </cell>
          <cell r="Y14">
            <v>7.2290000000000001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234.81299999999999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239.59200000000001</v>
          </cell>
          <cell r="BC14">
            <v>944</v>
          </cell>
          <cell r="BD14">
            <v>662.61500000000001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972.947</v>
          </cell>
          <cell r="E15">
            <v>459.04300000000001</v>
          </cell>
          <cell r="F15">
            <v>513.904</v>
          </cell>
          <cell r="G15">
            <v>35.533000000000001</v>
          </cell>
          <cell r="H15">
            <v>0</v>
          </cell>
          <cell r="I15">
            <v>352.58499999999998</v>
          </cell>
          <cell r="J15">
            <v>3.35</v>
          </cell>
          <cell r="K15">
            <v>3.7509999999999999</v>
          </cell>
          <cell r="L15">
            <v>0</v>
          </cell>
          <cell r="M15">
            <v>0</v>
          </cell>
          <cell r="N15">
            <v>345.48399999999998</v>
          </cell>
          <cell r="O15">
            <v>0</v>
          </cell>
          <cell r="P15">
            <v>1421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1421</v>
          </cell>
          <cell r="V15">
            <v>0</v>
          </cell>
          <cell r="W15">
            <v>3.1080000000000001</v>
          </cell>
          <cell r="X15">
            <v>352.58499999999998</v>
          </cell>
          <cell r="Y15">
            <v>10.209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345.48399999999998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352.58499999999998</v>
          </cell>
          <cell r="BC15">
            <v>1421</v>
          </cell>
          <cell r="BD15">
            <v>972.947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409.11500000000001</v>
          </cell>
          <cell r="J16">
            <v>192.88900000000001</v>
          </cell>
          <cell r="K16">
            <v>216.226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1651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1651</v>
          </cell>
          <cell r="V16">
            <v>0</v>
          </cell>
          <cell r="W16">
            <v>0</v>
          </cell>
          <cell r="X16">
            <v>409.11500000000001</v>
          </cell>
          <cell r="Y16">
            <v>409.11500000000001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409.11500000000001</v>
          </cell>
          <cell r="BC16">
            <v>1651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602.21699999999998</v>
          </cell>
          <cell r="E6">
            <v>282.19200000000001</v>
          </cell>
          <cell r="F6">
            <v>320.02499999999998</v>
          </cell>
          <cell r="G6">
            <v>34.64</v>
          </cell>
          <cell r="H6">
            <v>0</v>
          </cell>
          <cell r="I6">
            <v>220.69</v>
          </cell>
          <cell r="J6">
            <v>1.859</v>
          </cell>
          <cell r="K6">
            <v>2.109</v>
          </cell>
          <cell r="L6">
            <v>0</v>
          </cell>
          <cell r="M6">
            <v>0</v>
          </cell>
          <cell r="N6">
            <v>216.72200000000001</v>
          </cell>
          <cell r="O6">
            <v>0</v>
          </cell>
          <cell r="P6">
            <v>901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901</v>
          </cell>
          <cell r="V6">
            <v>0</v>
          </cell>
          <cell r="W6">
            <v>4.843</v>
          </cell>
          <cell r="X6">
            <v>220.69</v>
          </cell>
          <cell r="Y6">
            <v>8.8109999999999999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216.72200000000001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220.69</v>
          </cell>
          <cell r="BC6">
            <v>901</v>
          </cell>
          <cell r="BD6">
            <v>602.21699999999998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523</v>
          </cell>
          <cell r="E7">
            <v>246.57300000000001</v>
          </cell>
          <cell r="F7">
            <v>276.42700000000002</v>
          </cell>
          <cell r="G7">
            <v>34.631</v>
          </cell>
          <cell r="H7">
            <v>0</v>
          </cell>
          <cell r="I7">
            <v>191.78</v>
          </cell>
          <cell r="J7">
            <v>1.627</v>
          </cell>
          <cell r="K7">
            <v>1.8240000000000001</v>
          </cell>
          <cell r="L7">
            <v>0</v>
          </cell>
          <cell r="M7">
            <v>0</v>
          </cell>
          <cell r="N7">
            <v>188.32900000000001</v>
          </cell>
          <cell r="O7">
            <v>0</v>
          </cell>
          <cell r="P7">
            <v>774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774</v>
          </cell>
          <cell r="V7">
            <v>0</v>
          </cell>
          <cell r="W7">
            <v>4.1840000000000002</v>
          </cell>
          <cell r="X7">
            <v>191.78</v>
          </cell>
          <cell r="Y7">
            <v>7.6349999999999998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774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188.32900000000001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774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191.78</v>
          </cell>
          <cell r="BC7">
            <v>774</v>
          </cell>
          <cell r="BD7">
            <v>523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596.62199999999996</v>
          </cell>
          <cell r="E8">
            <v>280.73200000000003</v>
          </cell>
          <cell r="F8">
            <v>315.89</v>
          </cell>
          <cell r="G8">
            <v>34.607999999999997</v>
          </cell>
          <cell r="H8">
            <v>0</v>
          </cell>
          <cell r="I8">
            <v>218.72</v>
          </cell>
          <cell r="J8">
            <v>1.8839999999999999</v>
          </cell>
          <cell r="K8">
            <v>2.12</v>
          </cell>
          <cell r="L8">
            <v>0</v>
          </cell>
          <cell r="M8">
            <v>0</v>
          </cell>
          <cell r="N8">
            <v>214.71600000000001</v>
          </cell>
          <cell r="O8">
            <v>0</v>
          </cell>
          <cell r="P8">
            <v>886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886</v>
          </cell>
          <cell r="V8">
            <v>0</v>
          </cell>
          <cell r="W8">
            <v>4.5469999999999997</v>
          </cell>
          <cell r="X8">
            <v>218.72</v>
          </cell>
          <cell r="Y8">
            <v>8.5509999999999984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214.71600000000001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218.72</v>
          </cell>
          <cell r="BC8">
            <v>886</v>
          </cell>
          <cell r="BD8">
            <v>596.62199999999996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482.28899999999999</v>
          </cell>
          <cell r="E9">
            <v>227.96199999999999</v>
          </cell>
          <cell r="F9">
            <v>254.327</v>
          </cell>
          <cell r="G9">
            <v>34.595999999999997</v>
          </cell>
          <cell r="H9">
            <v>0</v>
          </cell>
          <cell r="I9">
            <v>178.52</v>
          </cell>
          <cell r="J9">
            <v>1.6</v>
          </cell>
          <cell r="K9">
            <v>1.7849999999999999</v>
          </cell>
          <cell r="L9">
            <v>0</v>
          </cell>
          <cell r="M9">
            <v>0</v>
          </cell>
          <cell r="N9">
            <v>175.13499999999999</v>
          </cell>
          <cell r="O9">
            <v>0</v>
          </cell>
          <cell r="P9">
            <v>717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717</v>
          </cell>
          <cell r="V9">
            <v>0</v>
          </cell>
          <cell r="W9">
            <v>4.532</v>
          </cell>
          <cell r="X9">
            <v>178.52</v>
          </cell>
          <cell r="Y9">
            <v>7.9169999999999998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175.13499999999999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178.52</v>
          </cell>
          <cell r="BC9">
            <v>717</v>
          </cell>
          <cell r="BD9">
            <v>482.28899999999999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462.529</v>
          </cell>
          <cell r="E10">
            <v>218.84399999999999</v>
          </cell>
          <cell r="F10">
            <v>243.685</v>
          </cell>
          <cell r="G10">
            <v>34.499000000000002</v>
          </cell>
          <cell r="H10">
            <v>0</v>
          </cell>
          <cell r="I10">
            <v>171.63</v>
          </cell>
          <cell r="J10">
            <v>1.762</v>
          </cell>
          <cell r="K10">
            <v>1.9610000000000001</v>
          </cell>
          <cell r="L10">
            <v>0</v>
          </cell>
          <cell r="M10">
            <v>0</v>
          </cell>
          <cell r="N10">
            <v>167.90700000000001</v>
          </cell>
          <cell r="O10">
            <v>0</v>
          </cell>
          <cell r="P10">
            <v>688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688</v>
          </cell>
          <cell r="V10">
            <v>0</v>
          </cell>
          <cell r="W10">
            <v>2.399</v>
          </cell>
          <cell r="X10">
            <v>171.63</v>
          </cell>
          <cell r="Y10">
            <v>6.1219999999999999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167.90700000000001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688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171.63</v>
          </cell>
          <cell r="BC10">
            <v>688</v>
          </cell>
          <cell r="BD10">
            <v>462.529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430.928</v>
          </cell>
          <cell r="E11">
            <v>202.858</v>
          </cell>
          <cell r="F11">
            <v>228.07</v>
          </cell>
          <cell r="G11">
            <v>34.603999999999999</v>
          </cell>
          <cell r="H11">
            <v>0</v>
          </cell>
          <cell r="I11">
            <v>158.62</v>
          </cell>
          <cell r="J11">
            <v>1.8029999999999999</v>
          </cell>
          <cell r="K11">
            <v>2.028</v>
          </cell>
          <cell r="L11">
            <v>0</v>
          </cell>
          <cell r="M11">
            <v>0</v>
          </cell>
          <cell r="N11">
            <v>154.78899999999999</v>
          </cell>
          <cell r="O11">
            <v>0</v>
          </cell>
          <cell r="P11">
            <v>642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642</v>
          </cell>
          <cell r="V11">
            <v>0</v>
          </cell>
          <cell r="W11">
            <v>1.3089999999999999</v>
          </cell>
          <cell r="X11">
            <v>158.62</v>
          </cell>
          <cell r="Y11">
            <v>5.14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154.78899999999999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158.62</v>
          </cell>
          <cell r="BC11">
            <v>642</v>
          </cell>
          <cell r="BD11">
            <v>430.928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298.23500000000001</v>
          </cell>
          <cell r="E12">
            <v>138.43899999999999</v>
          </cell>
          <cell r="F12">
            <v>159.79599999999999</v>
          </cell>
          <cell r="G12">
            <v>34.646999999999998</v>
          </cell>
          <cell r="H12">
            <v>0</v>
          </cell>
          <cell r="I12">
            <v>110.94</v>
          </cell>
          <cell r="J12">
            <v>1.284</v>
          </cell>
          <cell r="K12">
            <v>1.482</v>
          </cell>
          <cell r="L12">
            <v>0</v>
          </cell>
          <cell r="M12">
            <v>0</v>
          </cell>
          <cell r="N12">
            <v>108.17400000000001</v>
          </cell>
          <cell r="O12">
            <v>0</v>
          </cell>
          <cell r="P12">
            <v>461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461</v>
          </cell>
          <cell r="V12">
            <v>0</v>
          </cell>
          <cell r="W12">
            <v>1.7050000000000001</v>
          </cell>
          <cell r="X12">
            <v>110.94</v>
          </cell>
          <cell r="Y12">
            <v>4.4710000000000001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108.17400000000001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110.94</v>
          </cell>
          <cell r="BC12">
            <v>461</v>
          </cell>
          <cell r="BD12">
            <v>298.23500000000001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301.04700000000003</v>
          </cell>
          <cell r="E13">
            <v>144.65600000000001</v>
          </cell>
          <cell r="F13">
            <v>156.39099999999999</v>
          </cell>
          <cell r="G13">
            <v>34.561</v>
          </cell>
          <cell r="H13">
            <v>0</v>
          </cell>
          <cell r="I13">
            <v>111.51</v>
          </cell>
          <cell r="J13">
            <v>1.3360000000000001</v>
          </cell>
          <cell r="K13">
            <v>1.4450000000000001</v>
          </cell>
          <cell r="L13">
            <v>0</v>
          </cell>
          <cell r="M13">
            <v>0</v>
          </cell>
          <cell r="N13">
            <v>108.729</v>
          </cell>
          <cell r="O13">
            <v>0</v>
          </cell>
          <cell r="P13">
            <v>434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434</v>
          </cell>
          <cell r="V13">
            <v>0</v>
          </cell>
          <cell r="W13">
            <v>2.0910000000000002</v>
          </cell>
          <cell r="X13">
            <v>111.51</v>
          </cell>
          <cell r="Y13">
            <v>4.8719999999999999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108.729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111.51</v>
          </cell>
          <cell r="BC13">
            <v>434</v>
          </cell>
          <cell r="BD13">
            <v>301.04700000000003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398.31</v>
          </cell>
          <cell r="E14">
            <v>188.66</v>
          </cell>
          <cell r="F14">
            <v>209.65</v>
          </cell>
          <cell r="G14">
            <v>34.61</v>
          </cell>
          <cell r="H14">
            <v>0</v>
          </cell>
          <cell r="I14">
            <v>149.22999999999999</v>
          </cell>
          <cell r="J14">
            <v>1.486</v>
          </cell>
          <cell r="K14">
            <v>1.6519999999999999</v>
          </cell>
          <cell r="L14">
            <v>0</v>
          </cell>
          <cell r="M14">
            <v>0</v>
          </cell>
          <cell r="N14">
            <v>146.09200000000001</v>
          </cell>
          <cell r="O14">
            <v>0</v>
          </cell>
          <cell r="P14">
            <v>597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597</v>
          </cell>
          <cell r="V14">
            <v>0</v>
          </cell>
          <cell r="W14">
            <v>1.6040000000000001</v>
          </cell>
          <cell r="X14">
            <v>149.22999999999999</v>
          </cell>
          <cell r="Y14">
            <v>4.742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146.09200000000001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149.22999999999999</v>
          </cell>
          <cell r="BC14">
            <v>597</v>
          </cell>
          <cell r="BD14">
            <v>398.31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404.65</v>
          </cell>
          <cell r="E15">
            <v>193.011</v>
          </cell>
          <cell r="F15">
            <v>211.63900000000001</v>
          </cell>
          <cell r="G15">
            <v>34.533999999999999</v>
          </cell>
          <cell r="H15">
            <v>0</v>
          </cell>
          <cell r="I15">
            <v>153.77000000000001</v>
          </cell>
          <cell r="J15">
            <v>1.4430000000000001</v>
          </cell>
          <cell r="K15">
            <v>1.583</v>
          </cell>
          <cell r="L15">
            <v>0</v>
          </cell>
          <cell r="M15">
            <v>0</v>
          </cell>
          <cell r="N15">
            <v>150.744</v>
          </cell>
          <cell r="O15">
            <v>0</v>
          </cell>
          <cell r="P15">
            <v>607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607</v>
          </cell>
          <cell r="V15">
            <v>0</v>
          </cell>
          <cell r="W15">
            <v>1.9330000000000001</v>
          </cell>
          <cell r="X15">
            <v>153.77000000000001</v>
          </cell>
          <cell r="Y15">
            <v>4.9589999999999996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150.744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153.77000000000001</v>
          </cell>
          <cell r="BC15">
            <v>607</v>
          </cell>
          <cell r="BD15">
            <v>404.65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561.97799999999995</v>
          </cell>
          <cell r="E16">
            <v>267.95299999999997</v>
          </cell>
          <cell r="F16">
            <v>294.02499999999998</v>
          </cell>
          <cell r="G16">
            <v>34.491999999999997</v>
          </cell>
          <cell r="H16">
            <v>0</v>
          </cell>
          <cell r="I16">
            <v>213.15</v>
          </cell>
          <cell r="J16">
            <v>1.8580000000000001</v>
          </cell>
          <cell r="K16">
            <v>2.0390000000000001</v>
          </cell>
          <cell r="L16">
            <v>0</v>
          </cell>
          <cell r="M16">
            <v>0</v>
          </cell>
          <cell r="N16">
            <v>209.25299999999999</v>
          </cell>
          <cell r="O16">
            <v>0</v>
          </cell>
          <cell r="P16">
            <v>842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842</v>
          </cell>
          <cell r="V16">
            <v>0</v>
          </cell>
          <cell r="W16">
            <v>2.3460000000000001</v>
          </cell>
          <cell r="X16">
            <v>213.15</v>
          </cell>
          <cell r="Y16">
            <v>6.2430000000000003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209.25299999999999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842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213.15</v>
          </cell>
          <cell r="BC16">
            <v>842</v>
          </cell>
          <cell r="BD16">
            <v>561.97799999999995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384.68599999999998</v>
          </cell>
          <cell r="E17">
            <v>185.78200000000001</v>
          </cell>
          <cell r="F17">
            <v>198.904</v>
          </cell>
          <cell r="G17">
            <v>34.627000000000002</v>
          </cell>
          <cell r="H17">
            <v>0</v>
          </cell>
          <cell r="I17">
            <v>141.91999999999999</v>
          </cell>
          <cell r="J17">
            <v>0.253</v>
          </cell>
          <cell r="K17">
            <v>0.27100000000000002</v>
          </cell>
          <cell r="L17">
            <v>0</v>
          </cell>
          <cell r="M17">
            <v>0</v>
          </cell>
          <cell r="N17">
            <v>141.39599999999999</v>
          </cell>
          <cell r="O17">
            <v>0</v>
          </cell>
          <cell r="P17">
            <v>547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547</v>
          </cell>
          <cell r="V17">
            <v>0</v>
          </cell>
          <cell r="W17">
            <v>3.6070000000000002</v>
          </cell>
          <cell r="X17">
            <v>141.91999999999999</v>
          </cell>
          <cell r="Y17">
            <v>4.1310000000000002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547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141.39599999999999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547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141.91999999999999</v>
          </cell>
          <cell r="BC17">
            <v>547</v>
          </cell>
          <cell r="BD17">
            <v>384.68599999999998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3375</v>
          </cell>
        </row>
      </sheetData>
      <sheetData sheetId="2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613.81299999999999</v>
          </cell>
          <cell r="E6">
            <v>292.16300000000001</v>
          </cell>
          <cell r="F6">
            <v>321.64999999999998</v>
          </cell>
          <cell r="G6">
            <v>34.64</v>
          </cell>
          <cell r="H6">
            <v>0</v>
          </cell>
          <cell r="I6">
            <v>232.38</v>
          </cell>
          <cell r="J6">
            <v>2.9289999999999998</v>
          </cell>
          <cell r="K6">
            <v>3.2250000000000001</v>
          </cell>
          <cell r="L6">
            <v>0</v>
          </cell>
          <cell r="M6">
            <v>0</v>
          </cell>
          <cell r="N6">
            <v>226.226</v>
          </cell>
          <cell r="O6">
            <v>0</v>
          </cell>
          <cell r="P6">
            <v>921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921</v>
          </cell>
          <cell r="V6">
            <v>0</v>
          </cell>
          <cell r="W6">
            <v>2.573</v>
          </cell>
          <cell r="X6">
            <v>232.38</v>
          </cell>
          <cell r="Y6">
            <v>8.7270000000000003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226.226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232.38</v>
          </cell>
          <cell r="BC6">
            <v>921</v>
          </cell>
          <cell r="BD6">
            <v>613.81299999999999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507.83300000000003</v>
          </cell>
          <cell r="E7">
            <v>242.19900000000001</v>
          </cell>
          <cell r="F7">
            <v>265.63400000000001</v>
          </cell>
          <cell r="G7">
            <v>34.631</v>
          </cell>
          <cell r="H7">
            <v>0</v>
          </cell>
          <cell r="I7">
            <v>189.7</v>
          </cell>
          <cell r="J7">
            <v>1.587</v>
          </cell>
          <cell r="K7">
            <v>1.74</v>
          </cell>
          <cell r="L7">
            <v>0</v>
          </cell>
          <cell r="M7">
            <v>0</v>
          </cell>
          <cell r="N7">
            <v>186.37299999999999</v>
          </cell>
          <cell r="O7">
            <v>0</v>
          </cell>
          <cell r="P7">
            <v>749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749</v>
          </cell>
          <cell r="V7">
            <v>0</v>
          </cell>
          <cell r="W7">
            <v>2.75</v>
          </cell>
          <cell r="X7">
            <v>189.7</v>
          </cell>
          <cell r="Y7">
            <v>6.077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186.37299999999999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189.7</v>
          </cell>
          <cell r="BC7">
            <v>749</v>
          </cell>
          <cell r="BD7">
            <v>507.83300000000003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469.74799999999999</v>
          </cell>
          <cell r="E8">
            <v>225.489</v>
          </cell>
          <cell r="F8">
            <v>244.25899999999999</v>
          </cell>
          <cell r="G8">
            <v>34.607999999999997</v>
          </cell>
          <cell r="H8">
            <v>0</v>
          </cell>
          <cell r="I8">
            <v>175.4</v>
          </cell>
          <cell r="J8">
            <v>1.5629999999999999</v>
          </cell>
          <cell r="K8">
            <v>1.694</v>
          </cell>
          <cell r="L8">
            <v>0</v>
          </cell>
          <cell r="M8">
            <v>0</v>
          </cell>
          <cell r="N8">
            <v>172.143</v>
          </cell>
          <cell r="O8">
            <v>0</v>
          </cell>
          <cell r="P8">
            <v>684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684</v>
          </cell>
          <cell r="V8">
            <v>0</v>
          </cell>
          <cell r="W8">
            <v>4.4189999999999996</v>
          </cell>
          <cell r="X8">
            <v>175.4</v>
          </cell>
          <cell r="Y8">
            <v>7.6759999999999993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172.143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684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175.4</v>
          </cell>
          <cell r="BC8">
            <v>684</v>
          </cell>
          <cell r="BD8">
            <v>469.74799999999999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300.15600000000001</v>
          </cell>
          <cell r="E9">
            <v>146.00700000000001</v>
          </cell>
          <cell r="F9">
            <v>154.149</v>
          </cell>
          <cell r="G9">
            <v>34.595999999999997</v>
          </cell>
          <cell r="H9">
            <v>0</v>
          </cell>
          <cell r="I9">
            <v>111.03100000000001</v>
          </cell>
          <cell r="J9">
            <v>0.60499999999999998</v>
          </cell>
          <cell r="K9">
            <v>0.63800000000000001</v>
          </cell>
          <cell r="L9">
            <v>0</v>
          </cell>
          <cell r="M9">
            <v>0</v>
          </cell>
          <cell r="N9">
            <v>109.788</v>
          </cell>
          <cell r="O9">
            <v>0</v>
          </cell>
          <cell r="P9">
            <v>422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422</v>
          </cell>
          <cell r="V9">
            <v>0</v>
          </cell>
          <cell r="W9">
            <v>5.0030000000000001</v>
          </cell>
          <cell r="X9">
            <v>111.03100000000001</v>
          </cell>
          <cell r="Y9">
            <v>6.2460000000000004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109.788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111.03100000000001</v>
          </cell>
          <cell r="BC9">
            <v>422</v>
          </cell>
          <cell r="BD9">
            <v>300.15600000000001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310.89400000000001</v>
          </cell>
          <cell r="E10">
            <v>152.68899999999999</v>
          </cell>
          <cell r="F10">
            <v>158.20500000000001</v>
          </cell>
          <cell r="G10">
            <v>34.499000000000002</v>
          </cell>
          <cell r="H10">
            <v>0</v>
          </cell>
          <cell r="I10">
            <v>119.569</v>
          </cell>
          <cell r="J10">
            <v>1.5529999999999999</v>
          </cell>
          <cell r="K10">
            <v>1.61</v>
          </cell>
          <cell r="L10">
            <v>0</v>
          </cell>
          <cell r="M10">
            <v>0</v>
          </cell>
          <cell r="N10">
            <v>116.40600000000001</v>
          </cell>
          <cell r="O10">
            <v>0</v>
          </cell>
          <cell r="P10">
            <v>446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446</v>
          </cell>
          <cell r="V10">
            <v>0</v>
          </cell>
          <cell r="W10">
            <v>3.2349999999999999</v>
          </cell>
          <cell r="X10">
            <v>119.569</v>
          </cell>
          <cell r="Y10">
            <v>6.3979999999999997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116.40600000000001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119.569</v>
          </cell>
          <cell r="BC10">
            <v>446</v>
          </cell>
          <cell r="BD10">
            <v>310.89400000000001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356.21899999999999</v>
          </cell>
          <cell r="E11">
            <v>173.79400000000001</v>
          </cell>
          <cell r="F11">
            <v>182.42500000000001</v>
          </cell>
          <cell r="G11">
            <v>34.603999999999999</v>
          </cell>
          <cell r="H11">
            <v>0</v>
          </cell>
          <cell r="I11">
            <v>134.69999999999999</v>
          </cell>
          <cell r="J11">
            <v>1.659</v>
          </cell>
          <cell r="K11">
            <v>1.7410000000000001</v>
          </cell>
          <cell r="L11">
            <v>0</v>
          </cell>
          <cell r="M11">
            <v>0</v>
          </cell>
          <cell r="N11">
            <v>131.30000000000001</v>
          </cell>
          <cell r="O11">
            <v>0</v>
          </cell>
          <cell r="P11">
            <v>509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509</v>
          </cell>
          <cell r="V11">
            <v>0</v>
          </cell>
          <cell r="W11">
            <v>2.1659999999999999</v>
          </cell>
          <cell r="X11">
            <v>134.69999999999999</v>
          </cell>
          <cell r="Y11">
            <v>5.5660000000000007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131.30000000000001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134.69999999999999</v>
          </cell>
          <cell r="BC11">
            <v>509</v>
          </cell>
          <cell r="BD11">
            <v>356.21899999999999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240.11500000000001</v>
          </cell>
          <cell r="E12">
            <v>115.91800000000001</v>
          </cell>
          <cell r="F12">
            <v>124.197</v>
          </cell>
          <cell r="G12">
            <v>34.646999999999998</v>
          </cell>
          <cell r="H12">
            <v>0</v>
          </cell>
          <cell r="I12">
            <v>91</v>
          </cell>
          <cell r="J12">
            <v>1.171</v>
          </cell>
          <cell r="K12">
            <v>1.254</v>
          </cell>
          <cell r="L12">
            <v>0</v>
          </cell>
          <cell r="M12">
            <v>0</v>
          </cell>
          <cell r="N12">
            <v>88.575000000000003</v>
          </cell>
          <cell r="O12">
            <v>0</v>
          </cell>
          <cell r="P12">
            <v>351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351</v>
          </cell>
          <cell r="V12">
            <v>0</v>
          </cell>
          <cell r="W12">
            <v>2.6659999999999999</v>
          </cell>
          <cell r="X12">
            <v>91</v>
          </cell>
          <cell r="Y12">
            <v>5.0909999999999993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88.575000000000003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</v>
          </cell>
          <cell r="BC12">
            <v>351</v>
          </cell>
          <cell r="BD12">
            <v>240.11500000000001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272.20299999999997</v>
          </cell>
          <cell r="E13">
            <v>133.36699999999999</v>
          </cell>
          <cell r="F13">
            <v>138.83600000000001</v>
          </cell>
          <cell r="G13">
            <v>34.561</v>
          </cell>
          <cell r="H13">
            <v>0</v>
          </cell>
          <cell r="I13">
            <v>104.6</v>
          </cell>
          <cell r="J13">
            <v>1.8520000000000001</v>
          </cell>
          <cell r="K13">
            <v>1.927</v>
          </cell>
          <cell r="L13">
            <v>0</v>
          </cell>
          <cell r="M13">
            <v>0</v>
          </cell>
          <cell r="N13">
            <v>100.821</v>
          </cell>
          <cell r="O13">
            <v>0</v>
          </cell>
          <cell r="P13">
            <v>392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392</v>
          </cell>
          <cell r="V13">
            <v>0</v>
          </cell>
          <cell r="W13">
            <v>2.6859999999999999</v>
          </cell>
          <cell r="X13">
            <v>104.6</v>
          </cell>
          <cell r="Y13">
            <v>6.4649999999999999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100.821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104.6</v>
          </cell>
          <cell r="BC13">
            <v>392</v>
          </cell>
          <cell r="BD13">
            <v>272.20299999999997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277.476</v>
          </cell>
          <cell r="E14">
            <v>136.06299999999999</v>
          </cell>
          <cell r="F14">
            <v>141.41300000000001</v>
          </cell>
          <cell r="G14">
            <v>34.61</v>
          </cell>
          <cell r="H14">
            <v>0</v>
          </cell>
          <cell r="I14">
            <v>103.7</v>
          </cell>
          <cell r="J14">
            <v>0.73299999999999998</v>
          </cell>
          <cell r="K14">
            <v>0.76100000000000001</v>
          </cell>
          <cell r="L14">
            <v>0</v>
          </cell>
          <cell r="M14">
            <v>0</v>
          </cell>
          <cell r="N14">
            <v>102.206</v>
          </cell>
          <cell r="O14">
            <v>0</v>
          </cell>
          <cell r="P14">
            <v>388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388</v>
          </cell>
          <cell r="V14">
            <v>0</v>
          </cell>
          <cell r="W14">
            <v>2.4049999999999998</v>
          </cell>
          <cell r="X14">
            <v>103.7</v>
          </cell>
          <cell r="Y14">
            <v>3.899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102.206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103.7</v>
          </cell>
          <cell r="BC14">
            <v>388</v>
          </cell>
          <cell r="BD14">
            <v>277.476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372.93099999999998</v>
          </cell>
          <cell r="E15">
            <v>181.56399999999999</v>
          </cell>
          <cell r="F15">
            <v>191.36699999999999</v>
          </cell>
          <cell r="G15">
            <v>35.517000000000003</v>
          </cell>
          <cell r="H15">
            <v>0</v>
          </cell>
          <cell r="I15">
            <v>138.1</v>
          </cell>
          <cell r="J15">
            <v>1.43</v>
          </cell>
          <cell r="K15">
            <v>1.5069999999999999</v>
          </cell>
          <cell r="L15">
            <v>0</v>
          </cell>
          <cell r="M15">
            <v>0</v>
          </cell>
          <cell r="N15">
            <v>135.16300000000001</v>
          </cell>
          <cell r="O15">
            <v>0</v>
          </cell>
          <cell r="P15">
            <v>524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524</v>
          </cell>
          <cell r="V15">
            <v>0</v>
          </cell>
          <cell r="W15">
            <v>2.46</v>
          </cell>
          <cell r="X15">
            <v>138.1</v>
          </cell>
          <cell r="Y15">
            <v>5.3970000000000002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135.16300000000001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138.1</v>
          </cell>
          <cell r="BC15">
            <v>524</v>
          </cell>
          <cell r="BD15">
            <v>372.93099999999998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995.803</v>
          </cell>
          <cell r="E6">
            <v>460.31200000000001</v>
          </cell>
          <cell r="F6">
            <v>535.49099999999999</v>
          </cell>
          <cell r="G6">
            <v>34.58</v>
          </cell>
          <cell r="H6">
            <v>0</v>
          </cell>
          <cell r="I6">
            <v>377.75</v>
          </cell>
          <cell r="J6">
            <v>3.0870000000000002</v>
          </cell>
          <cell r="K6">
            <v>3.5920000000000001</v>
          </cell>
          <cell r="L6">
            <v>0</v>
          </cell>
          <cell r="M6">
            <v>0</v>
          </cell>
          <cell r="N6">
            <v>371.07100000000003</v>
          </cell>
          <cell r="O6">
            <v>0</v>
          </cell>
          <cell r="P6">
            <v>1582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1582</v>
          </cell>
          <cell r="V6">
            <v>0</v>
          </cell>
          <cell r="W6">
            <v>0.69699999999999995</v>
          </cell>
          <cell r="X6">
            <v>377.75</v>
          </cell>
          <cell r="Y6">
            <v>7.3760000000000003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371.07100000000003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377.75</v>
          </cell>
          <cell r="BC6">
            <v>1582</v>
          </cell>
          <cell r="BD6">
            <v>995.803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966.02499999999998</v>
          </cell>
          <cell r="E7">
            <v>443.55900000000003</v>
          </cell>
          <cell r="F7">
            <v>522.46600000000001</v>
          </cell>
          <cell r="G7">
            <v>34.755000000000003</v>
          </cell>
          <cell r="H7">
            <v>0</v>
          </cell>
          <cell r="I7">
            <v>365.53</v>
          </cell>
          <cell r="J7">
            <v>2.8149999999999999</v>
          </cell>
          <cell r="K7">
            <v>3.3149999999999999</v>
          </cell>
          <cell r="L7">
            <v>0</v>
          </cell>
          <cell r="M7">
            <v>0</v>
          </cell>
          <cell r="N7">
            <v>359.4</v>
          </cell>
          <cell r="O7">
            <v>0</v>
          </cell>
          <cell r="P7">
            <v>1550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1550</v>
          </cell>
          <cell r="V7">
            <v>0</v>
          </cell>
          <cell r="W7">
            <v>0.56100000000000005</v>
          </cell>
          <cell r="X7">
            <v>365.53</v>
          </cell>
          <cell r="Y7">
            <v>6.6909999999999998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359.4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365.53</v>
          </cell>
          <cell r="BC7">
            <v>1550</v>
          </cell>
          <cell r="BD7">
            <v>966.02499999999998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890.09699999999998</v>
          </cell>
          <cell r="E8">
            <v>410.18799999999999</v>
          </cell>
          <cell r="F8">
            <v>479.90899999999999</v>
          </cell>
          <cell r="G8">
            <v>35.061999999999998</v>
          </cell>
          <cell r="H8">
            <v>0</v>
          </cell>
          <cell r="I8">
            <v>337.14</v>
          </cell>
          <cell r="J8">
            <v>3.6659999999999999</v>
          </cell>
          <cell r="K8">
            <v>4.2889999999999997</v>
          </cell>
          <cell r="L8">
            <v>0</v>
          </cell>
          <cell r="M8">
            <v>0</v>
          </cell>
          <cell r="N8">
            <v>329.185</v>
          </cell>
          <cell r="O8">
            <v>0</v>
          </cell>
          <cell r="P8">
            <v>1420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1420</v>
          </cell>
          <cell r="V8">
            <v>0</v>
          </cell>
          <cell r="W8">
            <v>0.84399999999999997</v>
          </cell>
          <cell r="X8">
            <v>337.14</v>
          </cell>
          <cell r="Y8">
            <v>8.7989999999999995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329.185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337.14</v>
          </cell>
          <cell r="BC8">
            <v>1420</v>
          </cell>
          <cell r="BD8">
            <v>890.09699999999998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570.64200000000005</v>
          </cell>
          <cell r="E9">
            <v>264.149</v>
          </cell>
          <cell r="F9">
            <v>306.49299999999999</v>
          </cell>
          <cell r="G9">
            <v>35.371000000000002</v>
          </cell>
          <cell r="H9">
            <v>0</v>
          </cell>
          <cell r="I9">
            <v>215.94</v>
          </cell>
          <cell r="J9">
            <v>1.6619999999999999</v>
          </cell>
          <cell r="K9">
            <v>1.929</v>
          </cell>
          <cell r="L9">
            <v>0</v>
          </cell>
          <cell r="M9">
            <v>0</v>
          </cell>
          <cell r="N9">
            <v>212.34899999999999</v>
          </cell>
          <cell r="O9">
            <v>0</v>
          </cell>
          <cell r="P9">
            <v>902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902</v>
          </cell>
          <cell r="V9">
            <v>0</v>
          </cell>
          <cell r="W9">
            <v>1.0760000000000001</v>
          </cell>
          <cell r="X9">
            <v>215.94</v>
          </cell>
          <cell r="Y9">
            <v>4.6669999999999998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212.34899999999999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215.94</v>
          </cell>
          <cell r="BC9">
            <v>902</v>
          </cell>
          <cell r="BD9">
            <v>570.64200000000005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396.06599999999997</v>
          </cell>
          <cell r="E10">
            <v>185.08099999999999</v>
          </cell>
          <cell r="F10">
            <v>210.98500000000001</v>
          </cell>
          <cell r="G10">
            <v>34.988</v>
          </cell>
          <cell r="H10">
            <v>0</v>
          </cell>
          <cell r="I10">
            <v>148.63999999999999</v>
          </cell>
          <cell r="J10">
            <v>1.663</v>
          </cell>
          <cell r="K10">
            <v>1.895</v>
          </cell>
          <cell r="L10">
            <v>0</v>
          </cell>
          <cell r="M10">
            <v>0</v>
          </cell>
          <cell r="N10">
            <v>145.08199999999999</v>
          </cell>
          <cell r="O10">
            <v>0</v>
          </cell>
          <cell r="P10">
            <v>610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610</v>
          </cell>
          <cell r="V10">
            <v>0</v>
          </cell>
          <cell r="W10">
            <v>1.5249999999999999</v>
          </cell>
          <cell r="X10">
            <v>148.63999999999999</v>
          </cell>
          <cell r="Y10">
            <v>5.0830000000000002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145.08199999999999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148.63999999999999</v>
          </cell>
          <cell r="BC10">
            <v>610</v>
          </cell>
          <cell r="BD10">
            <v>396.06599999999997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143.874</v>
          </cell>
          <cell r="E11">
            <v>68.296999999999997</v>
          </cell>
          <cell r="F11">
            <v>75.576999999999998</v>
          </cell>
          <cell r="G11">
            <v>35.494999999999997</v>
          </cell>
          <cell r="H11">
            <v>0</v>
          </cell>
          <cell r="I11">
            <v>53.97</v>
          </cell>
          <cell r="J11">
            <v>0.65600000000000003</v>
          </cell>
          <cell r="K11">
            <v>0.72599999999999998</v>
          </cell>
          <cell r="L11">
            <v>0</v>
          </cell>
          <cell r="M11">
            <v>0</v>
          </cell>
          <cell r="N11">
            <v>52.588000000000001</v>
          </cell>
          <cell r="O11">
            <v>0</v>
          </cell>
          <cell r="P11">
            <v>215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215</v>
          </cell>
          <cell r="V11">
            <v>0</v>
          </cell>
          <cell r="W11">
            <v>1.9339999999999999</v>
          </cell>
          <cell r="X11">
            <v>53.97</v>
          </cell>
          <cell r="Y11">
            <v>3.3159999999999998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52.588000000000001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53.97</v>
          </cell>
          <cell r="BC11">
            <v>215</v>
          </cell>
          <cell r="BD11">
            <v>143.874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87.311999999999998</v>
          </cell>
          <cell r="E12">
            <v>43.237000000000002</v>
          </cell>
          <cell r="F12">
            <v>44.075000000000003</v>
          </cell>
          <cell r="G12">
            <v>35.454000000000001</v>
          </cell>
          <cell r="H12">
            <v>0</v>
          </cell>
          <cell r="I12">
            <v>32.700000000000003</v>
          </cell>
          <cell r="J12">
            <v>0.42</v>
          </cell>
          <cell r="K12">
            <v>0.42899999999999999</v>
          </cell>
          <cell r="L12">
            <v>0</v>
          </cell>
          <cell r="M12">
            <v>0</v>
          </cell>
          <cell r="N12">
            <v>31.850999999999999</v>
          </cell>
          <cell r="O12">
            <v>0</v>
          </cell>
          <cell r="P12">
            <v>120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120</v>
          </cell>
          <cell r="V12">
            <v>0</v>
          </cell>
          <cell r="W12">
            <v>2.1269999999999998</v>
          </cell>
          <cell r="X12">
            <v>32.700000000000003</v>
          </cell>
          <cell r="Y12">
            <v>2.976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31.850999999999999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32.700000000000003</v>
          </cell>
          <cell r="BC12">
            <v>120</v>
          </cell>
          <cell r="BD12">
            <v>87.311999999999998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211.471</v>
          </cell>
          <cell r="E13">
            <v>100.43</v>
          </cell>
          <cell r="F13">
            <v>111.041</v>
          </cell>
          <cell r="G13">
            <v>35.430999999999997</v>
          </cell>
          <cell r="H13">
            <v>0</v>
          </cell>
          <cell r="I13">
            <v>79.39</v>
          </cell>
          <cell r="J13">
            <v>0.93400000000000005</v>
          </cell>
          <cell r="K13">
            <v>1.032</v>
          </cell>
          <cell r="L13">
            <v>0</v>
          </cell>
          <cell r="M13">
            <v>0</v>
          </cell>
          <cell r="N13">
            <v>77.424000000000007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1.625</v>
          </cell>
          <cell r="X13">
            <v>79.39</v>
          </cell>
          <cell r="Y13">
            <v>3.5910000000000002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77.424000000000007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79.39</v>
          </cell>
          <cell r="BC13">
            <v>316</v>
          </cell>
          <cell r="BD13">
            <v>211.471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266.48</v>
          </cell>
          <cell r="E14">
            <v>125.358</v>
          </cell>
          <cell r="F14">
            <v>141.12200000000001</v>
          </cell>
          <cell r="G14">
            <v>35.616</v>
          </cell>
          <cell r="H14">
            <v>0</v>
          </cell>
          <cell r="I14">
            <v>100.18</v>
          </cell>
          <cell r="J14">
            <v>1.589</v>
          </cell>
          <cell r="K14">
            <v>1.788</v>
          </cell>
          <cell r="L14">
            <v>0</v>
          </cell>
          <cell r="M14">
            <v>0</v>
          </cell>
          <cell r="N14">
            <v>96.802999999999997</v>
          </cell>
          <cell r="O14">
            <v>0</v>
          </cell>
          <cell r="P14">
            <v>406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0</v>
          </cell>
          <cell r="W14">
            <v>1.4139999999999999</v>
          </cell>
          <cell r="X14">
            <v>100.18</v>
          </cell>
          <cell r="Y14">
            <v>4.7909999999999995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96.802999999999997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100.18</v>
          </cell>
          <cell r="BC14">
            <v>406</v>
          </cell>
          <cell r="BD14">
            <v>266.48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691.98400000000004</v>
          </cell>
          <cell r="E15">
            <v>320.202</v>
          </cell>
          <cell r="F15">
            <v>371.78199999999998</v>
          </cell>
          <cell r="G15">
            <v>35.479999999999997</v>
          </cell>
          <cell r="H15">
            <v>0</v>
          </cell>
          <cell r="I15">
            <v>261.01</v>
          </cell>
          <cell r="J15">
            <v>3.149</v>
          </cell>
          <cell r="K15">
            <v>3.657</v>
          </cell>
          <cell r="L15">
            <v>0</v>
          </cell>
          <cell r="M15">
            <v>0</v>
          </cell>
          <cell r="N15">
            <v>254.20400000000001</v>
          </cell>
          <cell r="O15">
            <v>0</v>
          </cell>
          <cell r="P15">
            <v>1091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1091</v>
          </cell>
          <cell r="V15">
            <v>0</v>
          </cell>
          <cell r="W15">
            <v>1.119</v>
          </cell>
          <cell r="X15">
            <v>261.01</v>
          </cell>
          <cell r="Y15">
            <v>7.9249999999999998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254.20400000000001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261.01</v>
          </cell>
          <cell r="BC15">
            <v>1091</v>
          </cell>
          <cell r="BD15">
            <v>691.98400000000004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949.101</v>
          </cell>
          <cell r="E16">
            <v>439.00299999999999</v>
          </cell>
          <cell r="F16">
            <v>510.09800000000001</v>
          </cell>
          <cell r="G16">
            <v>35.402000000000001</v>
          </cell>
          <cell r="H16">
            <v>0</v>
          </cell>
          <cell r="I16">
            <v>359.55</v>
          </cell>
          <cell r="J16">
            <v>3.42</v>
          </cell>
          <cell r="K16">
            <v>3.9729999999999999</v>
          </cell>
          <cell r="L16">
            <v>0</v>
          </cell>
          <cell r="M16">
            <v>0</v>
          </cell>
          <cell r="N16">
            <v>352.15699999999998</v>
          </cell>
          <cell r="O16">
            <v>0</v>
          </cell>
          <cell r="P16">
            <v>1504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1504</v>
          </cell>
          <cell r="V16">
            <v>0</v>
          </cell>
          <cell r="W16">
            <v>0.69799999999999995</v>
          </cell>
          <cell r="X16">
            <v>359.55</v>
          </cell>
          <cell r="Y16">
            <v>8.0909999999999993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1504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352.15699999999998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1504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359.55</v>
          </cell>
          <cell r="BC16">
            <v>1504</v>
          </cell>
          <cell r="BD16">
            <v>949.101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815.495</v>
          </cell>
          <cell r="E17">
            <v>378.87</v>
          </cell>
          <cell r="F17">
            <v>436.625</v>
          </cell>
          <cell r="G17">
            <v>35.39</v>
          </cell>
          <cell r="H17">
            <v>0</v>
          </cell>
          <cell r="I17">
            <v>309.97000000000003</v>
          </cell>
          <cell r="J17">
            <v>3.0659999999999998</v>
          </cell>
          <cell r="K17">
            <v>3.5329999999999999</v>
          </cell>
          <cell r="L17">
            <v>0</v>
          </cell>
          <cell r="M17">
            <v>0</v>
          </cell>
          <cell r="N17">
            <v>303.37099999999998</v>
          </cell>
          <cell r="O17">
            <v>0</v>
          </cell>
          <cell r="P17">
            <v>1286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1286</v>
          </cell>
          <cell r="V17">
            <v>0</v>
          </cell>
          <cell r="W17">
            <v>0.74</v>
          </cell>
          <cell r="X17">
            <v>309.97000000000003</v>
          </cell>
          <cell r="Y17">
            <v>7.3390000000000004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303.37099999999998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1286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309.97000000000003</v>
          </cell>
          <cell r="BC17">
            <v>1286</v>
          </cell>
          <cell r="BD17">
            <v>815.495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1077.145</v>
          </cell>
          <cell r="E6">
            <v>497.12</v>
          </cell>
          <cell r="F6">
            <v>580.02499999999998</v>
          </cell>
          <cell r="G6">
            <v>35.314</v>
          </cell>
          <cell r="H6">
            <v>0</v>
          </cell>
          <cell r="I6">
            <v>409.25</v>
          </cell>
          <cell r="J6">
            <v>3.8439999999999999</v>
          </cell>
          <cell r="K6">
            <v>4.4850000000000003</v>
          </cell>
          <cell r="L6">
            <v>0</v>
          </cell>
          <cell r="M6">
            <v>0</v>
          </cell>
          <cell r="N6">
            <v>400.92099999999999</v>
          </cell>
          <cell r="O6">
            <v>0</v>
          </cell>
          <cell r="P6">
            <v>1719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1719</v>
          </cell>
          <cell r="V6">
            <v>0</v>
          </cell>
          <cell r="W6">
            <v>0.68</v>
          </cell>
          <cell r="X6">
            <v>409.25</v>
          </cell>
          <cell r="Y6">
            <v>9.0090000000000003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400.92099999999999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409.25</v>
          </cell>
          <cell r="BC6">
            <v>1719</v>
          </cell>
          <cell r="BD6">
            <v>1077.145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803.38</v>
          </cell>
          <cell r="E7">
            <v>370.255</v>
          </cell>
          <cell r="F7">
            <v>433.125</v>
          </cell>
          <cell r="G7">
            <v>35.017000000000003</v>
          </cell>
          <cell r="H7">
            <v>0</v>
          </cell>
          <cell r="I7">
            <v>307.27</v>
          </cell>
          <cell r="J7">
            <v>1.98</v>
          </cell>
          <cell r="K7">
            <v>2.3170000000000002</v>
          </cell>
          <cell r="L7">
            <v>0</v>
          </cell>
          <cell r="M7">
            <v>0</v>
          </cell>
          <cell r="N7">
            <v>302.97300000000001</v>
          </cell>
          <cell r="O7">
            <v>0</v>
          </cell>
          <cell r="P7">
            <v>1294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1294</v>
          </cell>
          <cell r="V7">
            <v>0</v>
          </cell>
          <cell r="W7">
            <v>0.60399999999999998</v>
          </cell>
          <cell r="X7">
            <v>307.27</v>
          </cell>
          <cell r="Y7">
            <v>4.9010000000000007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302.97300000000001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307.27</v>
          </cell>
          <cell r="BC7">
            <v>1294</v>
          </cell>
          <cell r="BD7">
            <v>803.38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260.32</v>
          </cell>
          <cell r="E8">
            <v>120.816</v>
          </cell>
          <cell r="F8">
            <v>139.50399999999999</v>
          </cell>
          <cell r="G8">
            <v>35.261000000000003</v>
          </cell>
          <cell r="H8">
            <v>0</v>
          </cell>
          <cell r="I8">
            <v>97.43</v>
          </cell>
          <cell r="J8">
            <v>1.9159999999999999</v>
          </cell>
          <cell r="K8">
            <v>2.2120000000000002</v>
          </cell>
          <cell r="L8">
            <v>0</v>
          </cell>
          <cell r="M8">
            <v>0</v>
          </cell>
          <cell r="N8">
            <v>93.302000000000007</v>
          </cell>
          <cell r="O8">
            <v>0</v>
          </cell>
          <cell r="P8">
            <v>405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405</v>
          </cell>
          <cell r="V8">
            <v>0</v>
          </cell>
          <cell r="W8">
            <v>0.98399999999999999</v>
          </cell>
          <cell r="X8">
            <v>97.43</v>
          </cell>
          <cell r="Y8">
            <v>5.1120000000000001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93.302000000000007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405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97.43</v>
          </cell>
          <cell r="BC8">
            <v>405</v>
          </cell>
          <cell r="BD8">
            <v>260.32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393.87599999999998</v>
          </cell>
          <cell r="E9">
            <v>182.529</v>
          </cell>
          <cell r="F9">
            <v>211.34700000000001</v>
          </cell>
          <cell r="G9">
            <v>35.415999999999997</v>
          </cell>
          <cell r="H9">
            <v>0</v>
          </cell>
          <cell r="I9">
            <v>147.54</v>
          </cell>
          <cell r="J9">
            <v>1.41</v>
          </cell>
          <cell r="K9">
            <v>1.633</v>
          </cell>
          <cell r="L9">
            <v>0</v>
          </cell>
          <cell r="M9">
            <v>0</v>
          </cell>
          <cell r="N9">
            <v>144.49700000000001</v>
          </cell>
          <cell r="O9">
            <v>0</v>
          </cell>
          <cell r="P9">
            <v>615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615</v>
          </cell>
          <cell r="V9">
            <v>0</v>
          </cell>
          <cell r="W9">
            <v>1.512</v>
          </cell>
          <cell r="X9">
            <v>147.54</v>
          </cell>
          <cell r="Y9">
            <v>4.5549999999999997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144.49700000000001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147.54</v>
          </cell>
          <cell r="BC9">
            <v>615</v>
          </cell>
          <cell r="BD9">
            <v>393.87599999999998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296.15600000000001</v>
          </cell>
          <cell r="E10">
            <v>141.83500000000001</v>
          </cell>
          <cell r="F10">
            <v>154.321</v>
          </cell>
          <cell r="G10">
            <v>35.514000000000003</v>
          </cell>
          <cell r="H10">
            <v>0</v>
          </cell>
          <cell r="I10">
            <v>114.12</v>
          </cell>
          <cell r="J10">
            <v>2.9060000000000001</v>
          </cell>
          <cell r="K10">
            <v>3.161</v>
          </cell>
          <cell r="L10">
            <v>0</v>
          </cell>
          <cell r="M10">
            <v>0</v>
          </cell>
          <cell r="N10">
            <v>108.053</v>
          </cell>
          <cell r="O10">
            <v>0</v>
          </cell>
          <cell r="P10">
            <v>447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447</v>
          </cell>
          <cell r="V10">
            <v>0</v>
          </cell>
          <cell r="W10">
            <v>1.4359999999999999</v>
          </cell>
          <cell r="X10">
            <v>114.12</v>
          </cell>
          <cell r="Y10">
            <v>7.5030000000000001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108.053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114.12</v>
          </cell>
          <cell r="BC10">
            <v>447</v>
          </cell>
          <cell r="BD10">
            <v>296.15600000000001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263.71300000000002</v>
          </cell>
          <cell r="E11">
            <v>125.217</v>
          </cell>
          <cell r="F11">
            <v>138.49600000000001</v>
          </cell>
          <cell r="G11">
            <v>35.497999999999998</v>
          </cell>
          <cell r="H11">
            <v>0</v>
          </cell>
          <cell r="I11">
            <v>98.7</v>
          </cell>
          <cell r="J11">
            <v>1.29</v>
          </cell>
          <cell r="K11">
            <v>1.427</v>
          </cell>
          <cell r="L11">
            <v>0</v>
          </cell>
          <cell r="M11">
            <v>0</v>
          </cell>
          <cell r="N11">
            <v>95.983000000000004</v>
          </cell>
          <cell r="O11">
            <v>0</v>
          </cell>
          <cell r="P11">
            <v>393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393</v>
          </cell>
          <cell r="V11">
            <v>0</v>
          </cell>
          <cell r="W11">
            <v>2.2360000000000002</v>
          </cell>
          <cell r="X11">
            <v>98.7</v>
          </cell>
          <cell r="Y11">
            <v>4.9530000000000003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95.983000000000004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98.7</v>
          </cell>
          <cell r="BC11">
            <v>393</v>
          </cell>
          <cell r="BD11">
            <v>263.71300000000002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216.81100000000001</v>
          </cell>
          <cell r="E12">
            <v>101.07899999999999</v>
          </cell>
          <cell r="F12">
            <v>115.732</v>
          </cell>
          <cell r="G12">
            <v>35.500999999999998</v>
          </cell>
          <cell r="H12">
            <v>0</v>
          </cell>
          <cell r="I12">
            <v>79.09</v>
          </cell>
          <cell r="J12">
            <v>6.4000000000000001E-2</v>
          </cell>
          <cell r="K12">
            <v>7.3999999999999996E-2</v>
          </cell>
          <cell r="L12">
            <v>0</v>
          </cell>
          <cell r="M12">
            <v>0</v>
          </cell>
          <cell r="N12">
            <v>78.951999999999998</v>
          </cell>
          <cell r="O12">
            <v>0</v>
          </cell>
          <cell r="P12">
            <v>326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326</v>
          </cell>
          <cell r="V12">
            <v>0</v>
          </cell>
          <cell r="W12">
            <v>2.76</v>
          </cell>
          <cell r="X12">
            <v>79.09</v>
          </cell>
          <cell r="Y12">
            <v>2.8979999999999997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78.951999999999998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79.09</v>
          </cell>
          <cell r="BC12">
            <v>326</v>
          </cell>
          <cell r="BD12">
            <v>216.81100000000001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219.76</v>
          </cell>
          <cell r="E13">
            <v>103.121</v>
          </cell>
          <cell r="F13">
            <v>116.639</v>
          </cell>
          <cell r="G13">
            <v>35.527999999999999</v>
          </cell>
          <cell r="H13">
            <v>0</v>
          </cell>
          <cell r="I13">
            <v>80.06</v>
          </cell>
          <cell r="J13">
            <v>0.13500000000000001</v>
          </cell>
          <cell r="K13">
            <v>0.153</v>
          </cell>
          <cell r="L13">
            <v>0</v>
          </cell>
          <cell r="M13">
            <v>0</v>
          </cell>
          <cell r="N13">
            <v>79.772000000000006</v>
          </cell>
          <cell r="O13">
            <v>0</v>
          </cell>
          <cell r="P13">
            <v>326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326</v>
          </cell>
          <cell r="V13">
            <v>0</v>
          </cell>
          <cell r="W13">
            <v>2.7120000000000002</v>
          </cell>
          <cell r="X13">
            <v>80.06</v>
          </cell>
          <cell r="Y13">
            <v>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79.772000000000006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80.06</v>
          </cell>
          <cell r="BC13">
            <v>326</v>
          </cell>
          <cell r="BD13">
            <v>219.76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230.16300000000001</v>
          </cell>
          <cell r="E14">
            <v>108.892</v>
          </cell>
          <cell r="F14">
            <v>121.271</v>
          </cell>
          <cell r="G14">
            <v>35.509</v>
          </cell>
          <cell r="H14">
            <v>0</v>
          </cell>
          <cell r="I14">
            <v>86.3</v>
          </cell>
          <cell r="J14">
            <v>0.84</v>
          </cell>
          <cell r="K14">
            <v>0.93500000000000005</v>
          </cell>
          <cell r="L14">
            <v>0</v>
          </cell>
          <cell r="M14">
            <v>0</v>
          </cell>
          <cell r="N14">
            <v>84.525000000000006</v>
          </cell>
          <cell r="O14">
            <v>0</v>
          </cell>
          <cell r="P14">
            <v>346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346</v>
          </cell>
          <cell r="V14">
            <v>0</v>
          </cell>
          <cell r="W14">
            <v>2.5750000000000002</v>
          </cell>
          <cell r="X14">
            <v>86.3</v>
          </cell>
          <cell r="Y14">
            <v>4.3499999999999996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84.525000000000006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86.3</v>
          </cell>
          <cell r="BC14">
            <v>346</v>
          </cell>
          <cell r="BD14">
            <v>230.16300000000001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312.26600000000002</v>
          </cell>
          <cell r="E15">
            <v>145.797</v>
          </cell>
          <cell r="F15">
            <v>166.46899999999999</v>
          </cell>
          <cell r="G15">
            <v>35.517000000000003</v>
          </cell>
          <cell r="H15">
            <v>0</v>
          </cell>
          <cell r="I15">
            <v>117.02</v>
          </cell>
          <cell r="J15">
            <v>0.61599999999999999</v>
          </cell>
          <cell r="K15">
            <v>0.70399999999999996</v>
          </cell>
          <cell r="L15">
            <v>0</v>
          </cell>
          <cell r="M15">
            <v>0</v>
          </cell>
          <cell r="N15">
            <v>115.7</v>
          </cell>
          <cell r="O15">
            <v>0</v>
          </cell>
          <cell r="P15">
            <v>481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481</v>
          </cell>
          <cell r="V15">
            <v>0</v>
          </cell>
          <cell r="W15">
            <v>2.3130000000000002</v>
          </cell>
          <cell r="X15">
            <v>117.02</v>
          </cell>
          <cell r="Y15">
            <v>3.633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115.7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117.02</v>
          </cell>
          <cell r="BC15">
            <v>481</v>
          </cell>
          <cell r="BD15">
            <v>312.26600000000002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200.58799999999999</v>
          </cell>
          <cell r="E6">
            <v>92.441999999999993</v>
          </cell>
          <cell r="F6">
            <v>108.146</v>
          </cell>
          <cell r="G6">
            <v>34.664999999999999</v>
          </cell>
          <cell r="H6">
            <v>0</v>
          </cell>
          <cell r="I6">
            <v>70.52</v>
          </cell>
          <cell r="J6">
            <v>0.126</v>
          </cell>
          <cell r="K6">
            <v>0.14699999999999999</v>
          </cell>
          <cell r="L6">
            <v>0</v>
          </cell>
          <cell r="M6">
            <v>0</v>
          </cell>
          <cell r="N6">
            <v>70.247</v>
          </cell>
          <cell r="O6">
            <v>0</v>
          </cell>
          <cell r="P6">
            <v>297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297</v>
          </cell>
          <cell r="V6">
            <v>0</v>
          </cell>
          <cell r="W6">
            <v>1.669</v>
          </cell>
          <cell r="X6">
            <v>70.52</v>
          </cell>
          <cell r="Y6">
            <v>1.9420000000000002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70.247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70.52</v>
          </cell>
          <cell r="BC6">
            <v>297</v>
          </cell>
          <cell r="BD6">
            <v>200.58799999999999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327.64600000000002</v>
          </cell>
          <cell r="E7">
            <v>156.75700000000001</v>
          </cell>
          <cell r="F7">
            <v>170.88900000000001</v>
          </cell>
          <cell r="G7">
            <v>34.637999999999998</v>
          </cell>
          <cell r="H7">
            <v>0</v>
          </cell>
          <cell r="I7">
            <v>138.87</v>
          </cell>
          <cell r="J7">
            <v>2.5760000000000001</v>
          </cell>
          <cell r="K7">
            <v>2.8090000000000002</v>
          </cell>
          <cell r="L7">
            <v>0</v>
          </cell>
          <cell r="M7">
            <v>0</v>
          </cell>
          <cell r="N7">
            <v>133.48500000000001</v>
          </cell>
          <cell r="O7">
            <v>0</v>
          </cell>
          <cell r="P7">
            <v>545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545</v>
          </cell>
          <cell r="V7">
            <v>0</v>
          </cell>
          <cell r="W7">
            <v>0.90300000000000002</v>
          </cell>
          <cell r="X7">
            <v>138.87</v>
          </cell>
          <cell r="Y7">
            <v>6.2880000000000003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133.48500000000001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138.87</v>
          </cell>
          <cell r="BC7">
            <v>545</v>
          </cell>
          <cell r="BD7">
            <v>327.64600000000002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985.8</v>
          </cell>
          <cell r="E8">
            <v>469.28100000000001</v>
          </cell>
          <cell r="F8">
            <v>516.51900000000001</v>
          </cell>
          <cell r="G8">
            <v>34.588000000000001</v>
          </cell>
          <cell r="H8">
            <v>0</v>
          </cell>
          <cell r="I8">
            <v>360.39</v>
          </cell>
          <cell r="J8">
            <v>2.637</v>
          </cell>
          <cell r="K8">
            <v>2.903</v>
          </cell>
          <cell r="L8">
            <v>0</v>
          </cell>
          <cell r="M8">
            <v>0</v>
          </cell>
          <cell r="N8">
            <v>354.85</v>
          </cell>
          <cell r="O8">
            <v>0</v>
          </cell>
          <cell r="P8">
            <v>1428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1428</v>
          </cell>
          <cell r="V8">
            <v>0</v>
          </cell>
          <cell r="W8">
            <v>0.73099999999999998</v>
          </cell>
          <cell r="X8">
            <v>360.39</v>
          </cell>
          <cell r="Y8">
            <v>6.2709999999999999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354.85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360.39</v>
          </cell>
          <cell r="BC8">
            <v>1428</v>
          </cell>
          <cell r="BD8">
            <v>985.8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510.36900000000003</v>
          </cell>
          <cell r="E9">
            <v>246.83</v>
          </cell>
          <cell r="F9">
            <v>263.53899999999999</v>
          </cell>
          <cell r="G9">
            <v>34.658999999999999</v>
          </cell>
          <cell r="H9">
            <v>0</v>
          </cell>
          <cell r="I9">
            <v>188.62</v>
          </cell>
          <cell r="J9">
            <v>0.624</v>
          </cell>
          <cell r="K9">
            <v>0.66700000000000004</v>
          </cell>
          <cell r="L9">
            <v>0</v>
          </cell>
          <cell r="M9">
            <v>0</v>
          </cell>
          <cell r="N9">
            <v>187.32900000000001</v>
          </cell>
          <cell r="O9">
            <v>0</v>
          </cell>
          <cell r="P9">
            <v>725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725</v>
          </cell>
          <cell r="V9">
            <v>0</v>
          </cell>
          <cell r="W9">
            <v>1.0009999999999999</v>
          </cell>
          <cell r="X9">
            <v>188.62</v>
          </cell>
          <cell r="Y9">
            <v>2.2919999999999998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187.32900000000001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188.62</v>
          </cell>
          <cell r="BC9">
            <v>725</v>
          </cell>
          <cell r="BD9">
            <v>510.36900000000003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7.7859999999999996</v>
          </cell>
          <cell r="E10">
            <v>4.3710000000000004</v>
          </cell>
          <cell r="F10">
            <v>3.415</v>
          </cell>
          <cell r="G10">
            <v>34.604999999999997</v>
          </cell>
          <cell r="H10">
            <v>0</v>
          </cell>
          <cell r="I10">
            <v>3.91</v>
          </cell>
          <cell r="J10">
            <v>2.5000000000000001E-2</v>
          </cell>
          <cell r="K10">
            <v>0.02</v>
          </cell>
          <cell r="L10">
            <v>0</v>
          </cell>
          <cell r="M10">
            <v>0</v>
          </cell>
          <cell r="N10">
            <v>3.8650000000000002</v>
          </cell>
          <cell r="O10">
            <v>0</v>
          </cell>
          <cell r="P10">
            <v>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</v>
          </cell>
          <cell r="V10">
            <v>0</v>
          </cell>
          <cell r="W10">
            <v>1.65</v>
          </cell>
          <cell r="X10">
            <v>3.91</v>
          </cell>
          <cell r="Y10">
            <v>1.6949999999999998</v>
          </cell>
          <cell r="Z10">
            <v>0</v>
          </cell>
          <cell r="AA10">
            <v>0</v>
          </cell>
          <cell r="AB10">
            <v>0</v>
          </cell>
          <cell r="AC10">
            <v>-7.2858385991025898E-17</v>
          </cell>
          <cell r="AD10">
            <v>0</v>
          </cell>
          <cell r="AE10">
            <v>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3.8650000000000002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3.91</v>
          </cell>
          <cell r="BC10">
            <v>11</v>
          </cell>
          <cell r="BD10">
            <v>7.7859999999999996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34.622999999999998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1.105</v>
          </cell>
          <cell r="X11">
            <v>0</v>
          </cell>
          <cell r="Y11">
            <v>1.105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1.2749999999999999</v>
          </cell>
          <cell r="X12">
            <v>0</v>
          </cell>
          <cell r="Y12">
            <v>1.2749999999999999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1.1919999999999999</v>
          </cell>
          <cell r="X13">
            <v>0</v>
          </cell>
          <cell r="Y13">
            <v>1.1919999999999999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0.36199999999999999</v>
          </cell>
          <cell r="E14">
            <v>0.36199999999999999</v>
          </cell>
          <cell r="F14">
            <v>0</v>
          </cell>
          <cell r="G14">
            <v>35.552999999999997</v>
          </cell>
          <cell r="H14">
            <v>0</v>
          </cell>
          <cell r="I14">
            <v>0.1</v>
          </cell>
          <cell r="J14">
            <v>2E-3</v>
          </cell>
          <cell r="K14">
            <v>0</v>
          </cell>
          <cell r="L14">
            <v>0</v>
          </cell>
          <cell r="M14">
            <v>0</v>
          </cell>
          <cell r="N14">
            <v>9.8000000000000004E-2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1.57</v>
          </cell>
          <cell r="X14">
            <v>0.1</v>
          </cell>
          <cell r="Y14">
            <v>1.5720000000000001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9.8000000000000004E-2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0.1</v>
          </cell>
          <cell r="BC14">
            <v>0</v>
          </cell>
          <cell r="BD14">
            <v>0.36199999999999999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297.233</v>
          </cell>
          <cell r="E15">
            <v>142.01400000000001</v>
          </cell>
          <cell r="F15">
            <v>155.21899999999999</v>
          </cell>
          <cell r="G15">
            <v>34.494999999999997</v>
          </cell>
          <cell r="H15">
            <v>0</v>
          </cell>
          <cell r="I15">
            <v>113.35</v>
          </cell>
          <cell r="J15">
            <v>0.97699999999999998</v>
          </cell>
          <cell r="K15">
            <v>1.0680000000000001</v>
          </cell>
          <cell r="L15">
            <v>0</v>
          </cell>
          <cell r="M15">
            <v>0</v>
          </cell>
          <cell r="N15">
            <v>111.30500000000001</v>
          </cell>
          <cell r="O15">
            <v>0</v>
          </cell>
          <cell r="P15">
            <v>446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446</v>
          </cell>
          <cell r="V15">
            <v>0</v>
          </cell>
          <cell r="W15">
            <v>1.129</v>
          </cell>
          <cell r="X15">
            <v>113.35</v>
          </cell>
          <cell r="Y15">
            <v>3.1739999999999999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111.30500000000001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113.35</v>
          </cell>
          <cell r="BC15">
            <v>446</v>
          </cell>
          <cell r="BD15">
            <v>297.233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535.79300000000001</v>
          </cell>
          <cell r="E16">
            <v>256.14699999999999</v>
          </cell>
          <cell r="F16">
            <v>279.64600000000002</v>
          </cell>
          <cell r="G16">
            <v>34.6</v>
          </cell>
          <cell r="H16">
            <v>0</v>
          </cell>
          <cell r="I16">
            <v>203.04</v>
          </cell>
          <cell r="J16">
            <v>2.5299999999999998</v>
          </cell>
          <cell r="K16">
            <v>2.762</v>
          </cell>
          <cell r="L16">
            <v>0</v>
          </cell>
          <cell r="M16">
            <v>0</v>
          </cell>
          <cell r="N16">
            <v>197.74799999999999</v>
          </cell>
          <cell r="O16">
            <v>0</v>
          </cell>
          <cell r="P16">
            <v>798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798</v>
          </cell>
          <cell r="V16">
            <v>0</v>
          </cell>
          <cell r="W16">
            <v>0.96</v>
          </cell>
          <cell r="X16">
            <v>203.04</v>
          </cell>
          <cell r="Y16">
            <v>6.2519999999999998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197.74799999999999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203.04</v>
          </cell>
          <cell r="BC16">
            <v>798</v>
          </cell>
          <cell r="BD16">
            <v>535.79300000000001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1169.492</v>
          </cell>
          <cell r="E17">
            <v>559.36800000000005</v>
          </cell>
          <cell r="F17">
            <v>610.12400000000002</v>
          </cell>
          <cell r="G17">
            <v>34.633000000000003</v>
          </cell>
          <cell r="H17">
            <v>0</v>
          </cell>
          <cell r="I17">
            <v>443.38</v>
          </cell>
          <cell r="J17">
            <v>2.7040000000000002</v>
          </cell>
          <cell r="K17">
            <v>2.95</v>
          </cell>
          <cell r="L17">
            <v>0</v>
          </cell>
          <cell r="M17">
            <v>0</v>
          </cell>
          <cell r="N17">
            <v>437.726</v>
          </cell>
          <cell r="O17">
            <v>0</v>
          </cell>
          <cell r="P17">
            <v>1741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1741</v>
          </cell>
          <cell r="V17">
            <v>0</v>
          </cell>
          <cell r="W17">
            <v>0.64300000000000002</v>
          </cell>
          <cell r="X17">
            <v>443.38</v>
          </cell>
          <cell r="Y17">
            <v>6.2969999999999997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437.726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443.38</v>
          </cell>
          <cell r="BC17">
            <v>1741</v>
          </cell>
          <cell r="BD17">
            <v>1169.492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3435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1174.653</v>
          </cell>
          <cell r="E6">
            <v>560.548</v>
          </cell>
          <cell r="F6">
            <v>614.10500000000002</v>
          </cell>
          <cell r="G6">
            <v>34.664999999999999</v>
          </cell>
          <cell r="H6">
            <v>0</v>
          </cell>
          <cell r="I6">
            <v>443.97</v>
          </cell>
          <cell r="J6">
            <v>5.4870000000000001</v>
          </cell>
          <cell r="K6">
            <v>6.0110000000000001</v>
          </cell>
          <cell r="L6">
            <v>0</v>
          </cell>
          <cell r="M6">
            <v>0</v>
          </cell>
          <cell r="N6">
            <v>432.47199999999998</v>
          </cell>
          <cell r="O6">
            <v>0</v>
          </cell>
          <cell r="P6">
            <v>1751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1751</v>
          </cell>
          <cell r="V6">
            <v>0</v>
          </cell>
          <cell r="W6">
            <v>0.65800000000000003</v>
          </cell>
          <cell r="X6">
            <v>443.97</v>
          </cell>
          <cell r="Y6">
            <v>12.156000000000001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1751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432.47199999999998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1751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443.97</v>
          </cell>
          <cell r="BC6">
            <v>1751</v>
          </cell>
          <cell r="BD6">
            <v>1174.653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1065.5550000000001</v>
          </cell>
          <cell r="E7">
            <v>507.74200000000002</v>
          </cell>
          <cell r="F7">
            <v>557.81299999999999</v>
          </cell>
          <cell r="G7">
            <v>34.637999999999998</v>
          </cell>
          <cell r="H7">
            <v>0</v>
          </cell>
          <cell r="I7">
            <v>402.78</v>
          </cell>
          <cell r="J7">
            <v>3.165</v>
          </cell>
          <cell r="K7">
            <v>3.4769999999999999</v>
          </cell>
          <cell r="L7">
            <v>0</v>
          </cell>
          <cell r="M7">
            <v>0</v>
          </cell>
          <cell r="N7">
            <v>396.13799999999998</v>
          </cell>
          <cell r="O7">
            <v>0</v>
          </cell>
          <cell r="P7">
            <v>1593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1593</v>
          </cell>
          <cell r="V7">
            <v>0</v>
          </cell>
          <cell r="W7">
            <v>0.626</v>
          </cell>
          <cell r="X7">
            <v>402.78</v>
          </cell>
          <cell r="Y7">
            <v>7.2679999999999998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396.13799999999998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402.78</v>
          </cell>
          <cell r="BC7">
            <v>1593</v>
          </cell>
          <cell r="BD7">
            <v>1065.5550000000001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791.67600000000004</v>
          </cell>
          <cell r="E8">
            <v>382.68599999999998</v>
          </cell>
          <cell r="F8">
            <v>408.99</v>
          </cell>
          <cell r="G8">
            <v>34.6</v>
          </cell>
          <cell r="H8">
            <v>0</v>
          </cell>
          <cell r="I8">
            <v>298.12</v>
          </cell>
          <cell r="J8">
            <v>0.93899999999999995</v>
          </cell>
          <cell r="K8">
            <v>1.0029999999999999</v>
          </cell>
          <cell r="L8">
            <v>0</v>
          </cell>
          <cell r="M8">
            <v>0</v>
          </cell>
          <cell r="N8">
            <v>296.178</v>
          </cell>
          <cell r="O8">
            <v>0</v>
          </cell>
          <cell r="P8">
            <v>1147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1147</v>
          </cell>
          <cell r="V8">
            <v>0</v>
          </cell>
          <cell r="W8">
            <v>0.94899999999999995</v>
          </cell>
          <cell r="X8">
            <v>298.12</v>
          </cell>
          <cell r="Y8">
            <v>2.8909999999999996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296.178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298.12</v>
          </cell>
          <cell r="BC8">
            <v>1147</v>
          </cell>
          <cell r="BD8">
            <v>791.67600000000004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480.84899999999999</v>
          </cell>
          <cell r="E9">
            <v>232.477</v>
          </cell>
          <cell r="F9">
            <v>248.37200000000001</v>
          </cell>
          <cell r="G9">
            <v>34.6</v>
          </cell>
          <cell r="H9">
            <v>0</v>
          </cell>
          <cell r="I9">
            <v>181.22</v>
          </cell>
          <cell r="J9">
            <v>0.61799999999999999</v>
          </cell>
          <cell r="K9">
            <v>0.66100000000000003</v>
          </cell>
          <cell r="L9">
            <v>0</v>
          </cell>
          <cell r="M9">
            <v>0</v>
          </cell>
          <cell r="N9">
            <v>179.941</v>
          </cell>
          <cell r="O9">
            <v>0</v>
          </cell>
          <cell r="P9">
            <v>697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697</v>
          </cell>
          <cell r="V9">
            <v>0</v>
          </cell>
          <cell r="W9">
            <v>0.99099999999999999</v>
          </cell>
          <cell r="X9">
            <v>181.22</v>
          </cell>
          <cell r="Y9">
            <v>2.27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179.941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181.22</v>
          </cell>
          <cell r="BC9">
            <v>697</v>
          </cell>
          <cell r="BD9">
            <v>480.84899999999999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31.908999999999999</v>
          </cell>
          <cell r="E10">
            <v>13.565</v>
          </cell>
          <cell r="F10">
            <v>18.344000000000001</v>
          </cell>
          <cell r="G10">
            <v>34.6</v>
          </cell>
          <cell r="H10">
            <v>0</v>
          </cell>
          <cell r="I10">
            <v>12.12</v>
          </cell>
          <cell r="J10">
            <v>7.0999999999999994E-2</v>
          </cell>
          <cell r="K10">
            <v>9.7000000000000003E-2</v>
          </cell>
          <cell r="L10">
            <v>0</v>
          </cell>
          <cell r="M10">
            <v>0</v>
          </cell>
          <cell r="N10">
            <v>11.952</v>
          </cell>
          <cell r="O10">
            <v>0</v>
          </cell>
          <cell r="P10">
            <v>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</v>
          </cell>
          <cell r="V10">
            <v>0</v>
          </cell>
          <cell r="W10">
            <v>1.716</v>
          </cell>
          <cell r="X10">
            <v>12.12</v>
          </cell>
          <cell r="Y10">
            <v>1.8839999999999999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11.952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12.12</v>
          </cell>
          <cell r="BC10">
            <v>59</v>
          </cell>
          <cell r="BD10">
            <v>31.908999999999999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1.6539999999999999</v>
          </cell>
          <cell r="X11">
            <v>0</v>
          </cell>
          <cell r="Y11">
            <v>1.6539999999999999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1.986</v>
          </cell>
          <cell r="X12">
            <v>0</v>
          </cell>
          <cell r="Y12">
            <v>1.986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1.397</v>
          </cell>
          <cell r="X13">
            <v>0</v>
          </cell>
          <cell r="Y13">
            <v>1.397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6.4000000000000001E-2</v>
          </cell>
          <cell r="E14">
            <v>6.4000000000000001E-2</v>
          </cell>
          <cell r="F14">
            <v>0</v>
          </cell>
          <cell r="G14">
            <v>34.6</v>
          </cell>
          <cell r="H14">
            <v>0</v>
          </cell>
          <cell r="I14">
            <v>1.4E-2</v>
          </cell>
          <cell r="J14">
            <v>1E-3</v>
          </cell>
          <cell r="K14">
            <v>0</v>
          </cell>
          <cell r="L14">
            <v>0</v>
          </cell>
          <cell r="M14">
            <v>0</v>
          </cell>
          <cell r="N14">
            <v>1.2999999999999999E-2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1.258</v>
          </cell>
          <cell r="X14">
            <v>1.4E-2</v>
          </cell>
          <cell r="Y14">
            <v>1.2589999999999999</v>
          </cell>
          <cell r="Z14">
            <v>0</v>
          </cell>
          <cell r="AA14">
            <v>0</v>
          </cell>
          <cell r="AB14">
            <v>0</v>
          </cell>
          <cell r="AC14">
            <v>-1.1015494072452725E-16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1.2999999999999999E-2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1.4E-2</v>
          </cell>
          <cell r="BC14">
            <v>0</v>
          </cell>
          <cell r="BD14">
            <v>6.4000000000000001E-2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190.334</v>
          </cell>
          <cell r="E15">
            <v>94.718999999999994</v>
          </cell>
          <cell r="F15">
            <v>95.614999999999995</v>
          </cell>
          <cell r="G15">
            <v>34.6</v>
          </cell>
          <cell r="H15">
            <v>0</v>
          </cell>
          <cell r="I15">
            <v>72.096000000000004</v>
          </cell>
          <cell r="J15">
            <v>0.64200000000000002</v>
          </cell>
          <cell r="K15">
            <v>0.64900000000000002</v>
          </cell>
          <cell r="L15">
            <v>0</v>
          </cell>
          <cell r="M15">
            <v>0</v>
          </cell>
          <cell r="N15">
            <v>70.805000000000007</v>
          </cell>
          <cell r="O15">
            <v>0</v>
          </cell>
          <cell r="P15">
            <v>262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262</v>
          </cell>
          <cell r="V15">
            <v>0</v>
          </cell>
          <cell r="W15">
            <v>1.357</v>
          </cell>
          <cell r="X15">
            <v>72.096000000000004</v>
          </cell>
          <cell r="Y15">
            <v>2.6479999999999997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70.805000000000007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72.096000000000004</v>
          </cell>
          <cell r="BC15">
            <v>262</v>
          </cell>
          <cell r="BD15">
            <v>190.334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1461.729</v>
          </cell>
          <cell r="E6">
            <v>688.66099999999994</v>
          </cell>
          <cell r="F6">
            <v>773.06799999999998</v>
          </cell>
          <cell r="G6">
            <v>34.58</v>
          </cell>
          <cell r="H6">
            <v>0</v>
          </cell>
          <cell r="I6">
            <v>545.37699999999995</v>
          </cell>
          <cell r="J6">
            <v>6.7190000000000003</v>
          </cell>
          <cell r="K6">
            <v>7.5430000000000001</v>
          </cell>
          <cell r="L6">
            <v>0</v>
          </cell>
          <cell r="M6">
            <v>0</v>
          </cell>
          <cell r="N6">
            <v>531.11500000000001</v>
          </cell>
          <cell r="O6">
            <v>0</v>
          </cell>
          <cell r="P6">
            <v>2204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2204</v>
          </cell>
          <cell r="V6">
            <v>0</v>
          </cell>
          <cell r="W6">
            <v>0.64</v>
          </cell>
          <cell r="X6">
            <v>545.37699999999995</v>
          </cell>
          <cell r="Y6">
            <v>14.902000000000001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531.11500000000001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2204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545.37699999999995</v>
          </cell>
          <cell r="BC6">
            <v>2204</v>
          </cell>
          <cell r="BD6">
            <v>1461.729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1200.491</v>
          </cell>
          <cell r="E7">
            <v>565.61099999999999</v>
          </cell>
          <cell r="F7">
            <v>634.88</v>
          </cell>
          <cell r="G7">
            <v>34.567999999999998</v>
          </cell>
          <cell r="H7">
            <v>0</v>
          </cell>
          <cell r="I7">
            <v>447.18</v>
          </cell>
          <cell r="J7">
            <v>6.7649999999999997</v>
          </cell>
          <cell r="K7">
            <v>7.5940000000000003</v>
          </cell>
          <cell r="L7">
            <v>0</v>
          </cell>
          <cell r="M7">
            <v>0</v>
          </cell>
          <cell r="N7">
            <v>432.82100000000003</v>
          </cell>
          <cell r="O7">
            <v>0</v>
          </cell>
          <cell r="P7">
            <v>1807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1807</v>
          </cell>
          <cell r="V7">
            <v>0</v>
          </cell>
          <cell r="W7">
            <v>0.85599999999999998</v>
          </cell>
          <cell r="X7">
            <v>447.18</v>
          </cell>
          <cell r="Y7">
            <v>15.215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432.82100000000003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1807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447.18</v>
          </cell>
          <cell r="BC7">
            <v>1807</v>
          </cell>
          <cell r="BD7">
            <v>1200.491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1075.105</v>
          </cell>
          <cell r="E8">
            <v>503.02199999999999</v>
          </cell>
          <cell r="F8">
            <v>572.08299999999997</v>
          </cell>
          <cell r="G8">
            <v>34.661000000000001</v>
          </cell>
          <cell r="H8">
            <v>0</v>
          </cell>
          <cell r="I8">
            <v>398.60700000000003</v>
          </cell>
          <cell r="J8">
            <v>5.6260000000000003</v>
          </cell>
          <cell r="K8">
            <v>6.399</v>
          </cell>
          <cell r="L8">
            <v>0</v>
          </cell>
          <cell r="M8">
            <v>0</v>
          </cell>
          <cell r="N8">
            <v>386.58199999999999</v>
          </cell>
          <cell r="O8">
            <v>0</v>
          </cell>
          <cell r="P8">
            <v>1632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1632</v>
          </cell>
          <cell r="V8">
            <v>0</v>
          </cell>
          <cell r="W8">
            <v>1.4139999999999999</v>
          </cell>
          <cell r="X8">
            <v>398.60700000000003</v>
          </cell>
          <cell r="Y8">
            <v>13.439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386.58199999999999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1632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398.60700000000003</v>
          </cell>
          <cell r="BC8">
            <v>1632</v>
          </cell>
          <cell r="BD8">
            <v>1075.105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759.05100000000004</v>
          </cell>
          <cell r="E9">
            <v>347.87900000000002</v>
          </cell>
          <cell r="F9">
            <v>411.17200000000003</v>
          </cell>
          <cell r="G9">
            <v>34.688000000000002</v>
          </cell>
          <cell r="H9">
            <v>0</v>
          </cell>
          <cell r="I9">
            <v>282.49299999999999</v>
          </cell>
          <cell r="J9">
            <v>4.4829999999999997</v>
          </cell>
          <cell r="K9">
            <v>5.2990000000000004</v>
          </cell>
          <cell r="L9">
            <v>0</v>
          </cell>
          <cell r="M9">
            <v>0</v>
          </cell>
          <cell r="N9">
            <v>272.71100000000001</v>
          </cell>
          <cell r="O9">
            <v>0</v>
          </cell>
          <cell r="P9">
            <v>1202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1202</v>
          </cell>
          <cell r="V9">
            <v>0</v>
          </cell>
          <cell r="W9">
            <v>1.403</v>
          </cell>
          <cell r="X9">
            <v>282.49299999999999</v>
          </cell>
          <cell r="Y9">
            <v>11.185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272.71100000000001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1202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282.49299999999999</v>
          </cell>
          <cell r="BC9">
            <v>1202</v>
          </cell>
          <cell r="BD9">
            <v>759.05100000000004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72.397999999999996</v>
          </cell>
          <cell r="E10">
            <v>31.100999999999999</v>
          </cell>
          <cell r="F10">
            <v>41.296999999999997</v>
          </cell>
          <cell r="G10">
            <v>34.683999999999997</v>
          </cell>
          <cell r="H10">
            <v>0</v>
          </cell>
          <cell r="I10">
            <v>26.777000000000001</v>
          </cell>
          <cell r="J10">
            <v>9.8000000000000004E-2</v>
          </cell>
          <cell r="K10">
            <v>0.129</v>
          </cell>
          <cell r="L10">
            <v>0</v>
          </cell>
          <cell r="M10">
            <v>0</v>
          </cell>
          <cell r="N10">
            <v>26.55</v>
          </cell>
          <cell r="O10">
            <v>0</v>
          </cell>
          <cell r="P10">
            <v>128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128</v>
          </cell>
          <cell r="V10">
            <v>0</v>
          </cell>
          <cell r="W10">
            <v>3.2650000000000001</v>
          </cell>
          <cell r="X10">
            <v>26.777000000000001</v>
          </cell>
          <cell r="Y10">
            <v>3.492</v>
          </cell>
          <cell r="Z10">
            <v>0</v>
          </cell>
          <cell r="AA10">
            <v>0</v>
          </cell>
          <cell r="AB10">
            <v>0</v>
          </cell>
          <cell r="AC10">
            <v>-1.3877787807814457E-16</v>
          </cell>
          <cell r="AD10">
            <v>0</v>
          </cell>
          <cell r="AE10">
            <v>128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128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26.777000000000001</v>
          </cell>
          <cell r="BC10">
            <v>128</v>
          </cell>
          <cell r="BD10">
            <v>72.397999999999996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0.151</v>
          </cell>
          <cell r="E11">
            <v>0.151</v>
          </cell>
          <cell r="F11">
            <v>0</v>
          </cell>
          <cell r="G11">
            <v>34.981000000000002</v>
          </cell>
          <cell r="H11">
            <v>0</v>
          </cell>
          <cell r="I11">
            <v>5.0999999999999997E-2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4.9000000000000002E-2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2.1629999999999998</v>
          </cell>
          <cell r="X11">
            <v>5.0999999999999997E-2</v>
          </cell>
          <cell r="Y11">
            <v>2.1649999999999996</v>
          </cell>
          <cell r="Z11">
            <v>0</v>
          </cell>
          <cell r="AA11">
            <v>0</v>
          </cell>
          <cell r="AB11">
            <v>0</v>
          </cell>
          <cell r="AC11">
            <v>-2.203098814490545E-16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4.9000000000000002E-2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5.0999999999999997E-2</v>
          </cell>
          <cell r="BC11">
            <v>0</v>
          </cell>
          <cell r="BD11">
            <v>0.151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0.41299999999999998</v>
          </cell>
          <cell r="E12">
            <v>0.41299999999999998</v>
          </cell>
          <cell r="F12">
            <v>0</v>
          </cell>
          <cell r="G12">
            <v>35.231999999999999</v>
          </cell>
          <cell r="H12">
            <v>0</v>
          </cell>
          <cell r="I12">
            <v>0.14399999999999999</v>
          </cell>
          <cell r="J12">
            <v>2E-3</v>
          </cell>
          <cell r="K12">
            <v>0</v>
          </cell>
          <cell r="L12">
            <v>0</v>
          </cell>
          <cell r="M12">
            <v>0</v>
          </cell>
          <cell r="N12">
            <v>0.14199999999999999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2.8660000000000001</v>
          </cell>
          <cell r="X12">
            <v>0.14399999999999999</v>
          </cell>
          <cell r="Y12">
            <v>2.8679999999999999</v>
          </cell>
          <cell r="Z12">
            <v>0</v>
          </cell>
          <cell r="AA12">
            <v>0</v>
          </cell>
          <cell r="AB12">
            <v>0</v>
          </cell>
          <cell r="AC12">
            <v>-2.203098814490545E-16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0.14199999999999999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0.14399999999999999</v>
          </cell>
          <cell r="BC12">
            <v>0</v>
          </cell>
          <cell r="BD12">
            <v>0.41299999999999998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0.443</v>
          </cell>
          <cell r="E13">
            <v>0.443</v>
          </cell>
          <cell r="F13">
            <v>0</v>
          </cell>
          <cell r="G13">
            <v>35.021999999999998</v>
          </cell>
          <cell r="H13">
            <v>0</v>
          </cell>
          <cell r="I13">
            <v>0.16400000000000001</v>
          </cell>
          <cell r="J13">
            <v>2E-3</v>
          </cell>
          <cell r="K13">
            <v>0</v>
          </cell>
          <cell r="L13">
            <v>0</v>
          </cell>
          <cell r="M13">
            <v>0</v>
          </cell>
          <cell r="N13">
            <v>0.16200000000000001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2.9950000000000001</v>
          </cell>
          <cell r="X13">
            <v>0.16400000000000001</v>
          </cell>
          <cell r="Y13">
            <v>2.9969999999999999</v>
          </cell>
          <cell r="Z13">
            <v>0</v>
          </cell>
          <cell r="AA13">
            <v>0</v>
          </cell>
          <cell r="AB13">
            <v>0</v>
          </cell>
          <cell r="AC13">
            <v>-2.203098814490545E-16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0.16200000000000001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0.16400000000000001</v>
          </cell>
          <cell r="BC13">
            <v>0</v>
          </cell>
          <cell r="BD13">
            <v>0.443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70.542000000000002</v>
          </cell>
          <cell r="E14">
            <v>36.747999999999998</v>
          </cell>
          <cell r="F14">
            <v>33.793999999999997</v>
          </cell>
          <cell r="G14">
            <v>35.44</v>
          </cell>
          <cell r="H14">
            <v>0</v>
          </cell>
          <cell r="I14">
            <v>27.789000000000001</v>
          </cell>
          <cell r="J14">
            <v>0.248</v>
          </cell>
          <cell r="K14">
            <v>0.22800000000000001</v>
          </cell>
          <cell r="L14">
            <v>0</v>
          </cell>
          <cell r="M14">
            <v>0</v>
          </cell>
          <cell r="N14">
            <v>27.312999999999999</v>
          </cell>
          <cell r="O14">
            <v>0</v>
          </cell>
          <cell r="P14">
            <v>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92</v>
          </cell>
          <cell r="V14">
            <v>0</v>
          </cell>
          <cell r="W14">
            <v>3.137</v>
          </cell>
          <cell r="X14">
            <v>27.789000000000001</v>
          </cell>
          <cell r="Y14">
            <v>3.613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27.312999999999999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92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27.789000000000001</v>
          </cell>
          <cell r="BC14">
            <v>92</v>
          </cell>
          <cell r="BD14">
            <v>70.542000000000002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535.56700000000001</v>
          </cell>
          <cell r="E15">
            <v>241.61</v>
          </cell>
          <cell r="F15">
            <v>293.95699999999999</v>
          </cell>
          <cell r="G15">
            <v>35.505000000000003</v>
          </cell>
          <cell r="H15">
            <v>0</v>
          </cell>
          <cell r="I15">
            <v>198.17500000000001</v>
          </cell>
          <cell r="J15">
            <v>1.381</v>
          </cell>
          <cell r="K15">
            <v>1.681</v>
          </cell>
          <cell r="L15">
            <v>0</v>
          </cell>
          <cell r="M15">
            <v>0</v>
          </cell>
          <cell r="N15">
            <v>195.113</v>
          </cell>
          <cell r="O15">
            <v>0</v>
          </cell>
          <cell r="P15">
            <v>868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868</v>
          </cell>
          <cell r="V15">
            <v>0</v>
          </cell>
          <cell r="W15">
            <v>1.673</v>
          </cell>
          <cell r="X15">
            <v>198.17500000000001</v>
          </cell>
          <cell r="Y15">
            <v>4.7350000000000003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195.113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868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198.17500000000001</v>
          </cell>
          <cell r="BC15">
            <v>868</v>
          </cell>
          <cell r="BD15">
            <v>535.56700000000001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912.745</v>
          </cell>
          <cell r="E16">
            <v>423.71800000000002</v>
          </cell>
          <cell r="F16">
            <v>489.02699999999999</v>
          </cell>
          <cell r="G16">
            <v>35.43</v>
          </cell>
          <cell r="H16">
            <v>0</v>
          </cell>
          <cell r="I16">
            <v>340.80399999999997</v>
          </cell>
          <cell r="J16">
            <v>4.8789999999999996</v>
          </cell>
          <cell r="K16">
            <v>5.6310000000000002</v>
          </cell>
          <cell r="L16">
            <v>0</v>
          </cell>
          <cell r="M16">
            <v>0</v>
          </cell>
          <cell r="N16">
            <v>330.29399999999998</v>
          </cell>
          <cell r="O16">
            <v>0</v>
          </cell>
          <cell r="P16">
            <v>1416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1416</v>
          </cell>
          <cell r="V16">
            <v>0</v>
          </cell>
          <cell r="W16">
            <v>1.389</v>
          </cell>
          <cell r="X16">
            <v>340.80399999999997</v>
          </cell>
          <cell r="Y16">
            <v>11.898999999999999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330.29399999999998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1416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340.80399999999997</v>
          </cell>
          <cell r="BC16">
            <v>1416</v>
          </cell>
          <cell r="BD16">
            <v>912.745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1284.3800000000001</v>
          </cell>
          <cell r="E17">
            <v>603.41</v>
          </cell>
          <cell r="F17">
            <v>680.97</v>
          </cell>
          <cell r="G17">
            <v>35.174999999999997</v>
          </cell>
          <cell r="H17">
            <v>0</v>
          </cell>
          <cell r="I17">
            <v>477.51100000000002</v>
          </cell>
          <cell r="J17">
            <v>6.931</v>
          </cell>
          <cell r="K17">
            <v>7.8220000000000001</v>
          </cell>
          <cell r="L17">
            <v>0</v>
          </cell>
          <cell r="M17">
            <v>0</v>
          </cell>
          <cell r="N17">
            <v>462.75799999999998</v>
          </cell>
          <cell r="O17">
            <v>0</v>
          </cell>
          <cell r="P17">
            <v>1940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1940</v>
          </cell>
          <cell r="V17">
            <v>0</v>
          </cell>
          <cell r="W17">
            <v>1.071</v>
          </cell>
          <cell r="X17">
            <v>477.51100000000002</v>
          </cell>
          <cell r="Y17">
            <v>15.824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462.75799999999998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1940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477.51100000000002</v>
          </cell>
          <cell r="BC17">
            <v>1940</v>
          </cell>
          <cell r="BD17">
            <v>1284.3800000000001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2967</v>
          </cell>
        </row>
      </sheetData>
      <sheetData sheetId="2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447LM7FF2N5F2L3GBKK3M4XLB"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1261.2449999999999</v>
          </cell>
          <cell r="E6">
            <v>591.79600000000005</v>
          </cell>
          <cell r="F6">
            <v>669.44899999999996</v>
          </cell>
          <cell r="G6">
            <v>35.314</v>
          </cell>
          <cell r="H6">
            <v>0</v>
          </cell>
          <cell r="I6">
            <v>469.50400000000002</v>
          </cell>
          <cell r="J6">
            <v>7.3920000000000003</v>
          </cell>
          <cell r="K6">
            <v>8.3610000000000007</v>
          </cell>
          <cell r="L6">
            <v>0</v>
          </cell>
          <cell r="M6">
            <v>0</v>
          </cell>
          <cell r="N6">
            <v>453.75099999999998</v>
          </cell>
          <cell r="O6">
            <v>0</v>
          </cell>
          <cell r="P6">
            <v>1912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1912</v>
          </cell>
          <cell r="V6">
            <v>0</v>
          </cell>
          <cell r="W6">
            <v>1.1459999999999999</v>
          </cell>
          <cell r="X6">
            <v>469.50400000000002</v>
          </cell>
          <cell r="Y6">
            <v>16.899000000000001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1912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453.75099999999998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1912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469.50400000000002</v>
          </cell>
          <cell r="BC6">
            <v>1912</v>
          </cell>
          <cell r="BD6">
            <v>1261.2449999999999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1228.1880000000001</v>
          </cell>
          <cell r="E7">
            <v>582.44600000000003</v>
          </cell>
          <cell r="F7">
            <v>645.74199999999996</v>
          </cell>
          <cell r="G7">
            <v>35.020000000000003</v>
          </cell>
          <cell r="H7">
            <v>0</v>
          </cell>
          <cell r="I7">
            <v>459.50900000000001</v>
          </cell>
          <cell r="J7">
            <v>6.4349999999999996</v>
          </cell>
          <cell r="K7">
            <v>7.1349999999999998</v>
          </cell>
          <cell r="L7">
            <v>0</v>
          </cell>
          <cell r="M7">
            <v>0</v>
          </cell>
          <cell r="N7">
            <v>445.93900000000002</v>
          </cell>
          <cell r="O7">
            <v>0</v>
          </cell>
          <cell r="P7">
            <v>1834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1834</v>
          </cell>
          <cell r="V7">
            <v>0</v>
          </cell>
          <cell r="W7">
            <v>0.71599999999999997</v>
          </cell>
          <cell r="X7">
            <v>459.50900000000001</v>
          </cell>
          <cell r="Y7">
            <v>14.286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445.93900000000002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1834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459.50900000000001</v>
          </cell>
          <cell r="BC7">
            <v>1834</v>
          </cell>
          <cell r="BD7">
            <v>1228.1880000000001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997.93</v>
          </cell>
          <cell r="E8">
            <v>463.08199999999999</v>
          </cell>
          <cell r="F8">
            <v>534.84799999999996</v>
          </cell>
          <cell r="G8">
            <v>35.027999999999999</v>
          </cell>
          <cell r="H8">
            <v>0</v>
          </cell>
          <cell r="I8">
            <v>370.13799999999998</v>
          </cell>
          <cell r="J8">
            <v>5.9420000000000002</v>
          </cell>
          <cell r="K8">
            <v>6.8630000000000004</v>
          </cell>
          <cell r="L8">
            <v>0</v>
          </cell>
          <cell r="M8">
            <v>0</v>
          </cell>
          <cell r="N8">
            <v>357.33300000000003</v>
          </cell>
          <cell r="O8">
            <v>0</v>
          </cell>
          <cell r="P8">
            <v>1539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1539</v>
          </cell>
          <cell r="V8">
            <v>0</v>
          </cell>
          <cell r="W8">
            <v>1.331</v>
          </cell>
          <cell r="X8">
            <v>370.13799999999998</v>
          </cell>
          <cell r="Y8">
            <v>14.135999999999999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357.33300000000003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1539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370.13799999999998</v>
          </cell>
          <cell r="BC8">
            <v>1539</v>
          </cell>
          <cell r="BD8">
            <v>997.93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379.76</v>
          </cell>
          <cell r="E9">
            <v>168.09100000000001</v>
          </cell>
          <cell r="F9">
            <v>211.66900000000001</v>
          </cell>
          <cell r="G9">
            <v>35.198</v>
          </cell>
          <cell r="H9">
            <v>0</v>
          </cell>
          <cell r="I9">
            <v>140.51599999999999</v>
          </cell>
          <cell r="J9">
            <v>0.17399999999999999</v>
          </cell>
          <cell r="K9">
            <v>0.218</v>
          </cell>
          <cell r="L9">
            <v>0</v>
          </cell>
          <cell r="M9">
            <v>0</v>
          </cell>
          <cell r="N9">
            <v>140.124</v>
          </cell>
          <cell r="O9">
            <v>0</v>
          </cell>
          <cell r="P9">
            <v>637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637</v>
          </cell>
          <cell r="V9">
            <v>0</v>
          </cell>
          <cell r="W9">
            <v>2.4870000000000001</v>
          </cell>
          <cell r="X9">
            <v>140.51599999999999</v>
          </cell>
          <cell r="Y9">
            <v>2.879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140.124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637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140.51599999999999</v>
          </cell>
          <cell r="BC9">
            <v>637</v>
          </cell>
          <cell r="BD9">
            <v>379.76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0.14499999999999999</v>
          </cell>
          <cell r="E10">
            <v>0.14499999999999999</v>
          </cell>
          <cell r="F10">
            <v>0</v>
          </cell>
          <cell r="G10">
            <v>35.494</v>
          </cell>
          <cell r="H10">
            <v>0</v>
          </cell>
          <cell r="I10">
            <v>5.2999999999999999E-2</v>
          </cell>
          <cell r="J10">
            <v>4.0000000000000001E-3</v>
          </cell>
          <cell r="K10">
            <v>0</v>
          </cell>
          <cell r="L10">
            <v>0</v>
          </cell>
          <cell r="M10">
            <v>0</v>
          </cell>
          <cell r="N10">
            <v>4.9000000000000002E-2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3.4790000000000001</v>
          </cell>
          <cell r="X10">
            <v>5.2999999999999999E-2</v>
          </cell>
          <cell r="Y10">
            <v>3.4830000000000001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4.9000000000000002E-2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5.2999999999999999E-2</v>
          </cell>
          <cell r="BC10">
            <v>0</v>
          </cell>
          <cell r="BD10">
            <v>0.14499999999999999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0.46200000000000002</v>
          </cell>
          <cell r="E11">
            <v>0.46200000000000002</v>
          </cell>
          <cell r="F11">
            <v>0</v>
          </cell>
          <cell r="G11">
            <v>35.481000000000002</v>
          </cell>
          <cell r="H11">
            <v>0</v>
          </cell>
          <cell r="I11">
            <v>0.16900000000000001</v>
          </cell>
          <cell r="J11">
            <v>8.9999999999999993E-3</v>
          </cell>
          <cell r="K11">
            <v>0</v>
          </cell>
          <cell r="L11">
            <v>0</v>
          </cell>
          <cell r="M11">
            <v>0</v>
          </cell>
          <cell r="N11">
            <v>0.16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3.9369999999999998</v>
          </cell>
          <cell r="X11">
            <v>0.16900000000000001</v>
          </cell>
          <cell r="Y11">
            <v>3.9459999999999997</v>
          </cell>
          <cell r="Z11">
            <v>0</v>
          </cell>
          <cell r="AA11">
            <v>0</v>
          </cell>
          <cell r="AB11">
            <v>0</v>
          </cell>
          <cell r="AC11">
            <v>-1.0234868508263162E-16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0.16900000000000001</v>
          </cell>
          <cell r="BC11">
            <v>0</v>
          </cell>
          <cell r="BD11">
            <v>0.46200000000000002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9.9629999999999992</v>
          </cell>
          <cell r="X12">
            <v>0</v>
          </cell>
          <cell r="Y12">
            <v>9.9629999999999992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0.746</v>
          </cell>
          <cell r="E13">
            <v>0.746</v>
          </cell>
          <cell r="F13">
            <v>0</v>
          </cell>
          <cell r="G13">
            <v>35.537999999999997</v>
          </cell>
          <cell r="H13">
            <v>0</v>
          </cell>
          <cell r="I13">
            <v>0.27100000000000002</v>
          </cell>
          <cell r="J13">
            <v>1.2999999999999999E-2</v>
          </cell>
          <cell r="K13">
            <v>0</v>
          </cell>
          <cell r="L13">
            <v>0</v>
          </cell>
          <cell r="M13">
            <v>0</v>
          </cell>
          <cell r="N13">
            <v>0.25800000000000001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6.0659999999999998</v>
          </cell>
          <cell r="X13">
            <v>0.27100000000000002</v>
          </cell>
          <cell r="Y13">
            <v>6.0789999999999997</v>
          </cell>
          <cell r="Z13">
            <v>0</v>
          </cell>
          <cell r="AA13">
            <v>0</v>
          </cell>
          <cell r="AB13">
            <v>0</v>
          </cell>
          <cell r="AC13">
            <v>-9.8879238130678004E-17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0.25800000000000001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0.27100000000000002</v>
          </cell>
          <cell r="BC13">
            <v>0</v>
          </cell>
          <cell r="BD13">
            <v>0.746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0.317</v>
          </cell>
          <cell r="E14">
            <v>0.317</v>
          </cell>
          <cell r="F14">
            <v>0</v>
          </cell>
          <cell r="G14">
            <v>35.485999999999997</v>
          </cell>
          <cell r="H14">
            <v>0</v>
          </cell>
          <cell r="I14">
            <v>0.14699999999999999</v>
          </cell>
          <cell r="J14">
            <v>8.9999999999999993E-3</v>
          </cell>
          <cell r="K14">
            <v>0</v>
          </cell>
          <cell r="L14">
            <v>0</v>
          </cell>
          <cell r="M14">
            <v>0</v>
          </cell>
          <cell r="N14">
            <v>0.13800000000000001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4.2350000000000003</v>
          </cell>
          <cell r="X14">
            <v>0.14699999999999999</v>
          </cell>
          <cell r="Y14">
            <v>4.2440000000000007</v>
          </cell>
          <cell r="Z14">
            <v>0</v>
          </cell>
          <cell r="AA14">
            <v>0</v>
          </cell>
          <cell r="AB14">
            <v>0</v>
          </cell>
          <cell r="AC14">
            <v>3.41740524767431E-16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0.13800000000000001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0.14699999999999999</v>
          </cell>
          <cell r="BC14">
            <v>0</v>
          </cell>
          <cell r="BD14">
            <v>0.317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239.935</v>
          </cell>
          <cell r="E15">
            <v>112.07599999999999</v>
          </cell>
          <cell r="F15">
            <v>127.85899999999999</v>
          </cell>
          <cell r="G15">
            <v>35.485999999999997</v>
          </cell>
          <cell r="H15">
            <v>0</v>
          </cell>
          <cell r="I15">
            <v>89.846999999999994</v>
          </cell>
          <cell r="J15">
            <v>1.444</v>
          </cell>
          <cell r="K15">
            <v>1.647</v>
          </cell>
          <cell r="L15">
            <v>0</v>
          </cell>
          <cell r="M15">
            <v>0</v>
          </cell>
          <cell r="N15">
            <v>86.756</v>
          </cell>
          <cell r="O15">
            <v>0</v>
          </cell>
          <cell r="P15">
            <v>369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369</v>
          </cell>
          <cell r="V15">
            <v>0</v>
          </cell>
          <cell r="W15">
            <v>3.9780000000000002</v>
          </cell>
          <cell r="X15">
            <v>89.846999999999994</v>
          </cell>
          <cell r="Y15">
            <v>7.0690000000000008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86.756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369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89.846999999999994</v>
          </cell>
          <cell r="BC15">
            <v>369</v>
          </cell>
          <cell r="BD15">
            <v>239.935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743.95899999999995</v>
          </cell>
          <cell r="E6">
            <v>334.92700000000002</v>
          </cell>
          <cell r="F6">
            <v>409.03199999999998</v>
          </cell>
          <cell r="G6">
            <v>34.594000000000001</v>
          </cell>
          <cell r="H6">
            <v>0</v>
          </cell>
          <cell r="I6">
            <v>276.35500000000002</v>
          </cell>
          <cell r="J6">
            <v>3.5310000000000001</v>
          </cell>
          <cell r="K6">
            <v>4.3129999999999997</v>
          </cell>
          <cell r="L6">
            <v>0</v>
          </cell>
          <cell r="M6">
            <v>0</v>
          </cell>
          <cell r="N6">
            <v>268.51100000000002</v>
          </cell>
          <cell r="O6">
            <v>0</v>
          </cell>
          <cell r="P6">
            <v>1215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1215</v>
          </cell>
          <cell r="V6">
            <v>0</v>
          </cell>
          <cell r="W6">
            <v>0.41499999999999998</v>
          </cell>
          <cell r="X6">
            <v>276.35500000000002</v>
          </cell>
          <cell r="Y6">
            <v>8.2589999999999986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268.51100000000002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276.35500000000002</v>
          </cell>
          <cell r="BC6">
            <v>1215</v>
          </cell>
          <cell r="BD6">
            <v>743.95899999999995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617.42999999999995</v>
          </cell>
          <cell r="E7">
            <v>278.803</v>
          </cell>
          <cell r="F7">
            <v>338.62700000000001</v>
          </cell>
          <cell r="G7">
            <v>34.597000000000001</v>
          </cell>
          <cell r="H7">
            <v>0</v>
          </cell>
          <cell r="I7">
            <v>229.619</v>
          </cell>
          <cell r="J7">
            <v>2.6150000000000002</v>
          </cell>
          <cell r="K7">
            <v>3.177</v>
          </cell>
          <cell r="L7">
            <v>0</v>
          </cell>
          <cell r="M7">
            <v>0</v>
          </cell>
          <cell r="N7">
            <v>223.827</v>
          </cell>
          <cell r="O7">
            <v>0</v>
          </cell>
          <cell r="P7">
            <v>1004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1004</v>
          </cell>
          <cell r="V7">
            <v>0</v>
          </cell>
          <cell r="W7">
            <v>0.34100000000000003</v>
          </cell>
          <cell r="X7">
            <v>229.619</v>
          </cell>
          <cell r="Y7">
            <v>6.133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223.827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229.619</v>
          </cell>
          <cell r="BC7">
            <v>1004</v>
          </cell>
          <cell r="BD7">
            <v>617.42999999999995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684.00599999999997</v>
          </cell>
          <cell r="E8">
            <v>308.62599999999998</v>
          </cell>
          <cell r="F8">
            <v>375.38</v>
          </cell>
          <cell r="G8">
            <v>34.700000000000003</v>
          </cell>
          <cell r="H8">
            <v>0</v>
          </cell>
          <cell r="I8">
            <v>254.416</v>
          </cell>
          <cell r="J8">
            <v>2.9159999999999999</v>
          </cell>
          <cell r="K8">
            <v>3.5459999999999998</v>
          </cell>
          <cell r="L8">
            <v>0</v>
          </cell>
          <cell r="M8">
            <v>0</v>
          </cell>
          <cell r="N8">
            <v>247.95400000000001</v>
          </cell>
          <cell r="O8">
            <v>0</v>
          </cell>
          <cell r="P8">
            <v>1114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1114</v>
          </cell>
          <cell r="V8">
            <v>0</v>
          </cell>
          <cell r="W8">
            <v>0.51500000000000001</v>
          </cell>
          <cell r="X8">
            <v>254.416</v>
          </cell>
          <cell r="Y8">
            <v>6.9769999999999994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247.95400000000001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254.416</v>
          </cell>
          <cell r="BC8">
            <v>1114</v>
          </cell>
          <cell r="BD8">
            <v>684.00599999999997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476.12799999999999</v>
          </cell>
          <cell r="E9">
            <v>213.96</v>
          </cell>
          <cell r="F9">
            <v>262.16800000000001</v>
          </cell>
          <cell r="G9">
            <v>34.923000000000002</v>
          </cell>
          <cell r="H9">
            <v>0</v>
          </cell>
          <cell r="I9">
            <v>176.14500000000001</v>
          </cell>
          <cell r="J9">
            <v>1.972</v>
          </cell>
          <cell r="K9">
            <v>2.4159999999999999</v>
          </cell>
          <cell r="L9">
            <v>0</v>
          </cell>
          <cell r="M9">
            <v>0</v>
          </cell>
          <cell r="N9">
            <v>171.75700000000001</v>
          </cell>
          <cell r="O9">
            <v>0</v>
          </cell>
          <cell r="P9">
            <v>777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777</v>
          </cell>
          <cell r="V9">
            <v>0</v>
          </cell>
          <cell r="W9">
            <v>0.65400000000000003</v>
          </cell>
          <cell r="X9">
            <v>176.14500000000001</v>
          </cell>
          <cell r="Y9">
            <v>5.0419999999999998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171.75700000000001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176.14500000000001</v>
          </cell>
          <cell r="BC9">
            <v>777</v>
          </cell>
          <cell r="BD9">
            <v>476.12799999999999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216.45500000000001</v>
          </cell>
          <cell r="E10">
            <v>98.234999999999999</v>
          </cell>
          <cell r="F10">
            <v>118.22</v>
          </cell>
          <cell r="G10">
            <v>34.822000000000003</v>
          </cell>
          <cell r="H10">
            <v>0</v>
          </cell>
          <cell r="I10">
            <v>79.632999999999996</v>
          </cell>
          <cell r="J10">
            <v>1.2070000000000001</v>
          </cell>
          <cell r="K10">
            <v>1.4530000000000001</v>
          </cell>
          <cell r="L10">
            <v>0</v>
          </cell>
          <cell r="M10">
            <v>0</v>
          </cell>
          <cell r="N10">
            <v>76.972999999999999</v>
          </cell>
          <cell r="O10">
            <v>0</v>
          </cell>
          <cell r="P10">
            <v>345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345</v>
          </cell>
          <cell r="V10">
            <v>0</v>
          </cell>
          <cell r="W10">
            <v>1.0129999999999999</v>
          </cell>
          <cell r="X10">
            <v>79.632999999999996</v>
          </cell>
          <cell r="Y10">
            <v>3.673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76.972999999999999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79.632999999999996</v>
          </cell>
          <cell r="BC10">
            <v>345</v>
          </cell>
          <cell r="BD10">
            <v>216.45500000000001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173.55699999999999</v>
          </cell>
          <cell r="E11">
            <v>79.491</v>
          </cell>
          <cell r="F11">
            <v>94.066000000000003</v>
          </cell>
          <cell r="G11">
            <v>35.305999999999997</v>
          </cell>
          <cell r="H11">
            <v>0</v>
          </cell>
          <cell r="I11">
            <v>64.082999999999998</v>
          </cell>
          <cell r="J11">
            <v>1.425</v>
          </cell>
          <cell r="K11">
            <v>1.6870000000000001</v>
          </cell>
          <cell r="L11">
            <v>0</v>
          </cell>
          <cell r="M11">
            <v>0</v>
          </cell>
          <cell r="N11">
            <v>60.970999999999997</v>
          </cell>
          <cell r="O11">
            <v>0</v>
          </cell>
          <cell r="P11">
            <v>273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273</v>
          </cell>
          <cell r="V11">
            <v>0</v>
          </cell>
          <cell r="W11">
            <v>1.004</v>
          </cell>
          <cell r="X11">
            <v>64.082999999999998</v>
          </cell>
          <cell r="Y11">
            <v>4.1159999999999997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60.970999999999997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64.082999999999998</v>
          </cell>
          <cell r="BC11">
            <v>273</v>
          </cell>
          <cell r="BD11">
            <v>173.55699999999999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192.51900000000001</v>
          </cell>
          <cell r="E12">
            <v>86.912999999999997</v>
          </cell>
          <cell r="F12">
            <v>105.60599999999999</v>
          </cell>
          <cell r="G12">
            <v>35.457000000000001</v>
          </cell>
          <cell r="H12">
            <v>0</v>
          </cell>
          <cell r="I12">
            <v>70.869</v>
          </cell>
          <cell r="J12">
            <v>0.436</v>
          </cell>
          <cell r="K12">
            <v>0.53</v>
          </cell>
          <cell r="L12">
            <v>0</v>
          </cell>
          <cell r="M12">
            <v>0</v>
          </cell>
          <cell r="N12">
            <v>69.903000000000006</v>
          </cell>
          <cell r="O12">
            <v>0</v>
          </cell>
          <cell r="P12">
            <v>310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310</v>
          </cell>
          <cell r="V12">
            <v>0</v>
          </cell>
          <cell r="W12">
            <v>1.143</v>
          </cell>
          <cell r="X12">
            <v>70.869</v>
          </cell>
          <cell r="Y12">
            <v>2.109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69.903000000000006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70.869</v>
          </cell>
          <cell r="BC12">
            <v>310</v>
          </cell>
          <cell r="BD12">
            <v>192.51900000000001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190.45500000000001</v>
          </cell>
          <cell r="E13">
            <v>86.052999999999997</v>
          </cell>
          <cell r="F13">
            <v>104.402</v>
          </cell>
          <cell r="G13">
            <v>35.216999999999999</v>
          </cell>
          <cell r="H13">
            <v>0</v>
          </cell>
          <cell r="I13">
            <v>70.290000000000006</v>
          </cell>
          <cell r="J13">
            <v>0.83799999999999997</v>
          </cell>
          <cell r="K13">
            <v>1.0169999999999999</v>
          </cell>
          <cell r="L13">
            <v>0</v>
          </cell>
          <cell r="M13">
            <v>0</v>
          </cell>
          <cell r="N13">
            <v>68.435000000000002</v>
          </cell>
          <cell r="O13">
            <v>0</v>
          </cell>
          <cell r="P13">
            <v>307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307</v>
          </cell>
          <cell r="V13">
            <v>0</v>
          </cell>
          <cell r="W13">
            <v>1.2829999999999999</v>
          </cell>
          <cell r="X13">
            <v>70.290000000000006</v>
          </cell>
          <cell r="Y13">
            <v>3.1379999999999999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68.435000000000002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70.290000000000006</v>
          </cell>
          <cell r="BC13">
            <v>307</v>
          </cell>
          <cell r="BD13">
            <v>190.45500000000001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194.03</v>
          </cell>
          <cell r="E14">
            <v>88.43</v>
          </cell>
          <cell r="F14">
            <v>105.6</v>
          </cell>
          <cell r="G14">
            <v>35.551000000000002</v>
          </cell>
          <cell r="H14">
            <v>0</v>
          </cell>
          <cell r="I14">
            <v>71.412000000000006</v>
          </cell>
          <cell r="J14">
            <v>0.71099999999999997</v>
          </cell>
          <cell r="K14">
            <v>0.84899999999999998</v>
          </cell>
          <cell r="L14">
            <v>0</v>
          </cell>
          <cell r="M14">
            <v>0</v>
          </cell>
          <cell r="N14">
            <v>69.852000000000004</v>
          </cell>
          <cell r="O14">
            <v>0</v>
          </cell>
          <cell r="P14">
            <v>307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307</v>
          </cell>
          <cell r="V14">
            <v>0</v>
          </cell>
          <cell r="W14">
            <v>0.872</v>
          </cell>
          <cell r="X14">
            <v>71.412000000000006</v>
          </cell>
          <cell r="Y14">
            <v>2.4319999999999999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69.852000000000004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71.412000000000006</v>
          </cell>
          <cell r="BC14">
            <v>307</v>
          </cell>
          <cell r="BD14">
            <v>194.03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341.738</v>
          </cell>
          <cell r="E15">
            <v>152.976</v>
          </cell>
          <cell r="F15">
            <v>188.762</v>
          </cell>
          <cell r="G15">
            <v>35.518000000000001</v>
          </cell>
          <cell r="H15">
            <v>0</v>
          </cell>
          <cell r="I15">
            <v>126.515</v>
          </cell>
          <cell r="J15">
            <v>1.5409999999999999</v>
          </cell>
          <cell r="K15">
            <v>1.9019999999999999</v>
          </cell>
          <cell r="L15">
            <v>0</v>
          </cell>
          <cell r="M15">
            <v>0</v>
          </cell>
          <cell r="N15">
            <v>123.072</v>
          </cell>
          <cell r="O15">
            <v>0</v>
          </cell>
          <cell r="P15">
            <v>562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562</v>
          </cell>
          <cell r="V15">
            <v>0</v>
          </cell>
          <cell r="W15">
            <v>1.0309999999999999</v>
          </cell>
          <cell r="X15">
            <v>126.515</v>
          </cell>
          <cell r="Y15">
            <v>4.4739999999999993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123.072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126.515</v>
          </cell>
          <cell r="BC15">
            <v>562</v>
          </cell>
          <cell r="BD15">
            <v>341.738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642.59100000000001</v>
          </cell>
          <cell r="E16">
            <v>286.262</v>
          </cell>
          <cell r="F16">
            <v>356.32900000000001</v>
          </cell>
          <cell r="G16">
            <v>35.49</v>
          </cell>
          <cell r="H16">
            <v>0</v>
          </cell>
          <cell r="I16">
            <v>238.77799999999999</v>
          </cell>
          <cell r="J16">
            <v>2.6859999999999999</v>
          </cell>
          <cell r="K16">
            <v>3.343</v>
          </cell>
          <cell r="L16">
            <v>0</v>
          </cell>
          <cell r="M16">
            <v>0</v>
          </cell>
          <cell r="N16">
            <v>232.749</v>
          </cell>
          <cell r="O16">
            <v>0</v>
          </cell>
          <cell r="P16">
            <v>1070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1070</v>
          </cell>
          <cell r="V16">
            <v>0</v>
          </cell>
          <cell r="W16">
            <v>0.54900000000000004</v>
          </cell>
          <cell r="X16">
            <v>238.77799999999999</v>
          </cell>
          <cell r="Y16">
            <v>6.5780000000000003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1070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232.749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1070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238.77799999999999</v>
          </cell>
          <cell r="BC16">
            <v>1070</v>
          </cell>
          <cell r="BD16">
            <v>642.59100000000001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775.8</v>
          </cell>
          <cell r="E17">
            <v>344.83199999999999</v>
          </cell>
          <cell r="F17">
            <v>430.96800000000002</v>
          </cell>
          <cell r="G17">
            <v>35.283999999999999</v>
          </cell>
          <cell r="H17">
            <v>0</v>
          </cell>
          <cell r="I17">
            <v>288.27100000000002</v>
          </cell>
          <cell r="J17">
            <v>3.3170000000000002</v>
          </cell>
          <cell r="K17">
            <v>4.1459999999999999</v>
          </cell>
          <cell r="L17">
            <v>0</v>
          </cell>
          <cell r="M17">
            <v>0</v>
          </cell>
          <cell r="N17">
            <v>280.80799999999999</v>
          </cell>
          <cell r="O17">
            <v>0</v>
          </cell>
          <cell r="P17">
            <v>1297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1297</v>
          </cell>
          <cell r="V17">
            <v>0</v>
          </cell>
          <cell r="W17">
            <v>0.38200000000000001</v>
          </cell>
          <cell r="X17">
            <v>288.27100000000002</v>
          </cell>
          <cell r="Y17">
            <v>7.8449999999999998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1297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280.80799999999999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1297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288.27100000000002</v>
          </cell>
          <cell r="BC17">
            <v>1297</v>
          </cell>
          <cell r="BD17">
            <v>775.8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2448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707.11599999999999</v>
          </cell>
          <cell r="E6">
            <v>313.512</v>
          </cell>
          <cell r="F6">
            <v>393.60399999999998</v>
          </cell>
          <cell r="G6">
            <v>35.267000000000003</v>
          </cell>
          <cell r="H6">
            <v>0</v>
          </cell>
          <cell r="I6">
            <v>261.96600000000001</v>
          </cell>
          <cell r="J6">
            <v>2.6219999999999999</v>
          </cell>
          <cell r="K6">
            <v>3.2919999999999998</v>
          </cell>
          <cell r="L6">
            <v>0</v>
          </cell>
          <cell r="M6">
            <v>0</v>
          </cell>
          <cell r="N6">
            <v>256.05200000000002</v>
          </cell>
          <cell r="O6">
            <v>0</v>
          </cell>
          <cell r="P6">
            <v>1184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1184</v>
          </cell>
          <cell r="V6">
            <v>0</v>
          </cell>
          <cell r="W6">
            <v>0.51</v>
          </cell>
          <cell r="X6">
            <v>261.96600000000001</v>
          </cell>
          <cell r="Y6">
            <v>6.4239999999999995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256.05200000000002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261.96600000000001</v>
          </cell>
          <cell r="BC6">
            <v>1184</v>
          </cell>
          <cell r="BD6">
            <v>707.11599999999999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646.59500000000003</v>
          </cell>
          <cell r="E7">
            <v>287.673</v>
          </cell>
          <cell r="F7">
            <v>358.92200000000003</v>
          </cell>
          <cell r="G7">
            <v>35.000999999999998</v>
          </cell>
          <cell r="H7">
            <v>0</v>
          </cell>
          <cell r="I7">
            <v>238.667</v>
          </cell>
          <cell r="J7">
            <v>2.661</v>
          </cell>
          <cell r="K7">
            <v>3.32</v>
          </cell>
          <cell r="L7">
            <v>0</v>
          </cell>
          <cell r="M7">
            <v>0</v>
          </cell>
          <cell r="N7">
            <v>232.68600000000001</v>
          </cell>
          <cell r="O7">
            <v>0</v>
          </cell>
          <cell r="P7">
            <v>1072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1072</v>
          </cell>
          <cell r="V7">
            <v>0</v>
          </cell>
          <cell r="W7">
            <v>0.44600000000000001</v>
          </cell>
          <cell r="X7">
            <v>238.667</v>
          </cell>
          <cell r="Y7">
            <v>6.4269999999999996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1072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232.68600000000001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1072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238.667</v>
          </cell>
          <cell r="BC7">
            <v>1072</v>
          </cell>
          <cell r="BD7">
            <v>646.59500000000003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609.34699999999998</v>
          </cell>
          <cell r="E8">
            <v>271.81</v>
          </cell>
          <cell r="F8">
            <v>337.53699999999998</v>
          </cell>
          <cell r="G8">
            <v>35.031999999999996</v>
          </cell>
          <cell r="H8">
            <v>0</v>
          </cell>
          <cell r="I8">
            <v>225.477</v>
          </cell>
          <cell r="J8">
            <v>2.0059999999999998</v>
          </cell>
          <cell r="K8">
            <v>2.4900000000000002</v>
          </cell>
          <cell r="L8">
            <v>0</v>
          </cell>
          <cell r="M8">
            <v>0</v>
          </cell>
          <cell r="N8">
            <v>220.98099999999999</v>
          </cell>
          <cell r="O8">
            <v>0</v>
          </cell>
          <cell r="P8">
            <v>1008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1008</v>
          </cell>
          <cell r="V8">
            <v>0</v>
          </cell>
          <cell r="W8">
            <v>0.61499999999999999</v>
          </cell>
          <cell r="X8">
            <v>225.477</v>
          </cell>
          <cell r="Y8">
            <v>5.1110000000000007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220.98099999999999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225.477</v>
          </cell>
          <cell r="BC8">
            <v>1008</v>
          </cell>
          <cell r="BD8">
            <v>609.34699999999998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235.68899999999999</v>
          </cell>
          <cell r="E9">
            <v>107.471</v>
          </cell>
          <cell r="F9">
            <v>128.21799999999999</v>
          </cell>
          <cell r="G9">
            <v>35.351999999999997</v>
          </cell>
          <cell r="H9">
            <v>0</v>
          </cell>
          <cell r="I9">
            <v>86.147000000000006</v>
          </cell>
          <cell r="J9">
            <v>0.73199999999999998</v>
          </cell>
          <cell r="K9">
            <v>0.873</v>
          </cell>
          <cell r="L9">
            <v>0</v>
          </cell>
          <cell r="M9">
            <v>0</v>
          </cell>
          <cell r="N9">
            <v>84.542000000000002</v>
          </cell>
          <cell r="O9">
            <v>0</v>
          </cell>
          <cell r="P9">
            <v>370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370</v>
          </cell>
          <cell r="V9">
            <v>0</v>
          </cell>
          <cell r="W9">
            <v>0.84299999999999997</v>
          </cell>
          <cell r="X9">
            <v>86.147000000000006</v>
          </cell>
          <cell r="Y9">
            <v>2.448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84.542000000000002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86.147000000000006</v>
          </cell>
          <cell r="BC9">
            <v>370</v>
          </cell>
          <cell r="BD9">
            <v>235.68899999999999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186.535</v>
          </cell>
          <cell r="E10">
            <v>85.138000000000005</v>
          </cell>
          <cell r="F10">
            <v>101.39700000000001</v>
          </cell>
          <cell r="G10">
            <v>35.526000000000003</v>
          </cell>
          <cell r="H10">
            <v>0</v>
          </cell>
          <cell r="I10">
            <v>69.736999999999995</v>
          </cell>
          <cell r="J10">
            <v>1.5880000000000001</v>
          </cell>
          <cell r="K10">
            <v>1.8919999999999999</v>
          </cell>
          <cell r="L10">
            <v>0</v>
          </cell>
          <cell r="M10">
            <v>0</v>
          </cell>
          <cell r="N10">
            <v>66.257000000000005</v>
          </cell>
          <cell r="O10">
            <v>0</v>
          </cell>
          <cell r="P10">
            <v>299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299</v>
          </cell>
          <cell r="V10">
            <v>0</v>
          </cell>
          <cell r="W10">
            <v>0.95699999999999996</v>
          </cell>
          <cell r="X10">
            <v>69.736999999999995</v>
          </cell>
          <cell r="Y10">
            <v>4.4370000000000003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66.257000000000005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69.736999999999995</v>
          </cell>
          <cell r="BC10">
            <v>299</v>
          </cell>
          <cell r="BD10">
            <v>186.535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180.001</v>
          </cell>
          <cell r="E11">
            <v>81.363</v>
          </cell>
          <cell r="F11">
            <v>98.638000000000005</v>
          </cell>
          <cell r="G11">
            <v>35.545999999999999</v>
          </cell>
          <cell r="H11">
            <v>0</v>
          </cell>
          <cell r="I11">
            <v>66.218000000000004</v>
          </cell>
          <cell r="J11">
            <v>0.34100000000000003</v>
          </cell>
          <cell r="K11">
            <v>0.41399999999999998</v>
          </cell>
          <cell r="L11">
            <v>0</v>
          </cell>
          <cell r="M11">
            <v>0</v>
          </cell>
          <cell r="N11">
            <v>65.462999999999994</v>
          </cell>
          <cell r="O11">
            <v>0</v>
          </cell>
          <cell r="P11">
            <v>289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289</v>
          </cell>
          <cell r="V11">
            <v>0</v>
          </cell>
          <cell r="W11">
            <v>2.5419999999999998</v>
          </cell>
          <cell r="X11">
            <v>66.218000000000004</v>
          </cell>
          <cell r="Y11">
            <v>3.2969999999999997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65.462999999999994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66.218000000000004</v>
          </cell>
          <cell r="BC11">
            <v>289</v>
          </cell>
          <cell r="BD11">
            <v>180.001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194.55099999999999</v>
          </cell>
          <cell r="E12">
            <v>88.813999999999993</v>
          </cell>
          <cell r="F12">
            <v>105.73699999999999</v>
          </cell>
          <cell r="G12">
            <v>35.515999999999998</v>
          </cell>
          <cell r="H12">
            <v>0</v>
          </cell>
          <cell r="I12">
            <v>71.629000000000005</v>
          </cell>
          <cell r="J12">
            <v>1.4770000000000001</v>
          </cell>
          <cell r="K12">
            <v>1.7589999999999999</v>
          </cell>
          <cell r="L12">
            <v>0</v>
          </cell>
          <cell r="M12">
            <v>0</v>
          </cell>
          <cell r="N12">
            <v>68.393000000000001</v>
          </cell>
          <cell r="O12">
            <v>0</v>
          </cell>
          <cell r="P12">
            <v>307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307</v>
          </cell>
          <cell r="V12">
            <v>0</v>
          </cell>
          <cell r="W12">
            <v>2.3109999999999999</v>
          </cell>
          <cell r="X12">
            <v>71.629000000000005</v>
          </cell>
          <cell r="Y12">
            <v>5.5469999999999997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68.393000000000001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71.629000000000005</v>
          </cell>
          <cell r="BC12">
            <v>307</v>
          </cell>
          <cell r="BD12">
            <v>194.55099999999999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193.917</v>
          </cell>
          <cell r="E13">
            <v>87.373999999999995</v>
          </cell>
          <cell r="F13">
            <v>106.54300000000001</v>
          </cell>
          <cell r="G13">
            <v>35.56</v>
          </cell>
          <cell r="H13">
            <v>0</v>
          </cell>
          <cell r="I13">
            <v>71.301000000000002</v>
          </cell>
          <cell r="J13">
            <v>0.88600000000000001</v>
          </cell>
          <cell r="K13">
            <v>1.08</v>
          </cell>
          <cell r="L13">
            <v>0</v>
          </cell>
          <cell r="M13">
            <v>0</v>
          </cell>
          <cell r="N13">
            <v>69.334999999999994</v>
          </cell>
          <cell r="O13">
            <v>0</v>
          </cell>
          <cell r="P13">
            <v>313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313</v>
          </cell>
          <cell r="V13">
            <v>0</v>
          </cell>
          <cell r="W13">
            <v>2.8079999999999998</v>
          </cell>
          <cell r="X13">
            <v>71.301000000000002</v>
          </cell>
          <cell r="Y13">
            <v>4.774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69.334999999999994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71.301000000000002</v>
          </cell>
          <cell r="BC13">
            <v>313</v>
          </cell>
          <cell r="BD13">
            <v>193.917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210.363</v>
          </cell>
          <cell r="E14">
            <v>94.838999999999999</v>
          </cell>
          <cell r="F14">
            <v>115.524</v>
          </cell>
          <cell r="G14">
            <v>35.546999999999997</v>
          </cell>
          <cell r="H14">
            <v>0</v>
          </cell>
          <cell r="I14">
            <v>76.622</v>
          </cell>
          <cell r="J14">
            <v>1.2270000000000001</v>
          </cell>
          <cell r="K14">
            <v>1.494</v>
          </cell>
          <cell r="L14">
            <v>0</v>
          </cell>
          <cell r="M14">
            <v>0</v>
          </cell>
          <cell r="N14">
            <v>73.900999999999996</v>
          </cell>
          <cell r="O14">
            <v>0</v>
          </cell>
          <cell r="P14">
            <v>336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336</v>
          </cell>
          <cell r="V14">
            <v>0</v>
          </cell>
          <cell r="W14">
            <v>2.5379999999999998</v>
          </cell>
          <cell r="X14">
            <v>76.622</v>
          </cell>
          <cell r="Y14">
            <v>5.2590000000000003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73.900999999999996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76.622</v>
          </cell>
          <cell r="BC14">
            <v>336</v>
          </cell>
          <cell r="BD14">
            <v>210.363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347.83800000000002</v>
          </cell>
          <cell r="E15">
            <v>154.89500000000001</v>
          </cell>
          <cell r="F15">
            <v>192.94300000000001</v>
          </cell>
          <cell r="G15">
            <v>35.531999999999996</v>
          </cell>
          <cell r="H15">
            <v>0</v>
          </cell>
          <cell r="I15">
            <v>127.111</v>
          </cell>
          <cell r="J15">
            <v>1.84</v>
          </cell>
          <cell r="K15">
            <v>2.2919999999999998</v>
          </cell>
          <cell r="L15">
            <v>0</v>
          </cell>
          <cell r="M15">
            <v>0</v>
          </cell>
          <cell r="N15">
            <v>122.979</v>
          </cell>
          <cell r="O15">
            <v>0</v>
          </cell>
          <cell r="P15">
            <v>570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570</v>
          </cell>
          <cell r="V15">
            <v>0</v>
          </cell>
          <cell r="W15">
            <v>1.631</v>
          </cell>
          <cell r="X15">
            <v>127.111</v>
          </cell>
          <cell r="Y15">
            <v>5.7629999999999999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122.979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570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127.111</v>
          </cell>
          <cell r="BC15">
            <v>570</v>
          </cell>
          <cell r="BD15">
            <v>347.83800000000002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378.67700000000002</v>
          </cell>
          <cell r="E6">
            <v>153.30600000000001</v>
          </cell>
          <cell r="F6">
            <v>225.37100000000001</v>
          </cell>
          <cell r="G6">
            <v>34.58</v>
          </cell>
          <cell r="H6">
            <v>0</v>
          </cell>
          <cell r="I6">
            <v>117.53</v>
          </cell>
          <cell r="J6">
            <v>3.1379999999999999</v>
          </cell>
          <cell r="K6">
            <v>4.6120000000000001</v>
          </cell>
          <cell r="L6">
            <v>0</v>
          </cell>
          <cell r="M6">
            <v>0</v>
          </cell>
          <cell r="N6">
            <v>109.78</v>
          </cell>
          <cell r="O6">
            <v>0</v>
          </cell>
          <cell r="P6">
            <v>622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622</v>
          </cell>
          <cell r="V6">
            <v>0</v>
          </cell>
          <cell r="W6">
            <v>6.2E-2</v>
          </cell>
          <cell r="X6">
            <v>117.53</v>
          </cell>
          <cell r="Y6">
            <v>7.8120000000000003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109.78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117.53</v>
          </cell>
          <cell r="BC6">
            <v>622</v>
          </cell>
          <cell r="BD6">
            <v>378.67700000000002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349.94099999999997</v>
          </cell>
          <cell r="E7">
            <v>144.82900000000001</v>
          </cell>
          <cell r="F7">
            <v>205.11199999999999</v>
          </cell>
          <cell r="G7">
            <v>34.567</v>
          </cell>
          <cell r="H7">
            <v>0</v>
          </cell>
          <cell r="I7">
            <v>113.76</v>
          </cell>
          <cell r="J7">
            <v>3.53</v>
          </cell>
          <cell r="K7">
            <v>4.9989999999999997</v>
          </cell>
          <cell r="L7">
            <v>0</v>
          </cell>
          <cell r="M7">
            <v>0</v>
          </cell>
          <cell r="N7">
            <v>105.23099999999999</v>
          </cell>
          <cell r="O7">
            <v>0</v>
          </cell>
          <cell r="P7">
            <v>580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580</v>
          </cell>
          <cell r="V7">
            <v>0</v>
          </cell>
          <cell r="W7">
            <v>0.04</v>
          </cell>
          <cell r="X7">
            <v>113.76</v>
          </cell>
          <cell r="Y7">
            <v>8.5689999999999991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105.23099999999999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113.76</v>
          </cell>
          <cell r="BC7">
            <v>580</v>
          </cell>
          <cell r="BD7">
            <v>349.94099999999997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390.298</v>
          </cell>
          <cell r="E8">
            <v>162.358</v>
          </cell>
          <cell r="F8">
            <v>227.94</v>
          </cell>
          <cell r="G8">
            <v>34.673999999999999</v>
          </cell>
          <cell r="H8">
            <v>0</v>
          </cell>
          <cell r="I8">
            <v>121.88</v>
          </cell>
          <cell r="J8">
            <v>3.61</v>
          </cell>
          <cell r="K8">
            <v>5.0679999999999996</v>
          </cell>
          <cell r="L8">
            <v>0</v>
          </cell>
          <cell r="M8">
            <v>0</v>
          </cell>
          <cell r="N8">
            <v>113.202</v>
          </cell>
          <cell r="O8">
            <v>0</v>
          </cell>
          <cell r="P8">
            <v>616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616</v>
          </cell>
          <cell r="V8">
            <v>0</v>
          </cell>
          <cell r="W8">
            <v>5.6000000000000001E-2</v>
          </cell>
          <cell r="X8">
            <v>121.88</v>
          </cell>
          <cell r="Y8">
            <v>8.7339999999999982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616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113.202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616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121.88</v>
          </cell>
          <cell r="BC8">
            <v>616</v>
          </cell>
          <cell r="BD8">
            <v>390.298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390.673</v>
          </cell>
          <cell r="E9">
            <v>160.24199999999999</v>
          </cell>
          <cell r="F9">
            <v>230.43100000000001</v>
          </cell>
          <cell r="G9">
            <v>34.688000000000002</v>
          </cell>
          <cell r="H9">
            <v>0</v>
          </cell>
          <cell r="I9">
            <v>120.15</v>
          </cell>
          <cell r="J9">
            <v>3.556</v>
          </cell>
          <cell r="K9">
            <v>5.1139999999999999</v>
          </cell>
          <cell r="L9">
            <v>0</v>
          </cell>
          <cell r="M9">
            <v>0</v>
          </cell>
          <cell r="N9">
            <v>111.48</v>
          </cell>
          <cell r="O9">
            <v>0</v>
          </cell>
          <cell r="P9">
            <v>622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622</v>
          </cell>
          <cell r="V9">
            <v>0</v>
          </cell>
          <cell r="W9">
            <v>5.6000000000000001E-2</v>
          </cell>
          <cell r="X9">
            <v>120.15</v>
          </cell>
          <cell r="Y9">
            <v>8.7259999999999991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111.48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120.15</v>
          </cell>
          <cell r="BC9">
            <v>622</v>
          </cell>
          <cell r="BD9">
            <v>390.673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203.30099999999999</v>
          </cell>
          <cell r="E10">
            <v>83.427000000000007</v>
          </cell>
          <cell r="F10">
            <v>119.874</v>
          </cell>
          <cell r="G10">
            <v>34.707999999999998</v>
          </cell>
          <cell r="H10">
            <v>0</v>
          </cell>
          <cell r="I10">
            <v>62.25</v>
          </cell>
          <cell r="J10">
            <v>1.579</v>
          </cell>
          <cell r="K10">
            <v>2.2679999999999998</v>
          </cell>
          <cell r="L10">
            <v>0</v>
          </cell>
          <cell r="M10">
            <v>0</v>
          </cell>
          <cell r="N10">
            <v>58.402999999999999</v>
          </cell>
          <cell r="O10">
            <v>0</v>
          </cell>
          <cell r="P10">
            <v>322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322</v>
          </cell>
          <cell r="V10">
            <v>0</v>
          </cell>
          <cell r="W10">
            <v>9.2999999999999999E-2</v>
          </cell>
          <cell r="X10">
            <v>62.25</v>
          </cell>
          <cell r="Y10">
            <v>3.9399999999999995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58.402999999999999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62.25</v>
          </cell>
          <cell r="BC10">
            <v>322</v>
          </cell>
          <cell r="BD10">
            <v>203.30099999999999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121.304</v>
          </cell>
          <cell r="E11">
            <v>49.829000000000001</v>
          </cell>
          <cell r="F11">
            <v>71.474999999999994</v>
          </cell>
          <cell r="G11">
            <v>34.975999999999999</v>
          </cell>
          <cell r="H11">
            <v>0</v>
          </cell>
          <cell r="I11">
            <v>38.15</v>
          </cell>
          <cell r="J11">
            <v>1.103</v>
          </cell>
          <cell r="K11">
            <v>1.583</v>
          </cell>
          <cell r="L11">
            <v>0</v>
          </cell>
          <cell r="M11">
            <v>0</v>
          </cell>
          <cell r="N11">
            <v>35.463999999999999</v>
          </cell>
          <cell r="O11">
            <v>0</v>
          </cell>
          <cell r="P11">
            <v>197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197</v>
          </cell>
          <cell r="V11">
            <v>0</v>
          </cell>
          <cell r="W11">
            <v>0.12</v>
          </cell>
          <cell r="X11">
            <v>38.15</v>
          </cell>
          <cell r="Y11">
            <v>2.806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35.463999999999999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38.15</v>
          </cell>
          <cell r="BC11">
            <v>197</v>
          </cell>
          <cell r="BD11">
            <v>121.304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99.17</v>
          </cell>
          <cell r="E12">
            <v>40.783000000000001</v>
          </cell>
          <cell r="F12">
            <v>58.387</v>
          </cell>
          <cell r="G12">
            <v>35.154000000000003</v>
          </cell>
          <cell r="H12">
            <v>0</v>
          </cell>
          <cell r="I12">
            <v>30.85</v>
          </cell>
          <cell r="J12">
            <v>0.97599999999999998</v>
          </cell>
          <cell r="K12">
            <v>1.3979999999999999</v>
          </cell>
          <cell r="L12">
            <v>0</v>
          </cell>
          <cell r="M12">
            <v>0</v>
          </cell>
          <cell r="N12">
            <v>28.475999999999999</v>
          </cell>
          <cell r="O12">
            <v>0</v>
          </cell>
          <cell r="P12">
            <v>159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159</v>
          </cell>
          <cell r="V12">
            <v>0</v>
          </cell>
          <cell r="W12">
            <v>0.20799999999999999</v>
          </cell>
          <cell r="X12">
            <v>30.85</v>
          </cell>
          <cell r="Y12">
            <v>2.5819999999999999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28.475999999999999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30.85</v>
          </cell>
          <cell r="BC12">
            <v>159</v>
          </cell>
          <cell r="BD12">
            <v>99.17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114.077</v>
          </cell>
          <cell r="E13">
            <v>46.921999999999997</v>
          </cell>
          <cell r="F13">
            <v>67.155000000000001</v>
          </cell>
          <cell r="G13">
            <v>35.021000000000001</v>
          </cell>
          <cell r="H13">
            <v>0</v>
          </cell>
          <cell r="I13">
            <v>36.1</v>
          </cell>
          <cell r="J13">
            <v>1.0920000000000001</v>
          </cell>
          <cell r="K13">
            <v>1.5640000000000001</v>
          </cell>
          <cell r="L13">
            <v>0</v>
          </cell>
          <cell r="M13">
            <v>0</v>
          </cell>
          <cell r="N13">
            <v>33.444000000000003</v>
          </cell>
          <cell r="O13">
            <v>0</v>
          </cell>
          <cell r="P13">
            <v>186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186</v>
          </cell>
          <cell r="V13">
            <v>0</v>
          </cell>
          <cell r="W13">
            <v>0.19500000000000001</v>
          </cell>
          <cell r="X13">
            <v>36.1</v>
          </cell>
          <cell r="Y13">
            <v>2.851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33.444000000000003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36.1</v>
          </cell>
          <cell r="BC13">
            <v>186</v>
          </cell>
          <cell r="BD13">
            <v>114.077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167.43100000000001</v>
          </cell>
          <cell r="E14">
            <v>67.888000000000005</v>
          </cell>
          <cell r="F14">
            <v>99.543000000000006</v>
          </cell>
          <cell r="G14">
            <v>35.380000000000003</v>
          </cell>
          <cell r="H14">
            <v>0</v>
          </cell>
          <cell r="I14">
            <v>51.15</v>
          </cell>
          <cell r="J14">
            <v>1.462</v>
          </cell>
          <cell r="K14">
            <v>2.1429999999999998</v>
          </cell>
          <cell r="L14">
            <v>0</v>
          </cell>
          <cell r="M14">
            <v>0</v>
          </cell>
          <cell r="N14">
            <v>47.545000000000002</v>
          </cell>
          <cell r="O14">
            <v>0</v>
          </cell>
          <cell r="P14">
            <v>270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270</v>
          </cell>
          <cell r="V14">
            <v>0</v>
          </cell>
          <cell r="W14">
            <v>9.5000000000000001E-2</v>
          </cell>
          <cell r="X14">
            <v>51.15</v>
          </cell>
          <cell r="Y14">
            <v>3.6999999999999997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47.545000000000002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51.15</v>
          </cell>
          <cell r="BC14">
            <v>270</v>
          </cell>
          <cell r="BD14">
            <v>167.43100000000001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69.096999999999994</v>
          </cell>
          <cell r="E15">
            <v>27.981999999999999</v>
          </cell>
          <cell r="F15">
            <v>41.115000000000002</v>
          </cell>
          <cell r="G15">
            <v>35.518000000000001</v>
          </cell>
          <cell r="H15">
            <v>0</v>
          </cell>
          <cell r="I15">
            <v>21.93</v>
          </cell>
          <cell r="J15">
            <v>0.50900000000000001</v>
          </cell>
          <cell r="K15">
            <v>0.748</v>
          </cell>
          <cell r="L15">
            <v>0</v>
          </cell>
          <cell r="M15">
            <v>0</v>
          </cell>
          <cell r="N15">
            <v>20.672999999999998</v>
          </cell>
          <cell r="O15">
            <v>0</v>
          </cell>
          <cell r="P15">
            <v>116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116</v>
          </cell>
          <cell r="V15">
            <v>0</v>
          </cell>
          <cell r="W15">
            <v>5.8000000000000003E-2</v>
          </cell>
          <cell r="X15">
            <v>21.93</v>
          </cell>
          <cell r="Y15">
            <v>1.3150000000000002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20.672999999999998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21.93</v>
          </cell>
          <cell r="BC15">
            <v>116</v>
          </cell>
          <cell r="BD15">
            <v>69.096999999999994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0.03</v>
          </cell>
          <cell r="X16">
            <v>0</v>
          </cell>
          <cell r="Y16">
            <v>0.03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3.1E-2</v>
          </cell>
          <cell r="X17">
            <v>0</v>
          </cell>
          <cell r="Y17">
            <v>3.1E-2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540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184.244</v>
          </cell>
          <cell r="E6">
            <v>75.429000000000002</v>
          </cell>
          <cell r="F6">
            <v>108.815</v>
          </cell>
          <cell r="G6">
            <v>35.292999999999999</v>
          </cell>
          <cell r="H6">
            <v>0</v>
          </cell>
          <cell r="I6">
            <v>57.38</v>
          </cell>
          <cell r="J6">
            <v>1.778</v>
          </cell>
          <cell r="K6">
            <v>2.5640000000000001</v>
          </cell>
          <cell r="L6">
            <v>0</v>
          </cell>
          <cell r="M6">
            <v>0</v>
          </cell>
          <cell r="N6">
            <v>53.037999999999997</v>
          </cell>
          <cell r="O6">
            <v>0</v>
          </cell>
          <cell r="P6">
            <v>298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298</v>
          </cell>
          <cell r="V6">
            <v>0</v>
          </cell>
          <cell r="W6">
            <v>6.6000000000000003E-2</v>
          </cell>
          <cell r="X6">
            <v>57.38</v>
          </cell>
          <cell r="Y6">
            <v>4.4080000000000004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53.037999999999997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57.38</v>
          </cell>
          <cell r="BC6">
            <v>298</v>
          </cell>
          <cell r="BD6">
            <v>184.244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323.33999999999997</v>
          </cell>
          <cell r="E7">
            <v>130.64099999999999</v>
          </cell>
          <cell r="F7">
            <v>192.69900000000001</v>
          </cell>
          <cell r="G7">
            <v>35.014000000000003</v>
          </cell>
          <cell r="H7">
            <v>0</v>
          </cell>
          <cell r="I7">
            <v>100.94</v>
          </cell>
          <cell r="J7">
            <v>2.798</v>
          </cell>
          <cell r="K7">
            <v>4.1280000000000001</v>
          </cell>
          <cell r="L7">
            <v>0</v>
          </cell>
          <cell r="M7">
            <v>0</v>
          </cell>
          <cell r="N7">
            <v>94.013999999999996</v>
          </cell>
          <cell r="O7">
            <v>0</v>
          </cell>
          <cell r="P7">
            <v>536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536</v>
          </cell>
          <cell r="V7">
            <v>0</v>
          </cell>
          <cell r="W7">
            <v>4.9000000000000002E-2</v>
          </cell>
          <cell r="X7">
            <v>100.94</v>
          </cell>
          <cell r="Y7">
            <v>6.9750000000000005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94.013999999999996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100.94</v>
          </cell>
          <cell r="BC7">
            <v>536</v>
          </cell>
          <cell r="BD7">
            <v>323.33999999999997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339.39800000000002</v>
          </cell>
          <cell r="E8">
            <v>136.77600000000001</v>
          </cell>
          <cell r="F8">
            <v>202.62200000000001</v>
          </cell>
          <cell r="G8">
            <v>35.031999999999996</v>
          </cell>
          <cell r="H8">
            <v>0</v>
          </cell>
          <cell r="I8">
            <v>106.13</v>
          </cell>
          <cell r="J8">
            <v>2.9980000000000002</v>
          </cell>
          <cell r="K8">
            <v>4.4409999999999998</v>
          </cell>
          <cell r="L8">
            <v>0</v>
          </cell>
          <cell r="M8">
            <v>0</v>
          </cell>
          <cell r="N8">
            <v>98.691000000000003</v>
          </cell>
          <cell r="O8">
            <v>0</v>
          </cell>
          <cell r="P8">
            <v>566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566</v>
          </cell>
          <cell r="V8">
            <v>0</v>
          </cell>
          <cell r="W8">
            <v>0.06</v>
          </cell>
          <cell r="X8">
            <v>106.13</v>
          </cell>
          <cell r="Y8">
            <v>7.4989999999999997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98.691000000000003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106.13</v>
          </cell>
          <cell r="BC8">
            <v>566</v>
          </cell>
          <cell r="BD8">
            <v>339.39800000000002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224.18899999999999</v>
          </cell>
          <cell r="E9">
            <v>90.728999999999999</v>
          </cell>
          <cell r="F9">
            <v>133.46</v>
          </cell>
          <cell r="G9">
            <v>35.277999999999999</v>
          </cell>
          <cell r="H9">
            <v>0</v>
          </cell>
          <cell r="I9">
            <v>69.87</v>
          </cell>
          <cell r="J9">
            <v>1.9670000000000001</v>
          </cell>
          <cell r="K9">
            <v>2.8940000000000001</v>
          </cell>
          <cell r="L9">
            <v>0</v>
          </cell>
          <cell r="M9">
            <v>0</v>
          </cell>
          <cell r="N9">
            <v>65.009</v>
          </cell>
          <cell r="O9">
            <v>0</v>
          </cell>
          <cell r="P9">
            <v>370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370</v>
          </cell>
          <cell r="V9">
            <v>0</v>
          </cell>
          <cell r="W9">
            <v>8.7999999999999995E-2</v>
          </cell>
          <cell r="X9">
            <v>69.87</v>
          </cell>
          <cell r="Y9">
            <v>4.9490000000000007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65.009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69.87</v>
          </cell>
          <cell r="BC9">
            <v>370</v>
          </cell>
          <cell r="BD9">
            <v>224.18899999999999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156.40700000000001</v>
          </cell>
          <cell r="E10">
            <v>63.281999999999996</v>
          </cell>
          <cell r="F10">
            <v>93.125</v>
          </cell>
          <cell r="G10">
            <v>35.487000000000002</v>
          </cell>
          <cell r="H10">
            <v>0</v>
          </cell>
          <cell r="I10">
            <v>48.7</v>
          </cell>
          <cell r="J10">
            <v>1.323</v>
          </cell>
          <cell r="K10">
            <v>1.9470000000000001</v>
          </cell>
          <cell r="L10">
            <v>0</v>
          </cell>
          <cell r="M10">
            <v>0</v>
          </cell>
          <cell r="N10">
            <v>45.43</v>
          </cell>
          <cell r="O10">
            <v>0</v>
          </cell>
          <cell r="P10">
            <v>258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258</v>
          </cell>
          <cell r="V10">
            <v>0</v>
          </cell>
          <cell r="W10">
            <v>9.2999999999999999E-2</v>
          </cell>
          <cell r="X10">
            <v>48.7</v>
          </cell>
          <cell r="Y10">
            <v>3.363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45.43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48.7</v>
          </cell>
          <cell r="BC10">
            <v>258</v>
          </cell>
          <cell r="BD10">
            <v>156.40700000000001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211.98400000000001</v>
          </cell>
          <cell r="E11">
            <v>84.994</v>
          </cell>
          <cell r="F11">
            <v>126.99</v>
          </cell>
          <cell r="G11">
            <v>413.75299999999999</v>
          </cell>
          <cell r="H11">
            <v>0</v>
          </cell>
          <cell r="I11">
            <v>39.6</v>
          </cell>
          <cell r="J11">
            <v>1.181</v>
          </cell>
          <cell r="K11">
            <v>1.764</v>
          </cell>
          <cell r="L11">
            <v>0</v>
          </cell>
          <cell r="M11">
            <v>0</v>
          </cell>
          <cell r="N11">
            <v>36.655000000000001</v>
          </cell>
          <cell r="O11">
            <v>0</v>
          </cell>
          <cell r="P11">
            <v>213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213</v>
          </cell>
          <cell r="V11">
            <v>0</v>
          </cell>
          <cell r="W11">
            <v>0.115</v>
          </cell>
          <cell r="X11">
            <v>39.6</v>
          </cell>
          <cell r="Y11">
            <v>3.0600000000000005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36.655000000000001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39.6</v>
          </cell>
          <cell r="BC11">
            <v>213</v>
          </cell>
          <cell r="BD11">
            <v>211.98400000000001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109.56699999999999</v>
          </cell>
          <cell r="E12">
            <v>42.99</v>
          </cell>
          <cell r="F12">
            <v>66.576999999999998</v>
          </cell>
          <cell r="G12">
            <v>35.534999999999997</v>
          </cell>
          <cell r="H12">
            <v>0</v>
          </cell>
          <cell r="I12">
            <v>33.9</v>
          </cell>
          <cell r="J12">
            <v>1.006</v>
          </cell>
          <cell r="K12">
            <v>1.5580000000000001</v>
          </cell>
          <cell r="L12">
            <v>0</v>
          </cell>
          <cell r="M12">
            <v>0</v>
          </cell>
          <cell r="N12">
            <v>31.335999999999999</v>
          </cell>
          <cell r="O12">
            <v>0</v>
          </cell>
          <cell r="P12">
            <v>189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189</v>
          </cell>
          <cell r="V12">
            <v>0</v>
          </cell>
          <cell r="W12">
            <v>0.27800000000000002</v>
          </cell>
          <cell r="X12">
            <v>33.9</v>
          </cell>
          <cell r="Y12">
            <v>2.8420000000000001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31.335999999999999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33.9</v>
          </cell>
          <cell r="BC12">
            <v>189</v>
          </cell>
          <cell r="BD12">
            <v>109.56699999999999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115.837</v>
          </cell>
          <cell r="E13">
            <v>45.875</v>
          </cell>
          <cell r="F13">
            <v>69.962000000000003</v>
          </cell>
          <cell r="G13">
            <v>35.540999999999997</v>
          </cell>
          <cell r="H13">
            <v>0</v>
          </cell>
          <cell r="I13">
            <v>35.700000000000003</v>
          </cell>
          <cell r="J13">
            <v>1.022</v>
          </cell>
          <cell r="K13">
            <v>1.5589999999999999</v>
          </cell>
          <cell r="L13">
            <v>0</v>
          </cell>
          <cell r="M13">
            <v>0</v>
          </cell>
          <cell r="N13">
            <v>33.119</v>
          </cell>
          <cell r="O13">
            <v>0</v>
          </cell>
          <cell r="P13">
            <v>196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196</v>
          </cell>
          <cell r="V13">
            <v>0</v>
          </cell>
          <cell r="W13">
            <v>0.26100000000000001</v>
          </cell>
          <cell r="X13">
            <v>35.700000000000003</v>
          </cell>
          <cell r="Y13">
            <v>2.8420000000000001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33.119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35.700000000000003</v>
          </cell>
          <cell r="BC13">
            <v>196</v>
          </cell>
          <cell r="BD13">
            <v>115.837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134.065</v>
          </cell>
          <cell r="E14">
            <v>53.198999999999998</v>
          </cell>
          <cell r="F14">
            <v>80.866</v>
          </cell>
          <cell r="G14">
            <v>35.517000000000003</v>
          </cell>
          <cell r="H14">
            <v>0</v>
          </cell>
          <cell r="I14">
            <v>41.3</v>
          </cell>
          <cell r="J14">
            <v>1.2</v>
          </cell>
          <cell r="K14">
            <v>1.8240000000000001</v>
          </cell>
          <cell r="L14">
            <v>0</v>
          </cell>
          <cell r="M14">
            <v>0</v>
          </cell>
          <cell r="N14">
            <v>38.276000000000003</v>
          </cell>
          <cell r="O14">
            <v>0</v>
          </cell>
          <cell r="P14">
            <v>226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226</v>
          </cell>
          <cell r="V14">
            <v>0</v>
          </cell>
          <cell r="W14">
            <v>9.9000000000000005E-2</v>
          </cell>
          <cell r="X14">
            <v>41.3</v>
          </cell>
          <cell r="Y14">
            <v>3.1230000000000002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38.276000000000003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41.3</v>
          </cell>
          <cell r="BC14">
            <v>226</v>
          </cell>
          <cell r="BD14">
            <v>134.065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208.63300000000001</v>
          </cell>
          <cell r="E15">
            <v>83.21</v>
          </cell>
          <cell r="F15">
            <v>125.423</v>
          </cell>
          <cell r="G15">
            <v>35.521000000000001</v>
          </cell>
          <cell r="H15">
            <v>0</v>
          </cell>
          <cell r="I15">
            <v>64.5</v>
          </cell>
          <cell r="J15">
            <v>1.679</v>
          </cell>
          <cell r="K15">
            <v>2.532</v>
          </cell>
          <cell r="L15">
            <v>0</v>
          </cell>
          <cell r="M15">
            <v>0</v>
          </cell>
          <cell r="N15">
            <v>60.289000000000001</v>
          </cell>
          <cell r="O15">
            <v>0</v>
          </cell>
          <cell r="P15">
            <v>350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350</v>
          </cell>
          <cell r="V15">
            <v>0</v>
          </cell>
          <cell r="W15">
            <v>9.1999999999999998E-2</v>
          </cell>
          <cell r="X15">
            <v>64.5</v>
          </cell>
          <cell r="Y15">
            <v>4.3029999999999999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60.289000000000001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64.5</v>
          </cell>
          <cell r="BC15">
            <v>350</v>
          </cell>
          <cell r="BD15">
            <v>208.63300000000001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Září"/>
      <sheetName val="Srpen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1736.0540000000001</v>
          </cell>
          <cell r="E6">
            <v>814.53099999999995</v>
          </cell>
          <cell r="F6">
            <v>921.52300000000002</v>
          </cell>
          <cell r="G6">
            <v>34.58</v>
          </cell>
          <cell r="H6">
            <v>0</v>
          </cell>
          <cell r="I6">
            <v>645.49</v>
          </cell>
          <cell r="J6">
            <v>5.8170000000000002</v>
          </cell>
          <cell r="K6">
            <v>6.5810000000000004</v>
          </cell>
          <cell r="L6">
            <v>0</v>
          </cell>
          <cell r="M6">
            <v>0</v>
          </cell>
          <cell r="N6">
            <v>633.09199999999998</v>
          </cell>
          <cell r="O6">
            <v>0</v>
          </cell>
          <cell r="P6">
            <v>2629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2629</v>
          </cell>
          <cell r="V6">
            <v>0</v>
          </cell>
          <cell r="W6">
            <v>1.2929999999999999</v>
          </cell>
          <cell r="X6">
            <v>645.49</v>
          </cell>
          <cell r="Y6">
            <v>13.690999999999999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2629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633.09199999999998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2629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645.49</v>
          </cell>
          <cell r="BC6">
            <v>2629</v>
          </cell>
          <cell r="BD6">
            <v>1736.0540000000001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2429.6129999999998</v>
          </cell>
          <cell r="E7">
            <v>1138.5630000000001</v>
          </cell>
          <cell r="F7">
            <v>1291.05</v>
          </cell>
          <cell r="G7">
            <v>34.567</v>
          </cell>
          <cell r="H7">
            <v>0</v>
          </cell>
          <cell r="I7">
            <v>902.46600000000001</v>
          </cell>
          <cell r="J7">
            <v>8.4030000000000005</v>
          </cell>
          <cell r="K7">
            <v>9.5280000000000005</v>
          </cell>
          <cell r="L7">
            <v>0</v>
          </cell>
          <cell r="M7">
            <v>0</v>
          </cell>
          <cell r="N7">
            <v>884.53499999999997</v>
          </cell>
          <cell r="O7">
            <v>0</v>
          </cell>
          <cell r="P7">
            <v>3684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3684</v>
          </cell>
          <cell r="V7">
            <v>0</v>
          </cell>
          <cell r="W7">
            <v>0.75600000000000001</v>
          </cell>
          <cell r="X7">
            <v>902.46600000000001</v>
          </cell>
          <cell r="Y7">
            <v>18.687000000000001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884.53499999999997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902.46600000000001</v>
          </cell>
          <cell r="BC7">
            <v>3684</v>
          </cell>
          <cell r="BD7">
            <v>2429.6129999999998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2560.6060000000002</v>
          </cell>
          <cell r="E8">
            <v>1199.5409999999999</v>
          </cell>
          <cell r="F8">
            <v>1361.0650000000001</v>
          </cell>
          <cell r="G8">
            <v>34.68</v>
          </cell>
          <cell r="H8">
            <v>0</v>
          </cell>
          <cell r="I8">
            <v>950.60699999999997</v>
          </cell>
          <cell r="J8">
            <v>8.9450000000000003</v>
          </cell>
          <cell r="K8">
            <v>10.148999999999999</v>
          </cell>
          <cell r="L8">
            <v>0</v>
          </cell>
          <cell r="M8">
            <v>0</v>
          </cell>
          <cell r="N8">
            <v>931.51300000000003</v>
          </cell>
          <cell r="O8">
            <v>0</v>
          </cell>
          <cell r="P8">
            <v>3883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3883</v>
          </cell>
          <cell r="V8">
            <v>0</v>
          </cell>
          <cell r="W8">
            <v>1.05</v>
          </cell>
          <cell r="X8">
            <v>950.60699999999997</v>
          </cell>
          <cell r="Y8">
            <v>20.144000000000002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931.51300000000003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950.60699999999997</v>
          </cell>
          <cell r="BC8">
            <v>3883</v>
          </cell>
          <cell r="BD8">
            <v>2560.6060000000002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2379.0590000000002</v>
          </cell>
          <cell r="E9">
            <v>1109.1669999999999</v>
          </cell>
          <cell r="F9">
            <v>1269.8920000000001</v>
          </cell>
          <cell r="G9">
            <v>34.683999999999997</v>
          </cell>
          <cell r="H9">
            <v>0</v>
          </cell>
          <cell r="I9">
            <v>882.41099999999994</v>
          </cell>
          <cell r="J9">
            <v>8.6389999999999993</v>
          </cell>
          <cell r="K9">
            <v>9.891</v>
          </cell>
          <cell r="L9">
            <v>0</v>
          </cell>
          <cell r="M9">
            <v>0</v>
          </cell>
          <cell r="N9">
            <v>863.88099999999997</v>
          </cell>
          <cell r="O9">
            <v>0</v>
          </cell>
          <cell r="P9">
            <v>3637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3637</v>
          </cell>
          <cell r="V9">
            <v>0</v>
          </cell>
          <cell r="W9">
            <v>1.0529999999999999</v>
          </cell>
          <cell r="X9">
            <v>882.41099999999994</v>
          </cell>
          <cell r="Y9">
            <v>19.583000000000002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3637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863.88099999999997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3637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882.41099999999994</v>
          </cell>
          <cell r="BC9">
            <v>3637</v>
          </cell>
          <cell r="BD9">
            <v>2379.0590000000002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572.08299999999997</v>
          </cell>
          <cell r="E10">
            <v>266.774</v>
          </cell>
          <cell r="F10">
            <v>305.30900000000003</v>
          </cell>
          <cell r="G10">
            <v>34.701000000000001</v>
          </cell>
          <cell r="H10">
            <v>0</v>
          </cell>
          <cell r="I10">
            <v>211.65</v>
          </cell>
          <cell r="J10">
            <v>2.6669999999999998</v>
          </cell>
          <cell r="K10">
            <v>3.0529999999999999</v>
          </cell>
          <cell r="L10">
            <v>0</v>
          </cell>
          <cell r="M10">
            <v>0</v>
          </cell>
          <cell r="N10">
            <v>205.93</v>
          </cell>
          <cell r="O10">
            <v>0</v>
          </cell>
          <cell r="P10">
            <v>872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872</v>
          </cell>
          <cell r="V10">
            <v>0</v>
          </cell>
          <cell r="W10">
            <v>2.6720000000000002</v>
          </cell>
          <cell r="X10">
            <v>211.65</v>
          </cell>
          <cell r="Y10">
            <v>8.3919999999999995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872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205.93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872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211.65</v>
          </cell>
          <cell r="BC10">
            <v>872</v>
          </cell>
          <cell r="BD10">
            <v>572.08299999999997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1.2430000000000001</v>
          </cell>
          <cell r="E11">
            <v>1.2430000000000001</v>
          </cell>
          <cell r="F11">
            <v>0</v>
          </cell>
          <cell r="G11">
            <v>34.731000000000002</v>
          </cell>
          <cell r="H11">
            <v>0</v>
          </cell>
          <cell r="I11">
            <v>0.435</v>
          </cell>
          <cell r="J11">
            <v>1.0999999999999999E-2</v>
          </cell>
          <cell r="K11">
            <v>0</v>
          </cell>
          <cell r="L11">
            <v>0</v>
          </cell>
          <cell r="M11">
            <v>0</v>
          </cell>
          <cell r="N11">
            <v>0.42399999999999999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3.3119999999999998</v>
          </cell>
          <cell r="X11">
            <v>0.435</v>
          </cell>
          <cell r="Y11">
            <v>3.323</v>
          </cell>
          <cell r="Z11">
            <v>0</v>
          </cell>
          <cell r="AA11">
            <v>0</v>
          </cell>
          <cell r="AB11">
            <v>0</v>
          </cell>
          <cell r="AC11">
            <v>1.214306433183765E-16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0.42399999999999999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0.435</v>
          </cell>
          <cell r="BC11">
            <v>0</v>
          </cell>
          <cell r="BD11">
            <v>1.2430000000000001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1.4359999999999999</v>
          </cell>
          <cell r="E12">
            <v>1.4359999999999999</v>
          </cell>
          <cell r="F12">
            <v>0</v>
          </cell>
          <cell r="G12">
            <v>34.993000000000002</v>
          </cell>
          <cell r="H12">
            <v>0</v>
          </cell>
          <cell r="I12">
            <v>0.502</v>
          </cell>
          <cell r="J12">
            <v>8.9999999999999993E-3</v>
          </cell>
          <cell r="K12">
            <v>0</v>
          </cell>
          <cell r="L12">
            <v>0</v>
          </cell>
          <cell r="M12">
            <v>0</v>
          </cell>
          <cell r="N12">
            <v>0.49299999999999999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3.1259999999999999</v>
          </cell>
          <cell r="X12">
            <v>0.502</v>
          </cell>
          <cell r="Y12">
            <v>3.1349999999999998</v>
          </cell>
          <cell r="Z12">
            <v>0</v>
          </cell>
          <cell r="AA12">
            <v>0</v>
          </cell>
          <cell r="AB12">
            <v>0</v>
          </cell>
          <cell r="AC12">
            <v>-1.0234868508263162E-16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0.49299999999999999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0.502</v>
          </cell>
          <cell r="BC12">
            <v>0</v>
          </cell>
          <cell r="BD12">
            <v>1.4359999999999999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0.69099999999999995</v>
          </cell>
          <cell r="E13">
            <v>0.69099999999999995</v>
          </cell>
          <cell r="F13">
            <v>0</v>
          </cell>
          <cell r="G13">
            <v>35.003</v>
          </cell>
          <cell r="H13">
            <v>0</v>
          </cell>
          <cell r="I13">
            <v>0.23100000000000001</v>
          </cell>
          <cell r="J13">
            <v>8.9999999999999993E-3</v>
          </cell>
          <cell r="K13">
            <v>0</v>
          </cell>
          <cell r="L13">
            <v>0</v>
          </cell>
          <cell r="M13">
            <v>0</v>
          </cell>
          <cell r="N13">
            <v>0.222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3.1829999999999998</v>
          </cell>
          <cell r="X13">
            <v>0.23100000000000001</v>
          </cell>
          <cell r="Y13">
            <v>3.1919999999999997</v>
          </cell>
          <cell r="Z13">
            <v>0</v>
          </cell>
          <cell r="AA13">
            <v>0</v>
          </cell>
          <cell r="AB13">
            <v>0</v>
          </cell>
          <cell r="AC13">
            <v>-1.0234868508263162E-16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0.222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0.23100000000000001</v>
          </cell>
          <cell r="BC13">
            <v>0</v>
          </cell>
          <cell r="BD13">
            <v>0.69099999999999995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904.76900000000001</v>
          </cell>
          <cell r="E14">
            <v>418.00400000000002</v>
          </cell>
          <cell r="F14">
            <v>486.76499999999999</v>
          </cell>
          <cell r="G14">
            <v>35.415999999999997</v>
          </cell>
          <cell r="H14">
            <v>0</v>
          </cell>
          <cell r="I14">
            <v>335.14699999999999</v>
          </cell>
          <cell r="J14">
            <v>3.7309999999999999</v>
          </cell>
          <cell r="K14">
            <v>4.3440000000000003</v>
          </cell>
          <cell r="L14">
            <v>0</v>
          </cell>
          <cell r="M14">
            <v>0</v>
          </cell>
          <cell r="N14">
            <v>327.072</v>
          </cell>
          <cell r="O14">
            <v>0</v>
          </cell>
          <cell r="P14">
            <v>1405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1405</v>
          </cell>
          <cell r="V14">
            <v>0</v>
          </cell>
          <cell r="W14">
            <v>2.492</v>
          </cell>
          <cell r="X14">
            <v>335.14699999999999</v>
          </cell>
          <cell r="Y14">
            <v>10.567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327.072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1405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335.14699999999999</v>
          </cell>
          <cell r="BC14">
            <v>1405</v>
          </cell>
          <cell r="BD14">
            <v>904.76900000000001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1831.155</v>
          </cell>
          <cell r="E15">
            <v>849.16700000000003</v>
          </cell>
          <cell r="F15">
            <v>981.98800000000006</v>
          </cell>
          <cell r="G15">
            <v>35.51</v>
          </cell>
          <cell r="H15">
            <v>0</v>
          </cell>
          <cell r="I15">
            <v>679.06299999999999</v>
          </cell>
          <cell r="J15">
            <v>7.9379999999999997</v>
          </cell>
          <cell r="K15">
            <v>9.18</v>
          </cell>
          <cell r="L15">
            <v>0</v>
          </cell>
          <cell r="M15">
            <v>0</v>
          </cell>
          <cell r="N15">
            <v>661.94500000000005</v>
          </cell>
          <cell r="O15">
            <v>0</v>
          </cell>
          <cell r="P15">
            <v>2827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2827</v>
          </cell>
          <cell r="V15">
            <v>0</v>
          </cell>
          <cell r="W15">
            <v>1.702</v>
          </cell>
          <cell r="X15">
            <v>679.06299999999999</v>
          </cell>
          <cell r="Y15">
            <v>18.82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661.94500000000005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679.06299999999999</v>
          </cell>
          <cell r="BC15">
            <v>2827</v>
          </cell>
          <cell r="BD15">
            <v>1831.155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2233.2020000000002</v>
          </cell>
          <cell r="E16">
            <v>1042.7380000000001</v>
          </cell>
          <cell r="F16">
            <v>1190.4639999999999</v>
          </cell>
          <cell r="G16">
            <v>35.439</v>
          </cell>
          <cell r="H16">
            <v>0</v>
          </cell>
          <cell r="I16">
            <v>828.70699999999999</v>
          </cell>
          <cell r="J16">
            <v>8.157</v>
          </cell>
          <cell r="K16">
            <v>9.3130000000000006</v>
          </cell>
          <cell r="L16">
            <v>0</v>
          </cell>
          <cell r="M16">
            <v>0</v>
          </cell>
          <cell r="N16">
            <v>811.23699999999997</v>
          </cell>
          <cell r="O16">
            <v>0</v>
          </cell>
          <cell r="P16">
            <v>3406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3406</v>
          </cell>
          <cell r="V16">
            <v>0</v>
          </cell>
          <cell r="W16">
            <v>1.123</v>
          </cell>
          <cell r="X16">
            <v>828.70699999999999</v>
          </cell>
          <cell r="Y16">
            <v>18.593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811.23699999999997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3406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828.70699999999999</v>
          </cell>
          <cell r="BC16">
            <v>3406</v>
          </cell>
          <cell r="BD16">
            <v>2233.2020000000002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1984.7149999999999</v>
          </cell>
          <cell r="E17">
            <v>942.55499999999995</v>
          </cell>
          <cell r="F17">
            <v>1042.1600000000001</v>
          </cell>
          <cell r="G17">
            <v>35.192</v>
          </cell>
          <cell r="H17">
            <v>0</v>
          </cell>
          <cell r="I17">
            <v>734.09100000000001</v>
          </cell>
          <cell r="J17">
            <v>6.4560000000000004</v>
          </cell>
          <cell r="K17">
            <v>7.1379999999999999</v>
          </cell>
          <cell r="L17">
            <v>0</v>
          </cell>
          <cell r="M17">
            <v>0</v>
          </cell>
          <cell r="N17">
            <v>720.49699999999996</v>
          </cell>
          <cell r="O17">
            <v>0</v>
          </cell>
          <cell r="P17">
            <v>2922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2922</v>
          </cell>
          <cell r="V17">
            <v>0</v>
          </cell>
          <cell r="W17">
            <v>1.375</v>
          </cell>
          <cell r="X17">
            <v>734.09100000000001</v>
          </cell>
          <cell r="Y17">
            <v>14.969000000000001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720.49699999999996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734.09100000000001</v>
          </cell>
          <cell r="BC17">
            <v>2922</v>
          </cell>
          <cell r="BD17">
            <v>1984.7149999999999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2477</v>
          </cell>
        </row>
      </sheetData>
      <sheetData sheetId="2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DISZYB47W5ZCLH3MALHFYSOCF"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2152.2080000000001</v>
          </cell>
          <cell r="E6">
            <v>1025.2619999999999</v>
          </cell>
          <cell r="F6">
            <v>1126.9459999999999</v>
          </cell>
          <cell r="G6">
            <v>35.314</v>
          </cell>
          <cell r="H6">
            <v>0</v>
          </cell>
          <cell r="I6">
            <v>804.38900000000001</v>
          </cell>
          <cell r="J6">
            <v>7.2850000000000001</v>
          </cell>
          <cell r="K6">
            <v>8.0079999999999991</v>
          </cell>
          <cell r="L6">
            <v>0</v>
          </cell>
          <cell r="M6">
            <v>0</v>
          </cell>
          <cell r="N6">
            <v>789.096</v>
          </cell>
          <cell r="O6">
            <v>0</v>
          </cell>
          <cell r="P6">
            <v>3183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3183</v>
          </cell>
          <cell r="V6">
            <v>0</v>
          </cell>
          <cell r="W6">
            <v>1.2989999999999999</v>
          </cell>
          <cell r="X6">
            <v>804.38900000000001</v>
          </cell>
          <cell r="Y6">
            <v>16.591999999999999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789.096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804.38900000000001</v>
          </cell>
          <cell r="BC6">
            <v>3183</v>
          </cell>
          <cell r="BD6">
            <v>2152.2080000000001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2423.9549999999999</v>
          </cell>
          <cell r="E7">
            <v>1153.799</v>
          </cell>
          <cell r="F7">
            <v>1270.1559999999999</v>
          </cell>
          <cell r="G7">
            <v>35.018999999999998</v>
          </cell>
          <cell r="H7">
            <v>0</v>
          </cell>
          <cell r="I7">
            <v>902.84</v>
          </cell>
          <cell r="J7">
            <v>7.9619999999999997</v>
          </cell>
          <cell r="K7">
            <v>8.7650000000000006</v>
          </cell>
          <cell r="L7">
            <v>0</v>
          </cell>
          <cell r="M7">
            <v>0</v>
          </cell>
          <cell r="N7">
            <v>886.11300000000006</v>
          </cell>
          <cell r="O7">
            <v>0</v>
          </cell>
          <cell r="P7">
            <v>3578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3578</v>
          </cell>
          <cell r="V7">
            <v>0</v>
          </cell>
          <cell r="W7">
            <v>0.66300000000000003</v>
          </cell>
          <cell r="X7">
            <v>902.84</v>
          </cell>
          <cell r="Y7">
            <v>17.39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886.11300000000006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902.84</v>
          </cell>
          <cell r="BC7">
            <v>3578</v>
          </cell>
          <cell r="BD7">
            <v>2423.9549999999999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1435.48</v>
          </cell>
          <cell r="E8">
            <v>689.33799999999997</v>
          </cell>
          <cell r="F8">
            <v>746.14200000000005</v>
          </cell>
          <cell r="G8">
            <v>34.948999999999998</v>
          </cell>
          <cell r="H8">
            <v>0</v>
          </cell>
          <cell r="I8">
            <v>542.77300000000002</v>
          </cell>
          <cell r="J8">
            <v>5.04</v>
          </cell>
          <cell r="K8">
            <v>5.4560000000000004</v>
          </cell>
          <cell r="L8">
            <v>0</v>
          </cell>
          <cell r="M8">
            <v>0</v>
          </cell>
          <cell r="N8">
            <v>532.27700000000004</v>
          </cell>
          <cell r="O8">
            <v>0</v>
          </cell>
          <cell r="P8">
            <v>2115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2115</v>
          </cell>
          <cell r="V8">
            <v>0</v>
          </cell>
          <cell r="W8">
            <v>2.238</v>
          </cell>
          <cell r="X8">
            <v>542.77300000000002</v>
          </cell>
          <cell r="Y8">
            <v>12.734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532.27700000000004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542.77300000000002</v>
          </cell>
          <cell r="BC8">
            <v>2115</v>
          </cell>
          <cell r="BD8">
            <v>1435.48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0.19700000000000001</v>
          </cell>
          <cell r="E9">
            <v>0.19700000000000001</v>
          </cell>
          <cell r="F9">
            <v>0</v>
          </cell>
          <cell r="G9">
            <v>35.372</v>
          </cell>
          <cell r="H9">
            <v>0</v>
          </cell>
          <cell r="I9">
            <v>4.4999999999999998E-2</v>
          </cell>
          <cell r="J9">
            <v>1E-3</v>
          </cell>
          <cell r="K9">
            <v>0</v>
          </cell>
          <cell r="L9">
            <v>0</v>
          </cell>
          <cell r="M9">
            <v>0</v>
          </cell>
          <cell r="N9">
            <v>4.3999999999999997E-2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4.5330000000000004</v>
          </cell>
          <cell r="X9">
            <v>4.4999999999999998E-2</v>
          </cell>
          <cell r="Y9">
            <v>4.5340000000000007</v>
          </cell>
          <cell r="Z9">
            <v>0</v>
          </cell>
          <cell r="AA9">
            <v>0</v>
          </cell>
          <cell r="AB9">
            <v>0</v>
          </cell>
          <cell r="AC9">
            <v>3.3393426912553537E-16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4.3999999999999997E-2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4.4999999999999998E-2</v>
          </cell>
          <cell r="BC9">
            <v>0</v>
          </cell>
          <cell r="BD9">
            <v>0.19700000000000001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0.55900000000000005</v>
          </cell>
          <cell r="E10">
            <v>0.55900000000000005</v>
          </cell>
          <cell r="F10">
            <v>0</v>
          </cell>
          <cell r="G10">
            <v>35.536000000000001</v>
          </cell>
          <cell r="H10">
            <v>0</v>
          </cell>
          <cell r="I10">
            <v>0.192</v>
          </cell>
          <cell r="J10">
            <v>6.0000000000000001E-3</v>
          </cell>
          <cell r="K10">
            <v>0</v>
          </cell>
          <cell r="L10">
            <v>0</v>
          </cell>
          <cell r="M10">
            <v>0</v>
          </cell>
          <cell r="N10">
            <v>0.186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4.2930000000000001</v>
          </cell>
          <cell r="X10">
            <v>0.192</v>
          </cell>
          <cell r="Y10">
            <v>4.2990000000000004</v>
          </cell>
          <cell r="Z10">
            <v>0</v>
          </cell>
          <cell r="AA10">
            <v>0</v>
          </cell>
          <cell r="AB10">
            <v>0</v>
          </cell>
          <cell r="AC10">
            <v>2.2724877535296173E-16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0.186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0.192</v>
          </cell>
          <cell r="BC10">
            <v>0</v>
          </cell>
          <cell r="BD10">
            <v>0.55900000000000005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0.11</v>
          </cell>
          <cell r="E11">
            <v>0.11</v>
          </cell>
          <cell r="F11">
            <v>0</v>
          </cell>
          <cell r="G11">
            <v>35.491</v>
          </cell>
          <cell r="H11">
            <v>0</v>
          </cell>
          <cell r="I11">
            <v>0.02</v>
          </cell>
          <cell r="J11">
            <v>1E-3</v>
          </cell>
          <cell r="K11">
            <v>0</v>
          </cell>
          <cell r="L11">
            <v>0</v>
          </cell>
          <cell r="M11">
            <v>0</v>
          </cell>
          <cell r="N11">
            <v>1.9E-2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3.1539999999999999</v>
          </cell>
          <cell r="X11">
            <v>0.02</v>
          </cell>
          <cell r="Y11">
            <v>3.1549999999999998</v>
          </cell>
          <cell r="Z11">
            <v>0</v>
          </cell>
          <cell r="AA11">
            <v>0</v>
          </cell>
          <cell r="AB11">
            <v>0</v>
          </cell>
          <cell r="AC11">
            <v>-1.1015494072452725E-16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1.9E-2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0.02</v>
          </cell>
          <cell r="BC11">
            <v>0</v>
          </cell>
          <cell r="BD11">
            <v>0.11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0.45</v>
          </cell>
          <cell r="E12">
            <v>0.45</v>
          </cell>
          <cell r="F12">
            <v>0</v>
          </cell>
          <cell r="G12">
            <v>35.584000000000003</v>
          </cell>
          <cell r="H12">
            <v>0</v>
          </cell>
          <cell r="I12">
            <v>0.13500000000000001</v>
          </cell>
          <cell r="J12">
            <v>5.0000000000000001E-3</v>
          </cell>
          <cell r="K12">
            <v>0</v>
          </cell>
          <cell r="L12">
            <v>0</v>
          </cell>
          <cell r="M12">
            <v>0</v>
          </cell>
          <cell r="N12">
            <v>0.13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2.0310000000000001</v>
          </cell>
          <cell r="X12">
            <v>0.13500000000000001</v>
          </cell>
          <cell r="Y12">
            <v>2.036</v>
          </cell>
          <cell r="Z12">
            <v>0</v>
          </cell>
          <cell r="AA12">
            <v>0</v>
          </cell>
          <cell r="AB12">
            <v>0</v>
          </cell>
          <cell r="AC12">
            <v>-1.0668549377257364E-16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0.13500000000000001</v>
          </cell>
          <cell r="BC12">
            <v>0</v>
          </cell>
          <cell r="BD12">
            <v>0.45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0.92100000000000004</v>
          </cell>
          <cell r="E13">
            <v>0.92100000000000004</v>
          </cell>
          <cell r="F13">
            <v>0</v>
          </cell>
          <cell r="G13">
            <v>35.515999999999998</v>
          </cell>
          <cell r="H13">
            <v>0</v>
          </cell>
          <cell r="I13">
            <v>0.29499999999999998</v>
          </cell>
          <cell r="J13">
            <v>1.0999999999999999E-2</v>
          </cell>
          <cell r="K13">
            <v>0</v>
          </cell>
          <cell r="L13">
            <v>0</v>
          </cell>
          <cell r="M13">
            <v>0</v>
          </cell>
          <cell r="N13">
            <v>0.28399999999999997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5.8890000000000002</v>
          </cell>
          <cell r="X13">
            <v>0.29499999999999998</v>
          </cell>
          <cell r="Y13">
            <v>5.9</v>
          </cell>
          <cell r="Z13">
            <v>0</v>
          </cell>
          <cell r="AA13">
            <v>0</v>
          </cell>
          <cell r="AB13">
            <v>0</v>
          </cell>
          <cell r="AC13">
            <v>1.214306433183765E-16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0.28399999999999997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0.29499999999999998</v>
          </cell>
          <cell r="BC13">
            <v>0</v>
          </cell>
          <cell r="BD13">
            <v>0.92100000000000004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0.69</v>
          </cell>
          <cell r="E14">
            <v>0.69</v>
          </cell>
          <cell r="F14">
            <v>0</v>
          </cell>
          <cell r="G14">
            <v>35.493000000000002</v>
          </cell>
          <cell r="H14">
            <v>0</v>
          </cell>
          <cell r="I14">
            <v>0.22900000000000001</v>
          </cell>
          <cell r="J14">
            <v>8.0000000000000002E-3</v>
          </cell>
          <cell r="K14">
            <v>0</v>
          </cell>
          <cell r="L14">
            <v>0</v>
          </cell>
          <cell r="M14">
            <v>0</v>
          </cell>
          <cell r="N14">
            <v>0.221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4.7869999999999999</v>
          </cell>
          <cell r="X14">
            <v>0.22900000000000001</v>
          </cell>
          <cell r="Y14">
            <v>4.7949999999999999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0.221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0.22900000000000001</v>
          </cell>
          <cell r="BC14">
            <v>0</v>
          </cell>
          <cell r="BD14">
            <v>0.69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24.138999999999999</v>
          </cell>
          <cell r="E15">
            <v>24.138999999999999</v>
          </cell>
          <cell r="F15">
            <v>0</v>
          </cell>
          <cell r="G15">
            <v>35.47</v>
          </cell>
          <cell r="H15">
            <v>0</v>
          </cell>
          <cell r="I15">
            <v>8.8059999999999992</v>
          </cell>
          <cell r="J15">
            <v>0.32900000000000001</v>
          </cell>
          <cell r="K15">
            <v>0</v>
          </cell>
          <cell r="L15">
            <v>0</v>
          </cell>
          <cell r="M15">
            <v>0</v>
          </cell>
          <cell r="N15">
            <v>8.4770000000000003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5.3769999999999998</v>
          </cell>
          <cell r="X15">
            <v>8.8059999999999992</v>
          </cell>
          <cell r="Y15">
            <v>5.7059999999999995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8.4770000000000003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8.8059999999999992</v>
          </cell>
          <cell r="BC15">
            <v>0</v>
          </cell>
          <cell r="BD15">
            <v>24.138999999999999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270.04500000000002</v>
          </cell>
          <cell r="E6">
            <v>114.423</v>
          </cell>
          <cell r="F6">
            <v>155.62200000000001</v>
          </cell>
          <cell r="G6">
            <v>34.594000000000001</v>
          </cell>
          <cell r="H6">
            <v>0</v>
          </cell>
          <cell r="I6">
            <v>93.95</v>
          </cell>
          <cell r="J6">
            <v>2.5659999999999998</v>
          </cell>
          <cell r="K6">
            <v>3.4889999999999999</v>
          </cell>
          <cell r="L6">
            <v>0</v>
          </cell>
          <cell r="M6">
            <v>0</v>
          </cell>
          <cell r="N6">
            <v>87.894999999999996</v>
          </cell>
          <cell r="O6">
            <v>0</v>
          </cell>
          <cell r="P6">
            <v>460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460</v>
          </cell>
          <cell r="V6">
            <v>0</v>
          </cell>
          <cell r="W6">
            <v>6.2E-2</v>
          </cell>
          <cell r="X6">
            <v>93.95</v>
          </cell>
          <cell r="Y6">
            <v>6.117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87.894999999999996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93.95</v>
          </cell>
          <cell r="BC6">
            <v>460</v>
          </cell>
          <cell r="BD6">
            <v>270.04500000000002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252.892</v>
          </cell>
          <cell r="E7">
            <v>106.596</v>
          </cell>
          <cell r="F7">
            <v>146.29599999999999</v>
          </cell>
          <cell r="G7">
            <v>34.595999999999997</v>
          </cell>
          <cell r="H7">
            <v>0</v>
          </cell>
          <cell r="I7">
            <v>87.84</v>
          </cell>
          <cell r="J7">
            <v>2.1680000000000001</v>
          </cell>
          <cell r="K7">
            <v>2.9750000000000001</v>
          </cell>
          <cell r="L7">
            <v>0</v>
          </cell>
          <cell r="M7">
            <v>0</v>
          </cell>
          <cell r="N7">
            <v>82.697000000000003</v>
          </cell>
          <cell r="O7">
            <v>0</v>
          </cell>
          <cell r="P7">
            <v>434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434</v>
          </cell>
          <cell r="V7">
            <v>0</v>
          </cell>
          <cell r="W7">
            <v>5.2999999999999999E-2</v>
          </cell>
          <cell r="X7">
            <v>87.84</v>
          </cell>
          <cell r="Y7">
            <v>5.1960000000000006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82.697000000000003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87.84</v>
          </cell>
          <cell r="BC7">
            <v>434</v>
          </cell>
          <cell r="BD7">
            <v>252.892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213.23400000000001</v>
          </cell>
          <cell r="E8">
            <v>90.046999999999997</v>
          </cell>
          <cell r="F8">
            <v>123.187</v>
          </cell>
          <cell r="G8">
            <v>34.697000000000003</v>
          </cell>
          <cell r="H8">
            <v>0</v>
          </cell>
          <cell r="I8">
            <v>73.91</v>
          </cell>
          <cell r="J8">
            <v>1.9239999999999999</v>
          </cell>
          <cell r="K8">
            <v>2.6309999999999998</v>
          </cell>
          <cell r="L8">
            <v>0</v>
          </cell>
          <cell r="M8">
            <v>0</v>
          </cell>
          <cell r="N8">
            <v>69.355000000000004</v>
          </cell>
          <cell r="O8">
            <v>0</v>
          </cell>
          <cell r="P8">
            <v>364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364</v>
          </cell>
          <cell r="V8">
            <v>0</v>
          </cell>
          <cell r="W8">
            <v>9.5000000000000001E-2</v>
          </cell>
          <cell r="X8">
            <v>73.91</v>
          </cell>
          <cell r="Y8">
            <v>4.6499999999999995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69.355000000000004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73.91</v>
          </cell>
          <cell r="BC8">
            <v>364</v>
          </cell>
          <cell r="BD8">
            <v>213.23400000000001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101.453</v>
          </cell>
          <cell r="E9">
            <v>42.97</v>
          </cell>
          <cell r="F9">
            <v>58.482999999999997</v>
          </cell>
          <cell r="G9">
            <v>34.969000000000001</v>
          </cell>
          <cell r="H9">
            <v>0</v>
          </cell>
          <cell r="I9">
            <v>34.9</v>
          </cell>
          <cell r="J9">
            <v>0.89800000000000002</v>
          </cell>
          <cell r="K9">
            <v>1.222</v>
          </cell>
          <cell r="L9">
            <v>0</v>
          </cell>
          <cell r="M9">
            <v>0</v>
          </cell>
          <cell r="N9">
            <v>32.78</v>
          </cell>
          <cell r="O9">
            <v>0</v>
          </cell>
          <cell r="P9">
            <v>171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171</v>
          </cell>
          <cell r="V9">
            <v>0</v>
          </cell>
          <cell r="W9">
            <v>0.13200000000000001</v>
          </cell>
          <cell r="X9">
            <v>34.9</v>
          </cell>
          <cell r="Y9">
            <v>2.2520000000000002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32.78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34.9</v>
          </cell>
          <cell r="BC9">
            <v>171</v>
          </cell>
          <cell r="BD9">
            <v>101.453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64.697000000000003</v>
          </cell>
          <cell r="E10">
            <v>27.597999999999999</v>
          </cell>
          <cell r="F10">
            <v>37.098999999999997</v>
          </cell>
          <cell r="G10">
            <v>34.843000000000004</v>
          </cell>
          <cell r="H10">
            <v>0</v>
          </cell>
          <cell r="I10">
            <v>22.11</v>
          </cell>
          <cell r="J10">
            <v>0.58199999999999996</v>
          </cell>
          <cell r="K10">
            <v>0.78300000000000003</v>
          </cell>
          <cell r="L10">
            <v>0</v>
          </cell>
          <cell r="M10">
            <v>0</v>
          </cell>
          <cell r="N10">
            <v>20.745000000000001</v>
          </cell>
          <cell r="O10">
            <v>0</v>
          </cell>
          <cell r="P10">
            <v>107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107</v>
          </cell>
          <cell r="V10">
            <v>0</v>
          </cell>
          <cell r="W10">
            <v>0.187</v>
          </cell>
          <cell r="X10">
            <v>22.11</v>
          </cell>
          <cell r="Y10">
            <v>1.552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20.745000000000001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22.11</v>
          </cell>
          <cell r="BC10">
            <v>107</v>
          </cell>
          <cell r="BD10">
            <v>64.697000000000003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62.572000000000003</v>
          </cell>
          <cell r="E11">
            <v>26.968</v>
          </cell>
          <cell r="F11">
            <v>35.603999999999999</v>
          </cell>
          <cell r="G11">
            <v>35.307000000000002</v>
          </cell>
          <cell r="H11">
            <v>0</v>
          </cell>
          <cell r="I11">
            <v>21.04</v>
          </cell>
          <cell r="J11">
            <v>0.56499999999999995</v>
          </cell>
          <cell r="K11">
            <v>0.747</v>
          </cell>
          <cell r="L11">
            <v>0</v>
          </cell>
          <cell r="M11">
            <v>0</v>
          </cell>
          <cell r="N11">
            <v>19.728000000000002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0.24299999999999999</v>
          </cell>
          <cell r="X11">
            <v>21.04</v>
          </cell>
          <cell r="Y11">
            <v>1.5549999999999997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19.728000000000002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21.04</v>
          </cell>
          <cell r="BC11">
            <v>100</v>
          </cell>
          <cell r="BD11">
            <v>62.572000000000003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51.706000000000003</v>
          </cell>
          <cell r="E12">
            <v>22.382000000000001</v>
          </cell>
          <cell r="F12">
            <v>29.324000000000002</v>
          </cell>
          <cell r="G12">
            <v>35.456000000000003</v>
          </cell>
          <cell r="H12">
            <v>0</v>
          </cell>
          <cell r="I12">
            <v>17.809999999999999</v>
          </cell>
          <cell r="J12">
            <v>0.48</v>
          </cell>
          <cell r="K12">
            <v>0.628</v>
          </cell>
          <cell r="L12">
            <v>0</v>
          </cell>
          <cell r="M12">
            <v>0</v>
          </cell>
          <cell r="N12">
            <v>16.702000000000002</v>
          </cell>
          <cell r="O12">
            <v>0</v>
          </cell>
          <cell r="P12">
            <v>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</v>
          </cell>
          <cell r="V12">
            <v>0</v>
          </cell>
          <cell r="W12">
            <v>0.188</v>
          </cell>
          <cell r="X12">
            <v>17.809999999999999</v>
          </cell>
          <cell r="Y12">
            <v>1.296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16.702000000000002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17.809999999999999</v>
          </cell>
          <cell r="BC12">
            <v>84</v>
          </cell>
          <cell r="BD12">
            <v>51.706000000000003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51.631</v>
          </cell>
          <cell r="E13">
            <v>22.2</v>
          </cell>
          <cell r="F13">
            <v>29.431000000000001</v>
          </cell>
          <cell r="G13">
            <v>35.218000000000004</v>
          </cell>
          <cell r="H13">
            <v>0</v>
          </cell>
          <cell r="I13">
            <v>17.809999999999999</v>
          </cell>
          <cell r="J13">
            <v>0.47199999999999998</v>
          </cell>
          <cell r="K13">
            <v>0.626</v>
          </cell>
          <cell r="L13">
            <v>0</v>
          </cell>
          <cell r="M13">
            <v>0</v>
          </cell>
          <cell r="N13">
            <v>16.712</v>
          </cell>
          <cell r="O13">
            <v>0</v>
          </cell>
          <cell r="P13">
            <v>85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85</v>
          </cell>
          <cell r="V13">
            <v>0</v>
          </cell>
          <cell r="W13">
            <v>0.19500000000000001</v>
          </cell>
          <cell r="X13">
            <v>17.809999999999999</v>
          </cell>
          <cell r="Y13">
            <v>1.2929999999999999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16.712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17.809999999999999</v>
          </cell>
          <cell r="BC13">
            <v>85</v>
          </cell>
          <cell r="BD13">
            <v>51.631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67.677999999999997</v>
          </cell>
          <cell r="E14">
            <v>29.151</v>
          </cell>
          <cell r="F14">
            <v>38.527000000000001</v>
          </cell>
          <cell r="G14">
            <v>35.561999999999998</v>
          </cell>
          <cell r="H14">
            <v>0</v>
          </cell>
          <cell r="I14">
            <v>23.33</v>
          </cell>
          <cell r="J14">
            <v>0.61199999999999999</v>
          </cell>
          <cell r="K14">
            <v>0.80800000000000005</v>
          </cell>
          <cell r="L14">
            <v>0</v>
          </cell>
          <cell r="M14">
            <v>0</v>
          </cell>
          <cell r="N14">
            <v>21.91</v>
          </cell>
          <cell r="O14">
            <v>0</v>
          </cell>
          <cell r="P14">
            <v>111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</v>
          </cell>
          <cell r="V14">
            <v>0</v>
          </cell>
          <cell r="W14">
            <v>0.16800000000000001</v>
          </cell>
          <cell r="X14">
            <v>23.33</v>
          </cell>
          <cell r="Y14">
            <v>1.5879999999999999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23.33</v>
          </cell>
          <cell r="BC14">
            <v>111</v>
          </cell>
          <cell r="BD14">
            <v>67.677999999999997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163.39599999999999</v>
          </cell>
          <cell r="E15">
            <v>69.626000000000005</v>
          </cell>
          <cell r="F15">
            <v>93.77</v>
          </cell>
          <cell r="G15">
            <v>35.511000000000003</v>
          </cell>
          <cell r="H15">
            <v>0</v>
          </cell>
          <cell r="I15">
            <v>56.72</v>
          </cell>
          <cell r="J15">
            <v>1.4530000000000001</v>
          </cell>
          <cell r="K15">
            <v>1.958</v>
          </cell>
          <cell r="L15">
            <v>0</v>
          </cell>
          <cell r="M15">
            <v>0</v>
          </cell>
          <cell r="N15">
            <v>53.308999999999997</v>
          </cell>
          <cell r="O15">
            <v>0</v>
          </cell>
          <cell r="P15">
            <v>275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275</v>
          </cell>
          <cell r="V15">
            <v>0</v>
          </cell>
          <cell r="W15">
            <v>0.193</v>
          </cell>
          <cell r="X15">
            <v>56.72</v>
          </cell>
          <cell r="Y15">
            <v>3.6040000000000001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53.308999999999997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56.72</v>
          </cell>
          <cell r="BC15">
            <v>275</v>
          </cell>
          <cell r="BD15">
            <v>163.39599999999999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240.50399999999999</v>
          </cell>
          <cell r="E16">
            <v>101.29900000000001</v>
          </cell>
          <cell r="F16">
            <v>139.20500000000001</v>
          </cell>
          <cell r="G16">
            <v>35.488999999999997</v>
          </cell>
          <cell r="H16">
            <v>0</v>
          </cell>
          <cell r="I16">
            <v>84.09</v>
          </cell>
          <cell r="J16">
            <v>2.1190000000000002</v>
          </cell>
          <cell r="K16">
            <v>2.9119999999999999</v>
          </cell>
          <cell r="L16">
            <v>0</v>
          </cell>
          <cell r="M16">
            <v>0</v>
          </cell>
          <cell r="N16">
            <v>79.058999999999997</v>
          </cell>
          <cell r="O16">
            <v>0</v>
          </cell>
          <cell r="P16">
            <v>416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416</v>
          </cell>
          <cell r="V16">
            <v>0</v>
          </cell>
          <cell r="W16">
            <v>8.4000000000000005E-2</v>
          </cell>
          <cell r="X16">
            <v>84.09</v>
          </cell>
          <cell r="Y16">
            <v>5.1150000000000002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79.058999999999997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84.09</v>
          </cell>
          <cell r="BC16">
            <v>416</v>
          </cell>
          <cell r="BD16">
            <v>240.50399999999999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189.351</v>
          </cell>
          <cell r="E17">
            <v>80.019000000000005</v>
          </cell>
          <cell r="F17">
            <v>109.33199999999999</v>
          </cell>
          <cell r="G17">
            <v>35.301000000000002</v>
          </cell>
          <cell r="H17">
            <v>0</v>
          </cell>
          <cell r="I17">
            <v>65.87</v>
          </cell>
          <cell r="J17">
            <v>1.669</v>
          </cell>
          <cell r="K17">
            <v>2.2799999999999998</v>
          </cell>
          <cell r="L17">
            <v>0</v>
          </cell>
          <cell r="M17">
            <v>0</v>
          </cell>
          <cell r="N17">
            <v>61.920999999999999</v>
          </cell>
          <cell r="O17">
            <v>0</v>
          </cell>
          <cell r="P17">
            <v>324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324</v>
          </cell>
          <cell r="V17">
            <v>0</v>
          </cell>
          <cell r="W17">
            <v>9.2999999999999999E-2</v>
          </cell>
          <cell r="X17">
            <v>65.87</v>
          </cell>
          <cell r="Y17">
            <v>4.0419999999999998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61.920999999999999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65.87</v>
          </cell>
          <cell r="BC17">
            <v>324</v>
          </cell>
          <cell r="BD17">
            <v>189.351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3124</v>
          </cell>
        </row>
      </sheetData>
      <sheetData sheetId="2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248.29499999999999</v>
          </cell>
          <cell r="E6">
            <v>104.161</v>
          </cell>
          <cell r="F6">
            <v>144.13399999999999</v>
          </cell>
          <cell r="G6">
            <v>35.267000000000003</v>
          </cell>
          <cell r="H6">
            <v>0</v>
          </cell>
          <cell r="I6">
            <v>86.52</v>
          </cell>
          <cell r="J6">
            <v>2.1890000000000001</v>
          </cell>
          <cell r="K6">
            <v>3.0289999999999999</v>
          </cell>
          <cell r="L6">
            <v>0</v>
          </cell>
          <cell r="M6">
            <v>0</v>
          </cell>
          <cell r="N6">
            <v>81.302000000000007</v>
          </cell>
          <cell r="O6">
            <v>0</v>
          </cell>
          <cell r="P6">
            <v>431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431</v>
          </cell>
          <cell r="V6">
            <v>0</v>
          </cell>
          <cell r="W6">
            <v>7.1999999999999995E-2</v>
          </cell>
          <cell r="X6">
            <v>86.52</v>
          </cell>
          <cell r="Y6">
            <v>5.29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81.302000000000007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86.52</v>
          </cell>
          <cell r="BC6">
            <v>431</v>
          </cell>
          <cell r="BD6">
            <v>248.29499999999999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236.58500000000001</v>
          </cell>
          <cell r="E7">
            <v>98.98</v>
          </cell>
          <cell r="F7">
            <v>137.60499999999999</v>
          </cell>
          <cell r="G7">
            <v>34.994999999999997</v>
          </cell>
          <cell r="H7">
            <v>0</v>
          </cell>
          <cell r="I7">
            <v>82.12</v>
          </cell>
          <cell r="J7">
            <v>2.0779999999999998</v>
          </cell>
          <cell r="K7">
            <v>2.89</v>
          </cell>
          <cell r="L7">
            <v>0</v>
          </cell>
          <cell r="M7">
            <v>0</v>
          </cell>
          <cell r="N7">
            <v>77.152000000000001</v>
          </cell>
          <cell r="O7">
            <v>0</v>
          </cell>
          <cell r="P7">
            <v>411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411</v>
          </cell>
          <cell r="V7">
            <v>0</v>
          </cell>
          <cell r="W7">
            <v>7.1999999999999995E-2</v>
          </cell>
          <cell r="X7">
            <v>82.12</v>
          </cell>
          <cell r="Y7">
            <v>5.04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77.152000000000001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82.12</v>
          </cell>
          <cell r="BC7">
            <v>411</v>
          </cell>
          <cell r="BD7">
            <v>236.58500000000001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243.29499999999999</v>
          </cell>
          <cell r="E8">
            <v>101.84399999999999</v>
          </cell>
          <cell r="F8">
            <v>141.45099999999999</v>
          </cell>
          <cell r="G8">
            <v>35.027000000000001</v>
          </cell>
          <cell r="H8">
            <v>0</v>
          </cell>
          <cell r="I8">
            <v>84.4</v>
          </cell>
          <cell r="J8">
            <v>2.121</v>
          </cell>
          <cell r="K8">
            <v>2.9470000000000001</v>
          </cell>
          <cell r="L8">
            <v>0</v>
          </cell>
          <cell r="M8">
            <v>0</v>
          </cell>
          <cell r="N8">
            <v>79.331999999999994</v>
          </cell>
          <cell r="O8">
            <v>0</v>
          </cell>
          <cell r="P8">
            <v>422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</v>
          </cell>
          <cell r="V8">
            <v>0</v>
          </cell>
          <cell r="W8">
            <v>0.13700000000000001</v>
          </cell>
          <cell r="X8">
            <v>84.4</v>
          </cell>
          <cell r="Y8">
            <v>5.2050000000000001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79.331999999999994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84.4</v>
          </cell>
          <cell r="BC8">
            <v>422</v>
          </cell>
          <cell r="BD8">
            <v>243.29499999999999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102.6</v>
          </cell>
          <cell r="E9">
            <v>43.369</v>
          </cell>
          <cell r="F9">
            <v>59.231000000000002</v>
          </cell>
          <cell r="G9">
            <v>35.345999999999997</v>
          </cell>
          <cell r="H9">
            <v>0</v>
          </cell>
          <cell r="I9">
            <v>35.39</v>
          </cell>
          <cell r="J9">
            <v>0.89800000000000002</v>
          </cell>
          <cell r="K9">
            <v>1.2270000000000001</v>
          </cell>
          <cell r="L9">
            <v>0</v>
          </cell>
          <cell r="M9">
            <v>0</v>
          </cell>
          <cell r="N9">
            <v>33.265000000000001</v>
          </cell>
          <cell r="O9">
            <v>0</v>
          </cell>
          <cell r="P9">
            <v>174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174</v>
          </cell>
          <cell r="V9">
            <v>0</v>
          </cell>
          <cell r="W9">
            <v>0.13900000000000001</v>
          </cell>
          <cell r="X9">
            <v>35.39</v>
          </cell>
          <cell r="Y9">
            <v>2.2640000000000002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33.265000000000001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35.39</v>
          </cell>
          <cell r="BC9">
            <v>174</v>
          </cell>
          <cell r="BD9">
            <v>102.6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91.751000000000005</v>
          </cell>
          <cell r="E10">
            <v>39.393999999999998</v>
          </cell>
          <cell r="F10">
            <v>52.356999999999999</v>
          </cell>
          <cell r="G10">
            <v>35.524999999999999</v>
          </cell>
          <cell r="H10">
            <v>0</v>
          </cell>
          <cell r="I10">
            <v>31.35</v>
          </cell>
          <cell r="J10">
            <v>0.81399999999999995</v>
          </cell>
          <cell r="K10">
            <v>1.0820000000000001</v>
          </cell>
          <cell r="L10">
            <v>0</v>
          </cell>
          <cell r="M10">
            <v>0</v>
          </cell>
          <cell r="N10">
            <v>29.454000000000001</v>
          </cell>
          <cell r="O10">
            <v>0</v>
          </cell>
          <cell r="P10">
            <v>150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150</v>
          </cell>
          <cell r="V10">
            <v>0</v>
          </cell>
          <cell r="W10">
            <v>0.16800000000000001</v>
          </cell>
          <cell r="X10">
            <v>31.35</v>
          </cell>
          <cell r="Y10">
            <v>2.0640000000000001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29.454000000000001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31.35</v>
          </cell>
          <cell r="BC10">
            <v>150</v>
          </cell>
          <cell r="BD10">
            <v>91.751000000000005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77.700999999999993</v>
          </cell>
          <cell r="E11">
            <v>34.469000000000001</v>
          </cell>
          <cell r="F11">
            <v>43.231999999999999</v>
          </cell>
          <cell r="G11">
            <v>35.548000000000002</v>
          </cell>
          <cell r="H11">
            <v>0</v>
          </cell>
          <cell r="I11">
            <v>27.02</v>
          </cell>
          <cell r="J11">
            <v>0.73199999999999998</v>
          </cell>
          <cell r="K11">
            <v>0.91800000000000004</v>
          </cell>
          <cell r="L11">
            <v>0</v>
          </cell>
          <cell r="M11">
            <v>0</v>
          </cell>
          <cell r="N11">
            <v>25.37</v>
          </cell>
          <cell r="O11">
            <v>0</v>
          </cell>
          <cell r="P11">
            <v>122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</v>
          </cell>
          <cell r="V11">
            <v>0</v>
          </cell>
          <cell r="W11">
            <v>0.251</v>
          </cell>
          <cell r="X11">
            <v>27.02</v>
          </cell>
          <cell r="Y11">
            <v>1.9009999999999998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25.37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27.02</v>
          </cell>
          <cell r="BC11">
            <v>122</v>
          </cell>
          <cell r="BD11">
            <v>77.700999999999993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74.733000000000004</v>
          </cell>
          <cell r="E12">
            <v>32.444000000000003</v>
          </cell>
          <cell r="F12">
            <v>42.289000000000001</v>
          </cell>
          <cell r="G12">
            <v>35.514000000000003</v>
          </cell>
          <cell r="H12">
            <v>0</v>
          </cell>
          <cell r="I12">
            <v>26</v>
          </cell>
          <cell r="J12">
            <v>0.69599999999999995</v>
          </cell>
          <cell r="K12">
            <v>0.90800000000000003</v>
          </cell>
          <cell r="L12">
            <v>0</v>
          </cell>
          <cell r="M12">
            <v>0</v>
          </cell>
          <cell r="N12">
            <v>24.396000000000001</v>
          </cell>
          <cell r="O12">
            <v>0</v>
          </cell>
          <cell r="P12">
            <v>122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122</v>
          </cell>
          <cell r="V12">
            <v>0</v>
          </cell>
          <cell r="W12">
            <v>0.38900000000000001</v>
          </cell>
          <cell r="X12">
            <v>26</v>
          </cell>
          <cell r="Y12">
            <v>1.9930000000000001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24.396000000000001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</v>
          </cell>
          <cell r="BC12">
            <v>122</v>
          </cell>
          <cell r="BD12">
            <v>74.733000000000004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75.28</v>
          </cell>
          <cell r="E13">
            <v>32.686999999999998</v>
          </cell>
          <cell r="F13">
            <v>42.593000000000004</v>
          </cell>
          <cell r="G13">
            <v>35.56</v>
          </cell>
          <cell r="H13">
            <v>0</v>
          </cell>
          <cell r="I13">
            <v>26.22</v>
          </cell>
          <cell r="J13">
            <v>0.84499999999999997</v>
          </cell>
          <cell r="K13">
            <v>1.1000000000000001</v>
          </cell>
          <cell r="L13">
            <v>0</v>
          </cell>
          <cell r="M13">
            <v>0</v>
          </cell>
          <cell r="N13">
            <v>24.274999999999999</v>
          </cell>
          <cell r="O13">
            <v>0</v>
          </cell>
          <cell r="P13">
            <v>123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123</v>
          </cell>
          <cell r="V13">
            <v>0</v>
          </cell>
          <cell r="W13">
            <v>0.36399999999999999</v>
          </cell>
          <cell r="X13">
            <v>26.22</v>
          </cell>
          <cell r="Y13">
            <v>2.3090000000000002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24.274999999999999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26.22</v>
          </cell>
          <cell r="BC13">
            <v>123</v>
          </cell>
          <cell r="BD13">
            <v>75.28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76.070999999999998</v>
          </cell>
          <cell r="E14">
            <v>32.941000000000003</v>
          </cell>
          <cell r="F14">
            <v>43.13</v>
          </cell>
          <cell r="G14">
            <v>35.545000000000002</v>
          </cell>
          <cell r="H14">
            <v>0</v>
          </cell>
          <cell r="I14">
            <v>26.52</v>
          </cell>
          <cell r="J14">
            <v>0.71099999999999997</v>
          </cell>
          <cell r="K14">
            <v>0.93100000000000005</v>
          </cell>
          <cell r="L14">
            <v>0</v>
          </cell>
          <cell r="M14">
            <v>0</v>
          </cell>
          <cell r="N14">
            <v>24.878</v>
          </cell>
          <cell r="O14">
            <v>0</v>
          </cell>
          <cell r="P14">
            <v>125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125</v>
          </cell>
          <cell r="V14">
            <v>0</v>
          </cell>
          <cell r="W14">
            <v>0.26300000000000001</v>
          </cell>
          <cell r="X14">
            <v>26.52</v>
          </cell>
          <cell r="Y14">
            <v>1.9049999999999998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24.878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26.52</v>
          </cell>
          <cell r="BC14">
            <v>125</v>
          </cell>
          <cell r="BD14">
            <v>76.070999999999998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142.059</v>
          </cell>
          <cell r="E15">
            <v>60.305</v>
          </cell>
          <cell r="F15">
            <v>81.754000000000005</v>
          </cell>
          <cell r="G15">
            <v>35.533999999999999</v>
          </cell>
          <cell r="H15">
            <v>0</v>
          </cell>
          <cell r="I15">
            <v>49.79</v>
          </cell>
          <cell r="J15">
            <v>1.1120000000000001</v>
          </cell>
          <cell r="K15">
            <v>1.5069999999999999</v>
          </cell>
          <cell r="L15">
            <v>0</v>
          </cell>
          <cell r="M15">
            <v>0</v>
          </cell>
          <cell r="N15">
            <v>47.170999999999999</v>
          </cell>
          <cell r="O15">
            <v>0</v>
          </cell>
          <cell r="P15">
            <v>243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243</v>
          </cell>
          <cell r="V15">
            <v>0</v>
          </cell>
          <cell r="W15">
            <v>0.22700000000000001</v>
          </cell>
          <cell r="X15">
            <v>49.79</v>
          </cell>
          <cell r="Y15">
            <v>2.8459999999999996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47.170999999999999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49.79</v>
          </cell>
          <cell r="BC15">
            <v>243</v>
          </cell>
          <cell r="BD15">
            <v>142.059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58.35</v>
          </cell>
          <cell r="J16">
            <v>24.709</v>
          </cell>
          <cell r="K16">
            <v>33.640999999999998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286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286</v>
          </cell>
          <cell r="V16">
            <v>0</v>
          </cell>
          <cell r="W16">
            <v>0</v>
          </cell>
          <cell r="X16">
            <v>58.35</v>
          </cell>
          <cell r="Y16">
            <v>58.349999999999994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58.35</v>
          </cell>
          <cell r="BC16">
            <v>286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1010.801</v>
          </cell>
          <cell r="E6">
            <v>451.58</v>
          </cell>
          <cell r="F6">
            <v>559.221</v>
          </cell>
          <cell r="G6">
            <v>34.594000000000001</v>
          </cell>
          <cell r="H6">
            <v>0</v>
          </cell>
          <cell r="I6">
            <v>373.7</v>
          </cell>
          <cell r="J6">
            <v>4.6669999999999998</v>
          </cell>
          <cell r="K6">
            <v>5.78</v>
          </cell>
          <cell r="L6">
            <v>0</v>
          </cell>
          <cell r="M6">
            <v>0</v>
          </cell>
          <cell r="N6">
            <v>363.25299999999999</v>
          </cell>
          <cell r="O6">
            <v>0</v>
          </cell>
          <cell r="P6">
            <v>1666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1666</v>
          </cell>
          <cell r="V6">
            <v>0</v>
          </cell>
          <cell r="W6">
            <v>0.45600000000000002</v>
          </cell>
          <cell r="X6">
            <v>373.7</v>
          </cell>
          <cell r="Y6">
            <v>10.902999999999999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363.25299999999999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373.7</v>
          </cell>
          <cell r="BC6">
            <v>1666</v>
          </cell>
          <cell r="BD6">
            <v>1010.801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836.62099999999998</v>
          </cell>
          <cell r="E7">
            <v>374.29899999999998</v>
          </cell>
          <cell r="F7">
            <v>462.322</v>
          </cell>
          <cell r="G7">
            <v>34.597000000000001</v>
          </cell>
          <cell r="H7">
            <v>0</v>
          </cell>
          <cell r="I7">
            <v>309.89999999999998</v>
          </cell>
          <cell r="J7">
            <v>2.9990000000000001</v>
          </cell>
          <cell r="K7">
            <v>3.7040000000000002</v>
          </cell>
          <cell r="L7">
            <v>0</v>
          </cell>
          <cell r="M7">
            <v>0</v>
          </cell>
          <cell r="N7">
            <v>303.197</v>
          </cell>
          <cell r="O7">
            <v>0</v>
          </cell>
          <cell r="P7">
            <v>1378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1378</v>
          </cell>
          <cell r="V7">
            <v>0</v>
          </cell>
          <cell r="W7">
            <v>0.441</v>
          </cell>
          <cell r="X7">
            <v>309.89999999999998</v>
          </cell>
          <cell r="Y7">
            <v>7.1440000000000001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303.197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309.89999999999998</v>
          </cell>
          <cell r="BC7">
            <v>1378</v>
          </cell>
          <cell r="BD7">
            <v>836.62099999999998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783.30399999999997</v>
          </cell>
          <cell r="E8">
            <v>350.17200000000003</v>
          </cell>
          <cell r="F8">
            <v>433.13200000000001</v>
          </cell>
          <cell r="G8">
            <v>34.69</v>
          </cell>
          <cell r="H8">
            <v>0</v>
          </cell>
          <cell r="I8">
            <v>289.7</v>
          </cell>
          <cell r="J8">
            <v>3.3250000000000002</v>
          </cell>
          <cell r="K8">
            <v>4.1130000000000004</v>
          </cell>
          <cell r="L8">
            <v>0</v>
          </cell>
          <cell r="M8">
            <v>0</v>
          </cell>
          <cell r="N8">
            <v>282.262</v>
          </cell>
          <cell r="O8">
            <v>0</v>
          </cell>
          <cell r="P8">
            <v>1290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1290</v>
          </cell>
          <cell r="V8">
            <v>0</v>
          </cell>
          <cell r="W8">
            <v>0.67</v>
          </cell>
          <cell r="X8">
            <v>289.7</v>
          </cell>
          <cell r="Y8">
            <v>8.1080000000000005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1290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282.262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1290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289.7</v>
          </cell>
          <cell r="BC8">
            <v>1290</v>
          </cell>
          <cell r="BD8">
            <v>783.30399999999997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433.23500000000001</v>
          </cell>
          <cell r="E9">
            <v>193.56200000000001</v>
          </cell>
          <cell r="F9">
            <v>239.673</v>
          </cell>
          <cell r="G9">
            <v>34.951999999999998</v>
          </cell>
          <cell r="H9">
            <v>0</v>
          </cell>
          <cell r="I9">
            <v>160.4</v>
          </cell>
          <cell r="J9">
            <v>1.9139999999999999</v>
          </cell>
          <cell r="K9">
            <v>2.3690000000000002</v>
          </cell>
          <cell r="L9">
            <v>0</v>
          </cell>
          <cell r="M9">
            <v>0</v>
          </cell>
          <cell r="N9">
            <v>156.11699999999999</v>
          </cell>
          <cell r="O9">
            <v>0</v>
          </cell>
          <cell r="P9">
            <v>715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715</v>
          </cell>
          <cell r="V9">
            <v>0</v>
          </cell>
          <cell r="W9">
            <v>0.97899999999999998</v>
          </cell>
          <cell r="X9">
            <v>160.4</v>
          </cell>
          <cell r="Y9">
            <v>5.2620000000000005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156.11699999999999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160.4</v>
          </cell>
          <cell r="BC9">
            <v>715</v>
          </cell>
          <cell r="BD9">
            <v>433.23500000000001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237.62799999999999</v>
          </cell>
          <cell r="E10">
            <v>108.798</v>
          </cell>
          <cell r="F10">
            <v>128.83000000000001</v>
          </cell>
          <cell r="G10">
            <v>34.838000000000001</v>
          </cell>
          <cell r="H10">
            <v>0</v>
          </cell>
          <cell r="I10">
            <v>87.5</v>
          </cell>
          <cell r="J10">
            <v>1.129</v>
          </cell>
          <cell r="K10">
            <v>1.337</v>
          </cell>
          <cell r="L10">
            <v>0</v>
          </cell>
          <cell r="M10">
            <v>0</v>
          </cell>
          <cell r="N10">
            <v>85.034000000000006</v>
          </cell>
          <cell r="O10">
            <v>0</v>
          </cell>
          <cell r="P10">
            <v>373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373</v>
          </cell>
          <cell r="V10">
            <v>0</v>
          </cell>
          <cell r="W10">
            <v>1.004</v>
          </cell>
          <cell r="X10">
            <v>87.5</v>
          </cell>
          <cell r="Y10">
            <v>3.47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85.034000000000006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87.5</v>
          </cell>
          <cell r="BC10">
            <v>373</v>
          </cell>
          <cell r="BD10">
            <v>237.62799999999999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196.72900000000001</v>
          </cell>
          <cell r="E11">
            <v>90.632999999999996</v>
          </cell>
          <cell r="F11">
            <v>106.096</v>
          </cell>
          <cell r="G11">
            <v>35.313000000000002</v>
          </cell>
          <cell r="H11">
            <v>0</v>
          </cell>
          <cell r="I11">
            <v>71.900000000000006</v>
          </cell>
          <cell r="J11">
            <v>1.0309999999999999</v>
          </cell>
          <cell r="K11">
            <v>1.2070000000000001</v>
          </cell>
          <cell r="L11">
            <v>0</v>
          </cell>
          <cell r="M11">
            <v>0</v>
          </cell>
          <cell r="N11">
            <v>69.662000000000006</v>
          </cell>
          <cell r="O11">
            <v>0</v>
          </cell>
          <cell r="P11">
            <v>303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303</v>
          </cell>
          <cell r="V11">
            <v>0</v>
          </cell>
          <cell r="W11">
            <v>0.99099999999999999</v>
          </cell>
          <cell r="X11">
            <v>71.900000000000006</v>
          </cell>
          <cell r="Y11">
            <v>3.2290000000000001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69.662000000000006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71.900000000000006</v>
          </cell>
          <cell r="BC11">
            <v>303</v>
          </cell>
          <cell r="BD11">
            <v>196.72900000000001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193.58500000000001</v>
          </cell>
          <cell r="E12">
            <v>88.376000000000005</v>
          </cell>
          <cell r="F12">
            <v>105.209</v>
          </cell>
          <cell r="G12">
            <v>35.456000000000003</v>
          </cell>
          <cell r="H12">
            <v>0</v>
          </cell>
          <cell r="I12">
            <v>71.400000000000006</v>
          </cell>
          <cell r="J12">
            <v>0.95</v>
          </cell>
          <cell r="K12">
            <v>1.131</v>
          </cell>
          <cell r="L12">
            <v>0</v>
          </cell>
          <cell r="M12">
            <v>0</v>
          </cell>
          <cell r="N12">
            <v>69.319000000000003</v>
          </cell>
          <cell r="O12">
            <v>0</v>
          </cell>
          <cell r="P12">
            <v>306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306</v>
          </cell>
          <cell r="V12">
            <v>0</v>
          </cell>
          <cell r="W12">
            <v>1.002</v>
          </cell>
          <cell r="X12">
            <v>71.400000000000006</v>
          </cell>
          <cell r="Y12">
            <v>3.0830000000000002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69.319000000000003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71.400000000000006</v>
          </cell>
          <cell r="BC12">
            <v>306</v>
          </cell>
          <cell r="BD12">
            <v>193.58500000000001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200.32599999999999</v>
          </cell>
          <cell r="E13">
            <v>91.971999999999994</v>
          </cell>
          <cell r="F13">
            <v>108.354</v>
          </cell>
          <cell r="G13">
            <v>35.216999999999999</v>
          </cell>
          <cell r="H13">
            <v>0</v>
          </cell>
          <cell r="I13">
            <v>73.8</v>
          </cell>
          <cell r="J13">
            <v>1.0109999999999999</v>
          </cell>
          <cell r="K13">
            <v>1.1919999999999999</v>
          </cell>
          <cell r="L13">
            <v>0</v>
          </cell>
          <cell r="M13">
            <v>0</v>
          </cell>
          <cell r="N13">
            <v>71.596999999999994</v>
          </cell>
          <cell r="O13">
            <v>0</v>
          </cell>
          <cell r="P13">
            <v>313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313</v>
          </cell>
          <cell r="V13">
            <v>0</v>
          </cell>
          <cell r="W13">
            <v>1</v>
          </cell>
          <cell r="X13">
            <v>73.8</v>
          </cell>
          <cell r="Y13">
            <v>3.2029999999999998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71.596999999999994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73.8</v>
          </cell>
          <cell r="BC13">
            <v>313</v>
          </cell>
          <cell r="BD13">
            <v>200.32599999999999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165.262</v>
          </cell>
          <cell r="E14">
            <v>75.221999999999994</v>
          </cell>
          <cell r="F14">
            <v>90.04</v>
          </cell>
          <cell r="G14">
            <v>35.554000000000002</v>
          </cell>
          <cell r="H14">
            <v>0</v>
          </cell>
          <cell r="I14">
            <v>60.8</v>
          </cell>
          <cell r="J14">
            <v>0.78400000000000003</v>
          </cell>
          <cell r="K14">
            <v>0.93899999999999995</v>
          </cell>
          <cell r="L14">
            <v>0</v>
          </cell>
          <cell r="M14">
            <v>0</v>
          </cell>
          <cell r="N14">
            <v>59.076999999999998</v>
          </cell>
          <cell r="O14">
            <v>0</v>
          </cell>
          <cell r="P14">
            <v>262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262</v>
          </cell>
          <cell r="V14">
            <v>0</v>
          </cell>
          <cell r="W14">
            <v>1.131</v>
          </cell>
          <cell r="X14">
            <v>60.8</v>
          </cell>
          <cell r="Y14">
            <v>2.8540000000000001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59.076999999999998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60.8</v>
          </cell>
          <cell r="BC14">
            <v>262</v>
          </cell>
          <cell r="BD14">
            <v>165.262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493.04599999999999</v>
          </cell>
          <cell r="E15">
            <v>223.51400000000001</v>
          </cell>
          <cell r="F15">
            <v>269.53199999999998</v>
          </cell>
          <cell r="G15">
            <v>35.515000000000001</v>
          </cell>
          <cell r="H15">
            <v>0</v>
          </cell>
          <cell r="I15">
            <v>182.9</v>
          </cell>
          <cell r="J15">
            <v>2.2650000000000001</v>
          </cell>
          <cell r="K15">
            <v>2.7320000000000002</v>
          </cell>
          <cell r="L15">
            <v>0</v>
          </cell>
          <cell r="M15">
            <v>0</v>
          </cell>
          <cell r="N15">
            <v>177.90299999999999</v>
          </cell>
          <cell r="O15">
            <v>0</v>
          </cell>
          <cell r="P15">
            <v>794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794</v>
          </cell>
          <cell r="V15">
            <v>0</v>
          </cell>
          <cell r="W15">
            <v>0.87</v>
          </cell>
          <cell r="X15">
            <v>182.9</v>
          </cell>
          <cell r="Y15">
            <v>5.867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177.90299999999999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182.9</v>
          </cell>
          <cell r="BC15">
            <v>794</v>
          </cell>
          <cell r="BD15">
            <v>493.04599999999999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846.26300000000003</v>
          </cell>
          <cell r="E16">
            <v>379.38099999999997</v>
          </cell>
          <cell r="F16">
            <v>466.88200000000001</v>
          </cell>
          <cell r="G16">
            <v>35.491999999999997</v>
          </cell>
          <cell r="H16">
            <v>0</v>
          </cell>
          <cell r="I16">
            <v>314.2</v>
          </cell>
          <cell r="J16">
            <v>3.5150000000000001</v>
          </cell>
          <cell r="K16">
            <v>4.3259999999999996</v>
          </cell>
          <cell r="L16">
            <v>0</v>
          </cell>
          <cell r="M16">
            <v>0</v>
          </cell>
          <cell r="N16">
            <v>306.35899999999998</v>
          </cell>
          <cell r="O16">
            <v>0</v>
          </cell>
          <cell r="P16">
            <v>1392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1392</v>
          </cell>
          <cell r="V16">
            <v>0</v>
          </cell>
          <cell r="W16">
            <v>0.56200000000000006</v>
          </cell>
          <cell r="X16">
            <v>314.2</v>
          </cell>
          <cell r="Y16">
            <v>8.4029999999999987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306.35899999999998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314.2</v>
          </cell>
          <cell r="BC16">
            <v>1392</v>
          </cell>
          <cell r="BD16">
            <v>846.26300000000003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1119.2819999999999</v>
          </cell>
          <cell r="E17">
            <v>503.33800000000002</v>
          </cell>
          <cell r="F17">
            <v>615.94399999999996</v>
          </cell>
          <cell r="G17">
            <v>35.298999999999999</v>
          </cell>
          <cell r="H17">
            <v>0</v>
          </cell>
          <cell r="I17">
            <v>415.4</v>
          </cell>
          <cell r="J17">
            <v>5.0389999999999997</v>
          </cell>
          <cell r="K17">
            <v>6.1669999999999998</v>
          </cell>
          <cell r="L17">
            <v>0</v>
          </cell>
          <cell r="M17">
            <v>0</v>
          </cell>
          <cell r="N17">
            <v>404.19400000000002</v>
          </cell>
          <cell r="O17">
            <v>0</v>
          </cell>
          <cell r="P17">
            <v>1830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1830</v>
          </cell>
          <cell r="V17">
            <v>0</v>
          </cell>
          <cell r="W17">
            <v>0.45200000000000001</v>
          </cell>
          <cell r="X17">
            <v>415.4</v>
          </cell>
          <cell r="Y17">
            <v>11.657999999999999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404.19400000000002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415.4</v>
          </cell>
          <cell r="BC17">
            <v>1830</v>
          </cell>
          <cell r="BD17">
            <v>1119.2819999999999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3242</v>
          </cell>
        </row>
      </sheetData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Listopad"/>
      <sheetName val="Srpen"/>
      <sheetName val="Září"/>
      <sheetName val="Říjen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950.57799999999997</v>
          </cell>
          <cell r="E6">
            <v>426.28500000000003</v>
          </cell>
          <cell r="F6">
            <v>524.29300000000001</v>
          </cell>
          <cell r="G6">
            <v>35.267000000000003</v>
          </cell>
          <cell r="H6">
            <v>0</v>
          </cell>
          <cell r="I6">
            <v>351.2</v>
          </cell>
          <cell r="J6">
            <v>3.597</v>
          </cell>
          <cell r="K6">
            <v>4.423</v>
          </cell>
          <cell r="L6">
            <v>0</v>
          </cell>
          <cell r="M6">
            <v>0</v>
          </cell>
          <cell r="N6">
            <v>343.18</v>
          </cell>
          <cell r="O6">
            <v>0</v>
          </cell>
          <cell r="P6">
            <v>1555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1555</v>
          </cell>
          <cell r="V6">
            <v>0</v>
          </cell>
          <cell r="W6">
            <v>0.57999999999999996</v>
          </cell>
          <cell r="X6">
            <v>351.2</v>
          </cell>
          <cell r="Y6">
            <v>8.6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343.18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351.2</v>
          </cell>
          <cell r="BC6">
            <v>1555</v>
          </cell>
          <cell r="BD6">
            <v>950.57799999999997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900.62900000000002</v>
          </cell>
          <cell r="E7">
            <v>405.161</v>
          </cell>
          <cell r="F7">
            <v>495.46800000000002</v>
          </cell>
          <cell r="G7">
            <v>34.988</v>
          </cell>
          <cell r="H7">
            <v>0</v>
          </cell>
          <cell r="I7">
            <v>333</v>
          </cell>
          <cell r="J7">
            <v>3.7320000000000002</v>
          </cell>
          <cell r="K7">
            <v>4.5629999999999997</v>
          </cell>
          <cell r="L7">
            <v>0</v>
          </cell>
          <cell r="M7">
            <v>0</v>
          </cell>
          <cell r="N7">
            <v>324.70499999999998</v>
          </cell>
          <cell r="O7">
            <v>0</v>
          </cell>
          <cell r="P7">
            <v>1466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1466</v>
          </cell>
          <cell r="V7">
            <v>0</v>
          </cell>
          <cell r="W7">
            <v>0.45</v>
          </cell>
          <cell r="X7">
            <v>333</v>
          </cell>
          <cell r="Y7">
            <v>8.7449999999999992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324.70499999999998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333</v>
          </cell>
          <cell r="BC7">
            <v>1466</v>
          </cell>
          <cell r="BD7">
            <v>900.62900000000002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774.26199999999994</v>
          </cell>
          <cell r="E8">
            <v>348.63600000000002</v>
          </cell>
          <cell r="F8">
            <v>425.62599999999998</v>
          </cell>
          <cell r="G8">
            <v>35.027000000000001</v>
          </cell>
          <cell r="H8">
            <v>0</v>
          </cell>
          <cell r="I8">
            <v>287.60000000000002</v>
          </cell>
          <cell r="J8">
            <v>3.35</v>
          </cell>
          <cell r="K8">
            <v>4.0890000000000004</v>
          </cell>
          <cell r="L8">
            <v>0</v>
          </cell>
          <cell r="M8">
            <v>0</v>
          </cell>
          <cell r="N8">
            <v>280.161</v>
          </cell>
          <cell r="O8">
            <v>0</v>
          </cell>
          <cell r="P8">
            <v>1264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1264</v>
          </cell>
          <cell r="V8">
            <v>0</v>
          </cell>
          <cell r="W8">
            <v>0.70199999999999996</v>
          </cell>
          <cell r="X8">
            <v>287.60000000000002</v>
          </cell>
          <cell r="Y8">
            <v>8.141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280.161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287.60000000000002</v>
          </cell>
          <cell r="BC8">
            <v>1264</v>
          </cell>
          <cell r="BD8">
            <v>774.26199999999994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525.57000000000005</v>
          </cell>
          <cell r="E9">
            <v>234.65299999999999</v>
          </cell>
          <cell r="F9">
            <v>290.91699999999997</v>
          </cell>
          <cell r="G9">
            <v>35.343000000000004</v>
          </cell>
          <cell r="H9">
            <v>0</v>
          </cell>
          <cell r="I9">
            <v>195.6</v>
          </cell>
          <cell r="J9">
            <v>2.282</v>
          </cell>
          <cell r="K9">
            <v>2.83</v>
          </cell>
          <cell r="L9">
            <v>0</v>
          </cell>
          <cell r="M9">
            <v>0</v>
          </cell>
          <cell r="N9">
            <v>190.488</v>
          </cell>
          <cell r="O9">
            <v>0</v>
          </cell>
          <cell r="P9">
            <v>873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873</v>
          </cell>
          <cell r="V9">
            <v>0</v>
          </cell>
          <cell r="W9">
            <v>0.76100000000000001</v>
          </cell>
          <cell r="X9">
            <v>195.6</v>
          </cell>
          <cell r="Y9">
            <v>5.8730000000000002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190.488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195.6</v>
          </cell>
          <cell r="BC9">
            <v>873</v>
          </cell>
          <cell r="BD9">
            <v>525.57000000000005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327.64</v>
          </cell>
          <cell r="E10">
            <v>149.53</v>
          </cell>
          <cell r="F10">
            <v>178.11</v>
          </cell>
          <cell r="G10">
            <v>35.521000000000001</v>
          </cell>
          <cell r="H10">
            <v>0</v>
          </cell>
          <cell r="I10">
            <v>120.8</v>
          </cell>
          <cell r="J10">
            <v>1.55</v>
          </cell>
          <cell r="K10">
            <v>1.8460000000000001</v>
          </cell>
          <cell r="L10">
            <v>0</v>
          </cell>
          <cell r="M10">
            <v>0</v>
          </cell>
          <cell r="N10">
            <v>117.404</v>
          </cell>
          <cell r="O10">
            <v>0</v>
          </cell>
          <cell r="P10">
            <v>518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518</v>
          </cell>
          <cell r="V10">
            <v>0</v>
          </cell>
          <cell r="W10">
            <v>1.0209999999999999</v>
          </cell>
          <cell r="X10">
            <v>120.8</v>
          </cell>
          <cell r="Y10">
            <v>4.4169999999999998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117.404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120.8</v>
          </cell>
          <cell r="BC10">
            <v>518</v>
          </cell>
          <cell r="BD10">
            <v>327.64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211.197</v>
          </cell>
          <cell r="E11">
            <v>97.244</v>
          </cell>
          <cell r="F11">
            <v>113.953</v>
          </cell>
          <cell r="G11">
            <v>35.551000000000002</v>
          </cell>
          <cell r="H11">
            <v>0</v>
          </cell>
          <cell r="I11">
            <v>78.7</v>
          </cell>
          <cell r="J11">
            <v>1.054</v>
          </cell>
          <cell r="K11">
            <v>1.2350000000000001</v>
          </cell>
          <cell r="L11">
            <v>0</v>
          </cell>
          <cell r="M11">
            <v>0</v>
          </cell>
          <cell r="N11">
            <v>76.411000000000001</v>
          </cell>
          <cell r="O11">
            <v>0</v>
          </cell>
          <cell r="P11">
            <v>332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332</v>
          </cell>
          <cell r="V11">
            <v>0</v>
          </cell>
          <cell r="W11">
            <v>1.8</v>
          </cell>
          <cell r="X11">
            <v>78.7</v>
          </cell>
          <cell r="Y11">
            <v>4.0890000000000004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76.411000000000001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78.7</v>
          </cell>
          <cell r="BC11">
            <v>332</v>
          </cell>
          <cell r="BD11">
            <v>211.197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194.61799999999999</v>
          </cell>
          <cell r="E12">
            <v>89.611000000000004</v>
          </cell>
          <cell r="F12">
            <v>105.00700000000001</v>
          </cell>
          <cell r="G12">
            <v>35.534999999999997</v>
          </cell>
          <cell r="H12">
            <v>0</v>
          </cell>
          <cell r="I12">
            <v>72.3</v>
          </cell>
          <cell r="J12">
            <v>1.0229999999999999</v>
          </cell>
          <cell r="K12">
            <v>1.1990000000000001</v>
          </cell>
          <cell r="L12">
            <v>0</v>
          </cell>
          <cell r="M12">
            <v>0</v>
          </cell>
          <cell r="N12">
            <v>70.078000000000003</v>
          </cell>
          <cell r="O12">
            <v>0</v>
          </cell>
          <cell r="P12">
            <v>305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305</v>
          </cell>
          <cell r="V12">
            <v>0</v>
          </cell>
          <cell r="W12">
            <v>1.9710000000000001</v>
          </cell>
          <cell r="X12">
            <v>72.3</v>
          </cell>
          <cell r="Y12">
            <v>4.1929999999999996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70.078000000000003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72.3</v>
          </cell>
          <cell r="BC12">
            <v>305</v>
          </cell>
          <cell r="BD12">
            <v>194.61799999999999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196.78700000000001</v>
          </cell>
          <cell r="E13">
            <v>90.516999999999996</v>
          </cell>
          <cell r="F13">
            <v>106.27</v>
          </cell>
          <cell r="G13">
            <v>35.56</v>
          </cell>
          <cell r="H13">
            <v>0</v>
          </cell>
          <cell r="I13">
            <v>72.400000000000006</v>
          </cell>
          <cell r="J13">
            <v>0.97</v>
          </cell>
          <cell r="K13">
            <v>1.1379999999999999</v>
          </cell>
          <cell r="L13">
            <v>0</v>
          </cell>
          <cell r="M13">
            <v>0</v>
          </cell>
          <cell r="N13">
            <v>70.292000000000002</v>
          </cell>
          <cell r="O13">
            <v>0</v>
          </cell>
          <cell r="P13">
            <v>306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306</v>
          </cell>
          <cell r="V13">
            <v>0</v>
          </cell>
          <cell r="W13">
            <v>1.98</v>
          </cell>
          <cell r="X13">
            <v>72.400000000000006</v>
          </cell>
          <cell r="Y13">
            <v>4.0879999999999992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70.292000000000002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72.400000000000006</v>
          </cell>
          <cell r="BC13">
            <v>306</v>
          </cell>
          <cell r="BD13">
            <v>196.78700000000001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202.17599999999999</v>
          </cell>
          <cell r="E14">
            <v>94.516999999999996</v>
          </cell>
          <cell r="F14">
            <v>107.65900000000001</v>
          </cell>
          <cell r="G14">
            <v>35.545999999999999</v>
          </cell>
          <cell r="H14">
            <v>0</v>
          </cell>
          <cell r="I14">
            <v>75.599999999999994</v>
          </cell>
          <cell r="J14">
            <v>1.1439999999999999</v>
          </cell>
          <cell r="K14">
            <v>1.302</v>
          </cell>
          <cell r="L14">
            <v>0</v>
          </cell>
          <cell r="M14">
            <v>0</v>
          </cell>
          <cell r="N14">
            <v>73.153999999999996</v>
          </cell>
          <cell r="O14">
            <v>0</v>
          </cell>
          <cell r="P14">
            <v>310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310</v>
          </cell>
          <cell r="V14">
            <v>0</v>
          </cell>
          <cell r="W14">
            <v>1.774</v>
          </cell>
          <cell r="X14">
            <v>75.599999999999994</v>
          </cell>
          <cell r="Y14">
            <v>4.22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73.153999999999996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75.599999999999994</v>
          </cell>
          <cell r="BC14">
            <v>310</v>
          </cell>
          <cell r="BD14">
            <v>202.17599999999999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409.24799999999999</v>
          </cell>
          <cell r="E15">
            <v>182.995</v>
          </cell>
          <cell r="F15">
            <v>226.25299999999999</v>
          </cell>
          <cell r="G15">
            <v>35.53</v>
          </cell>
          <cell r="H15">
            <v>0</v>
          </cell>
          <cell r="I15">
            <v>152.1</v>
          </cell>
          <cell r="J15">
            <v>1.7330000000000001</v>
          </cell>
          <cell r="K15">
            <v>2.1429999999999998</v>
          </cell>
          <cell r="L15">
            <v>0</v>
          </cell>
          <cell r="M15">
            <v>0</v>
          </cell>
          <cell r="N15">
            <v>148.22399999999999</v>
          </cell>
          <cell r="O15">
            <v>0</v>
          </cell>
          <cell r="P15">
            <v>677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677</v>
          </cell>
          <cell r="V15">
            <v>0</v>
          </cell>
          <cell r="W15">
            <v>1.7370000000000001</v>
          </cell>
          <cell r="X15">
            <v>152.1</v>
          </cell>
          <cell r="Y15">
            <v>5.6129999999999995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677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148.22399999999999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677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152.1</v>
          </cell>
          <cell r="BC15">
            <v>677</v>
          </cell>
          <cell r="BD15">
            <v>409.24799999999999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182.2</v>
          </cell>
          <cell r="J16">
            <v>84.522999999999996</v>
          </cell>
          <cell r="K16">
            <v>97.677000000000007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758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758</v>
          </cell>
          <cell r="V16">
            <v>0</v>
          </cell>
          <cell r="W16">
            <v>0</v>
          </cell>
          <cell r="X16">
            <v>182.2</v>
          </cell>
          <cell r="Y16">
            <v>182.2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758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758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182.2</v>
          </cell>
          <cell r="BC16">
            <v>758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2282.3969999999999</v>
          </cell>
          <cell r="E6">
            <v>1098.1990000000001</v>
          </cell>
          <cell r="F6">
            <v>1184.1980000000001</v>
          </cell>
          <cell r="G6">
            <v>34.668999999999997</v>
          </cell>
          <cell r="H6">
            <v>0</v>
          </cell>
          <cell r="I6">
            <v>871.47799999999995</v>
          </cell>
          <cell r="J6">
            <v>7.8040000000000003</v>
          </cell>
          <cell r="K6">
            <v>8.4160000000000004</v>
          </cell>
          <cell r="L6">
            <v>0</v>
          </cell>
          <cell r="M6">
            <v>0</v>
          </cell>
          <cell r="N6">
            <v>855.25800000000004</v>
          </cell>
          <cell r="O6">
            <v>0</v>
          </cell>
          <cell r="P6">
            <v>3383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3383</v>
          </cell>
          <cell r="V6">
            <v>0</v>
          </cell>
          <cell r="W6">
            <v>1.0489999999999999</v>
          </cell>
          <cell r="X6">
            <v>871.47799999999995</v>
          </cell>
          <cell r="Y6">
            <v>17.268999999999998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855.25800000000004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871.47799999999995</v>
          </cell>
          <cell r="BC6">
            <v>3383</v>
          </cell>
          <cell r="BD6">
            <v>2282.3969999999999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2088.5920000000001</v>
          </cell>
          <cell r="E7">
            <v>1005.989</v>
          </cell>
          <cell r="F7">
            <v>1082.6030000000001</v>
          </cell>
          <cell r="G7">
            <v>34.752000000000002</v>
          </cell>
          <cell r="H7">
            <v>0</v>
          </cell>
          <cell r="I7">
            <v>800.68799999999999</v>
          </cell>
          <cell r="J7">
            <v>9.0389999999999997</v>
          </cell>
          <cell r="K7">
            <v>9.7279999999999998</v>
          </cell>
          <cell r="L7">
            <v>0</v>
          </cell>
          <cell r="M7">
            <v>0</v>
          </cell>
          <cell r="N7">
            <v>781.92100000000005</v>
          </cell>
          <cell r="O7">
            <v>0</v>
          </cell>
          <cell r="P7">
            <v>3102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3102</v>
          </cell>
          <cell r="V7">
            <v>0</v>
          </cell>
          <cell r="W7">
            <v>0.879</v>
          </cell>
          <cell r="X7">
            <v>800.68799999999999</v>
          </cell>
          <cell r="Y7">
            <v>19.646000000000001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3102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781.92100000000005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3102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800.68799999999999</v>
          </cell>
          <cell r="BC7">
            <v>3102</v>
          </cell>
          <cell r="BD7">
            <v>2088.5920000000001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1718.21</v>
          </cell>
          <cell r="E8">
            <v>825.74400000000003</v>
          </cell>
          <cell r="F8">
            <v>892.46600000000001</v>
          </cell>
          <cell r="G8">
            <v>35.045000000000002</v>
          </cell>
          <cell r="H8">
            <v>0</v>
          </cell>
          <cell r="I8">
            <v>653.57899999999995</v>
          </cell>
          <cell r="J8">
            <v>7.4820000000000002</v>
          </cell>
          <cell r="K8">
            <v>8.0869999999999997</v>
          </cell>
          <cell r="L8">
            <v>0</v>
          </cell>
          <cell r="M8">
            <v>0</v>
          </cell>
          <cell r="N8">
            <v>638.01</v>
          </cell>
          <cell r="O8">
            <v>0</v>
          </cell>
          <cell r="P8">
            <v>2543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2543</v>
          </cell>
          <cell r="V8">
            <v>0</v>
          </cell>
          <cell r="W8">
            <v>1.284</v>
          </cell>
          <cell r="X8">
            <v>653.57899999999995</v>
          </cell>
          <cell r="Y8">
            <v>16.852999999999998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638.01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653.57899999999995</v>
          </cell>
          <cell r="BC8">
            <v>2543</v>
          </cell>
          <cell r="BD8">
            <v>1718.21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1254.971</v>
          </cell>
          <cell r="E9">
            <v>601.10699999999997</v>
          </cell>
          <cell r="F9">
            <v>653.86400000000003</v>
          </cell>
          <cell r="G9">
            <v>35.365000000000002</v>
          </cell>
          <cell r="H9">
            <v>0</v>
          </cell>
          <cell r="I9">
            <v>477.27699999999999</v>
          </cell>
          <cell r="J9">
            <v>5.16</v>
          </cell>
          <cell r="K9">
            <v>5.6130000000000004</v>
          </cell>
          <cell r="L9">
            <v>0</v>
          </cell>
          <cell r="M9">
            <v>0</v>
          </cell>
          <cell r="N9">
            <v>466.50400000000002</v>
          </cell>
          <cell r="O9">
            <v>0</v>
          </cell>
          <cell r="P9">
            <v>1869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1869</v>
          </cell>
          <cell r="V9">
            <v>0</v>
          </cell>
          <cell r="W9">
            <v>1.484</v>
          </cell>
          <cell r="X9">
            <v>477.27699999999999</v>
          </cell>
          <cell r="Y9">
            <v>12.257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466.50400000000002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477.27699999999999</v>
          </cell>
          <cell r="BC9">
            <v>1869</v>
          </cell>
          <cell r="BD9">
            <v>1254.971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875.17499999999995</v>
          </cell>
          <cell r="E10">
            <v>425.29700000000003</v>
          </cell>
          <cell r="F10">
            <v>449.87799999999999</v>
          </cell>
          <cell r="G10">
            <v>35.027000000000001</v>
          </cell>
          <cell r="H10">
            <v>0</v>
          </cell>
          <cell r="I10">
            <v>335.86599999999999</v>
          </cell>
          <cell r="J10">
            <v>4.5289999999999999</v>
          </cell>
          <cell r="K10">
            <v>4.7910000000000004</v>
          </cell>
          <cell r="L10">
            <v>0</v>
          </cell>
          <cell r="M10">
            <v>0</v>
          </cell>
          <cell r="N10">
            <v>326.54599999999999</v>
          </cell>
          <cell r="O10">
            <v>0</v>
          </cell>
          <cell r="P10">
            <v>1279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1279</v>
          </cell>
          <cell r="V10">
            <v>0</v>
          </cell>
          <cell r="W10">
            <v>1.6579999999999999</v>
          </cell>
          <cell r="X10">
            <v>335.86599999999999</v>
          </cell>
          <cell r="Y10">
            <v>10.978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326.54599999999999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335.86599999999999</v>
          </cell>
          <cell r="BC10">
            <v>1279</v>
          </cell>
          <cell r="BD10">
            <v>875.17499999999995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583.17200000000003</v>
          </cell>
          <cell r="E11">
            <v>289.76</v>
          </cell>
          <cell r="F11">
            <v>293.41199999999998</v>
          </cell>
          <cell r="G11">
            <v>35.488</v>
          </cell>
          <cell r="H11">
            <v>0</v>
          </cell>
          <cell r="I11">
            <v>223.02199999999999</v>
          </cell>
          <cell r="J11">
            <v>3.0190000000000001</v>
          </cell>
          <cell r="K11">
            <v>3.0569999999999999</v>
          </cell>
          <cell r="L11">
            <v>0</v>
          </cell>
          <cell r="M11">
            <v>0</v>
          </cell>
          <cell r="N11">
            <v>216.946</v>
          </cell>
          <cell r="O11">
            <v>0</v>
          </cell>
          <cell r="P11">
            <v>813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813</v>
          </cell>
          <cell r="V11">
            <v>0</v>
          </cell>
          <cell r="W11">
            <v>1.9410000000000001</v>
          </cell>
          <cell r="X11">
            <v>223.02199999999999</v>
          </cell>
          <cell r="Y11">
            <v>8.0170000000000012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216.946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223.02199999999999</v>
          </cell>
          <cell r="BC11">
            <v>813</v>
          </cell>
          <cell r="BD11">
            <v>583.17200000000003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655.49599999999998</v>
          </cell>
          <cell r="E12">
            <v>318.82499999999999</v>
          </cell>
          <cell r="F12">
            <v>336.67099999999999</v>
          </cell>
          <cell r="G12">
            <v>35.454000000000001</v>
          </cell>
          <cell r="H12">
            <v>0</v>
          </cell>
          <cell r="I12">
            <v>251.74199999999999</v>
          </cell>
          <cell r="J12">
            <v>3.984</v>
          </cell>
          <cell r="K12">
            <v>4.2060000000000004</v>
          </cell>
          <cell r="L12">
            <v>0</v>
          </cell>
          <cell r="M12">
            <v>0</v>
          </cell>
          <cell r="N12">
            <v>243.55199999999999</v>
          </cell>
          <cell r="O12">
            <v>0</v>
          </cell>
          <cell r="P12">
            <v>957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957</v>
          </cell>
          <cell r="V12">
            <v>0</v>
          </cell>
          <cell r="W12">
            <v>1.758</v>
          </cell>
          <cell r="X12">
            <v>251.74199999999999</v>
          </cell>
          <cell r="Y12">
            <v>9.9480000000000004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243.55199999999999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251.74199999999999</v>
          </cell>
          <cell r="BC12">
            <v>957</v>
          </cell>
          <cell r="BD12">
            <v>655.49599999999998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650.40300000000002</v>
          </cell>
          <cell r="E13">
            <v>316.55399999999997</v>
          </cell>
          <cell r="F13">
            <v>333.84899999999999</v>
          </cell>
          <cell r="G13">
            <v>35.435000000000002</v>
          </cell>
          <cell r="H13">
            <v>0</v>
          </cell>
          <cell r="I13">
            <v>244.423</v>
          </cell>
          <cell r="J13">
            <v>1.1619999999999999</v>
          </cell>
          <cell r="K13">
            <v>1.2250000000000001</v>
          </cell>
          <cell r="L13">
            <v>0</v>
          </cell>
          <cell r="M13">
            <v>0</v>
          </cell>
          <cell r="N13">
            <v>242.036</v>
          </cell>
          <cell r="O13">
            <v>0</v>
          </cell>
          <cell r="P13">
            <v>928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928</v>
          </cell>
          <cell r="V13">
            <v>0</v>
          </cell>
          <cell r="W13">
            <v>1.776</v>
          </cell>
          <cell r="X13">
            <v>244.423</v>
          </cell>
          <cell r="Y13">
            <v>4.1630000000000003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242.036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244.423</v>
          </cell>
          <cell r="BC13">
            <v>928</v>
          </cell>
          <cell r="BD13">
            <v>650.40300000000002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618.37699999999995</v>
          </cell>
          <cell r="E14">
            <v>303.12</v>
          </cell>
          <cell r="F14">
            <v>315.25700000000001</v>
          </cell>
          <cell r="G14">
            <v>35.613999999999997</v>
          </cell>
          <cell r="H14">
            <v>0</v>
          </cell>
          <cell r="I14">
            <v>243.84700000000001</v>
          </cell>
          <cell r="J14">
            <v>6.0940000000000003</v>
          </cell>
          <cell r="K14">
            <v>6.3380000000000001</v>
          </cell>
          <cell r="L14">
            <v>0</v>
          </cell>
          <cell r="M14">
            <v>0</v>
          </cell>
          <cell r="N14">
            <v>231.41499999999999</v>
          </cell>
          <cell r="O14">
            <v>0</v>
          </cell>
          <cell r="P14">
            <v>913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913</v>
          </cell>
          <cell r="V14">
            <v>0</v>
          </cell>
          <cell r="W14">
            <v>1.806</v>
          </cell>
          <cell r="X14">
            <v>243.84700000000001</v>
          </cell>
          <cell r="Y14">
            <v>14.238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231.41499999999999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243.84700000000001</v>
          </cell>
          <cell r="BC14">
            <v>913</v>
          </cell>
          <cell r="BD14">
            <v>618.37699999999995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1191.0129999999999</v>
          </cell>
          <cell r="E15">
            <v>564.5</v>
          </cell>
          <cell r="F15">
            <v>626.51300000000003</v>
          </cell>
          <cell r="G15">
            <v>35.488999999999997</v>
          </cell>
          <cell r="H15">
            <v>0</v>
          </cell>
          <cell r="I15">
            <v>442.75099999999998</v>
          </cell>
          <cell r="J15">
            <v>1.7250000000000001</v>
          </cell>
          <cell r="K15">
            <v>1.9139999999999999</v>
          </cell>
          <cell r="L15">
            <v>0</v>
          </cell>
          <cell r="M15">
            <v>0</v>
          </cell>
          <cell r="N15">
            <v>439.11200000000002</v>
          </cell>
          <cell r="O15">
            <v>0</v>
          </cell>
          <cell r="P15">
            <v>1769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1769</v>
          </cell>
          <cell r="V15">
            <v>0</v>
          </cell>
          <cell r="W15">
            <v>1.655</v>
          </cell>
          <cell r="X15">
            <v>442.75099999999998</v>
          </cell>
          <cell r="Y15">
            <v>5.2940000000000005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439.11200000000002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442.75099999999998</v>
          </cell>
          <cell r="BC15">
            <v>1769</v>
          </cell>
          <cell r="BD15">
            <v>1191.0129999999999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1728.6220000000001</v>
          </cell>
          <cell r="E16">
            <v>830.048</v>
          </cell>
          <cell r="F16">
            <v>898.57399999999996</v>
          </cell>
          <cell r="G16">
            <v>35.399000000000001</v>
          </cell>
          <cell r="H16">
            <v>0</v>
          </cell>
          <cell r="I16">
            <v>660.98699999999997</v>
          </cell>
          <cell r="J16">
            <v>7.7149999999999999</v>
          </cell>
          <cell r="K16">
            <v>8.3520000000000003</v>
          </cell>
          <cell r="L16">
            <v>0</v>
          </cell>
          <cell r="M16">
            <v>0</v>
          </cell>
          <cell r="N16">
            <v>644.91999999999996</v>
          </cell>
          <cell r="O16">
            <v>0</v>
          </cell>
          <cell r="P16">
            <v>2576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2576</v>
          </cell>
          <cell r="V16">
            <v>0</v>
          </cell>
          <cell r="W16">
            <v>1.294</v>
          </cell>
          <cell r="X16">
            <v>660.98699999999997</v>
          </cell>
          <cell r="Y16">
            <v>17.361000000000001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644.91999999999996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660.98699999999997</v>
          </cell>
          <cell r="BC16">
            <v>2576</v>
          </cell>
          <cell r="BD16">
            <v>1728.6220000000001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2267.6210000000001</v>
          </cell>
          <cell r="E17">
            <v>1088.5229999999999</v>
          </cell>
          <cell r="F17">
            <v>1179.098</v>
          </cell>
          <cell r="G17">
            <v>35.401000000000003</v>
          </cell>
          <cell r="H17">
            <v>0</v>
          </cell>
          <cell r="I17">
            <v>874.71500000000003</v>
          </cell>
          <cell r="J17">
            <v>10.938000000000001</v>
          </cell>
          <cell r="K17">
            <v>11.848000000000001</v>
          </cell>
          <cell r="L17">
            <v>0</v>
          </cell>
          <cell r="M17">
            <v>0</v>
          </cell>
          <cell r="N17">
            <v>851.92899999999997</v>
          </cell>
          <cell r="O17">
            <v>0</v>
          </cell>
          <cell r="P17">
            <v>3411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3411</v>
          </cell>
          <cell r="V17">
            <v>0</v>
          </cell>
          <cell r="W17">
            <v>1.0649999999999999</v>
          </cell>
          <cell r="X17">
            <v>874.71500000000003</v>
          </cell>
          <cell r="Y17">
            <v>23.851000000000003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851.92899999999997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874.71500000000003</v>
          </cell>
          <cell r="BC17">
            <v>3411</v>
          </cell>
          <cell r="BD17">
            <v>2267.6210000000001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3040</v>
          </cell>
        </row>
      </sheetData>
      <sheetData sheetId="2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XQSESJJ4KR5EIJQFUK6YTPZPV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2109.3739999999998</v>
          </cell>
          <cell r="E6">
            <v>1006.755</v>
          </cell>
          <cell r="F6">
            <v>1102.6189999999999</v>
          </cell>
          <cell r="G6">
            <v>35.314</v>
          </cell>
          <cell r="H6">
            <v>0</v>
          </cell>
          <cell r="I6">
            <v>802.22299999999996</v>
          </cell>
          <cell r="J6">
            <v>6.7629999999999999</v>
          </cell>
          <cell r="K6">
            <v>7.4059999999999997</v>
          </cell>
          <cell r="L6">
            <v>0</v>
          </cell>
          <cell r="M6">
            <v>0</v>
          </cell>
          <cell r="N6">
            <v>788.05399999999997</v>
          </cell>
          <cell r="O6">
            <v>0</v>
          </cell>
          <cell r="P6">
            <v>3163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3163</v>
          </cell>
          <cell r="V6">
            <v>0</v>
          </cell>
          <cell r="W6">
            <v>1.1100000000000001</v>
          </cell>
          <cell r="X6">
            <v>802.22299999999996</v>
          </cell>
          <cell r="Y6">
            <v>15.279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788.05399999999997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802.22299999999996</v>
          </cell>
          <cell r="BC6">
            <v>3163</v>
          </cell>
          <cell r="BD6">
            <v>2109.3739999999998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1970.355</v>
          </cell>
          <cell r="E7">
            <v>933.86300000000006</v>
          </cell>
          <cell r="F7">
            <v>1036.492</v>
          </cell>
          <cell r="G7">
            <v>35.366999999999997</v>
          </cell>
          <cell r="H7">
            <v>0</v>
          </cell>
          <cell r="I7">
            <v>745.56399999999996</v>
          </cell>
          <cell r="J7">
            <v>7.2750000000000004</v>
          </cell>
          <cell r="K7">
            <v>8.0749999999999993</v>
          </cell>
          <cell r="L7">
            <v>0</v>
          </cell>
          <cell r="M7">
            <v>0</v>
          </cell>
          <cell r="N7">
            <v>730.21400000000006</v>
          </cell>
          <cell r="O7">
            <v>0</v>
          </cell>
          <cell r="P7">
            <v>2979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2979</v>
          </cell>
          <cell r="V7">
            <v>0</v>
          </cell>
          <cell r="W7">
            <v>1.0009999999999999</v>
          </cell>
          <cell r="X7">
            <v>745.56399999999996</v>
          </cell>
          <cell r="Y7">
            <v>16.350999999999999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730.21400000000006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745.56399999999996</v>
          </cell>
          <cell r="BC7">
            <v>2979</v>
          </cell>
          <cell r="BD7">
            <v>1970.355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1680.3409999999999</v>
          </cell>
          <cell r="E8">
            <v>794.68100000000004</v>
          </cell>
          <cell r="F8">
            <v>885.66</v>
          </cell>
          <cell r="G8">
            <v>35.256999999999998</v>
          </cell>
          <cell r="H8">
            <v>0</v>
          </cell>
          <cell r="I8">
            <v>637.81299999999999</v>
          </cell>
          <cell r="J8">
            <v>6.0549999999999997</v>
          </cell>
          <cell r="K8">
            <v>6.7480000000000002</v>
          </cell>
          <cell r="L8">
            <v>0</v>
          </cell>
          <cell r="M8">
            <v>0</v>
          </cell>
          <cell r="N8">
            <v>625.01</v>
          </cell>
          <cell r="O8">
            <v>0</v>
          </cell>
          <cell r="P8">
            <v>2559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2559</v>
          </cell>
          <cell r="V8">
            <v>0</v>
          </cell>
          <cell r="W8">
            <v>1.5</v>
          </cell>
          <cell r="X8">
            <v>637.81299999999999</v>
          </cell>
          <cell r="Y8">
            <v>14.303000000000001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625.01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637.81299999999999</v>
          </cell>
          <cell r="BC8">
            <v>2559</v>
          </cell>
          <cell r="BD8">
            <v>1680.3409999999999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627.41800000000001</v>
          </cell>
          <cell r="E9">
            <v>288.61</v>
          </cell>
          <cell r="F9">
            <v>338.80799999999999</v>
          </cell>
          <cell r="G9">
            <v>35.420999999999999</v>
          </cell>
          <cell r="H9">
            <v>0</v>
          </cell>
          <cell r="I9">
            <v>237.33199999999999</v>
          </cell>
          <cell r="J9">
            <v>3.5990000000000002</v>
          </cell>
          <cell r="K9">
            <v>4.2240000000000002</v>
          </cell>
          <cell r="L9">
            <v>0</v>
          </cell>
          <cell r="M9">
            <v>0</v>
          </cell>
          <cell r="N9">
            <v>229.50899999999999</v>
          </cell>
          <cell r="O9">
            <v>0</v>
          </cell>
          <cell r="P9">
            <v>1003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1003</v>
          </cell>
          <cell r="V9">
            <v>0</v>
          </cell>
          <cell r="W9">
            <v>1.883</v>
          </cell>
          <cell r="X9">
            <v>237.33199999999999</v>
          </cell>
          <cell r="Y9">
            <v>9.7059999999999995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229.50899999999999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237.33199999999999</v>
          </cell>
          <cell r="BC9">
            <v>1003</v>
          </cell>
          <cell r="BD9">
            <v>627.41800000000001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611.51700000000005</v>
          </cell>
          <cell r="E10">
            <v>284.44200000000001</v>
          </cell>
          <cell r="F10">
            <v>327.07499999999999</v>
          </cell>
          <cell r="G10">
            <v>35.51</v>
          </cell>
          <cell r="H10">
            <v>0</v>
          </cell>
          <cell r="I10">
            <v>230.458</v>
          </cell>
          <cell r="J10">
            <v>2.5750000000000002</v>
          </cell>
          <cell r="K10">
            <v>2.9609999999999999</v>
          </cell>
          <cell r="L10">
            <v>0</v>
          </cell>
          <cell r="M10">
            <v>0</v>
          </cell>
          <cell r="N10">
            <v>224.922</v>
          </cell>
          <cell r="O10">
            <v>0</v>
          </cell>
          <cell r="P10">
            <v>954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954</v>
          </cell>
          <cell r="V10">
            <v>0</v>
          </cell>
          <cell r="W10">
            <v>1.6970000000000001</v>
          </cell>
          <cell r="X10">
            <v>230.458</v>
          </cell>
          <cell r="Y10">
            <v>7.2329999999999997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954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224.922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954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230.458</v>
          </cell>
          <cell r="BC10">
            <v>954</v>
          </cell>
          <cell r="BD10">
            <v>611.51700000000005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549.101</v>
          </cell>
          <cell r="E11">
            <v>261.18599999999998</v>
          </cell>
          <cell r="F11">
            <v>287.91500000000002</v>
          </cell>
          <cell r="G11">
            <v>35.506</v>
          </cell>
          <cell r="H11">
            <v>0</v>
          </cell>
          <cell r="I11">
            <v>203.86</v>
          </cell>
          <cell r="J11">
            <v>1.89</v>
          </cell>
          <cell r="K11">
            <v>2.0840000000000001</v>
          </cell>
          <cell r="L11">
            <v>0</v>
          </cell>
          <cell r="M11">
            <v>0</v>
          </cell>
          <cell r="N11">
            <v>199.886</v>
          </cell>
          <cell r="O11">
            <v>0</v>
          </cell>
          <cell r="P11">
            <v>809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809</v>
          </cell>
          <cell r="V11">
            <v>0</v>
          </cell>
          <cell r="W11">
            <v>2.302</v>
          </cell>
          <cell r="X11">
            <v>203.86</v>
          </cell>
          <cell r="Y11">
            <v>6.2759999999999998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199.886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203.86</v>
          </cell>
          <cell r="BC11">
            <v>809</v>
          </cell>
          <cell r="BD11">
            <v>549.101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647.471</v>
          </cell>
          <cell r="E12">
            <v>306.70699999999999</v>
          </cell>
          <cell r="F12">
            <v>340.76400000000001</v>
          </cell>
          <cell r="G12">
            <v>35.503999999999998</v>
          </cell>
          <cell r="H12">
            <v>0</v>
          </cell>
          <cell r="I12">
            <v>239.26499999999999</v>
          </cell>
          <cell r="J12">
            <v>2.71</v>
          </cell>
          <cell r="K12">
            <v>3.01</v>
          </cell>
          <cell r="L12">
            <v>0</v>
          </cell>
          <cell r="M12">
            <v>0</v>
          </cell>
          <cell r="N12">
            <v>233.54499999999999</v>
          </cell>
          <cell r="O12">
            <v>0</v>
          </cell>
          <cell r="P12">
            <v>957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957</v>
          </cell>
          <cell r="V12">
            <v>0</v>
          </cell>
          <cell r="W12">
            <v>2.2469999999999999</v>
          </cell>
          <cell r="X12">
            <v>239.26499999999999</v>
          </cell>
          <cell r="Y12">
            <v>7.9669999999999996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233.54499999999999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239.26499999999999</v>
          </cell>
          <cell r="BC12">
            <v>957</v>
          </cell>
          <cell r="BD12">
            <v>647.471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668.17899999999997</v>
          </cell>
          <cell r="E13">
            <v>316.14499999999998</v>
          </cell>
          <cell r="F13">
            <v>352.03399999999999</v>
          </cell>
          <cell r="G13">
            <v>35.527000000000001</v>
          </cell>
          <cell r="H13">
            <v>0</v>
          </cell>
          <cell r="I13">
            <v>246.965</v>
          </cell>
          <cell r="J13">
            <v>2.5190000000000001</v>
          </cell>
          <cell r="K13">
            <v>2.8050000000000002</v>
          </cell>
          <cell r="L13">
            <v>0</v>
          </cell>
          <cell r="M13">
            <v>0</v>
          </cell>
          <cell r="N13">
            <v>241.64099999999999</v>
          </cell>
          <cell r="O13">
            <v>0</v>
          </cell>
          <cell r="P13">
            <v>990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990</v>
          </cell>
          <cell r="V13">
            <v>0</v>
          </cell>
          <cell r="W13">
            <v>2.1739999999999999</v>
          </cell>
          <cell r="X13">
            <v>246.965</v>
          </cell>
          <cell r="Y13">
            <v>7.4979999999999993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241.64099999999999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246.965</v>
          </cell>
          <cell r="BC13">
            <v>990</v>
          </cell>
          <cell r="BD13">
            <v>668.17899999999997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587.42100000000005</v>
          </cell>
          <cell r="E14">
            <v>281.779</v>
          </cell>
          <cell r="F14">
            <v>305.642</v>
          </cell>
          <cell r="G14">
            <v>35.68</v>
          </cell>
          <cell r="H14">
            <v>0</v>
          </cell>
          <cell r="I14">
            <v>219.46899999999999</v>
          </cell>
          <cell r="J14">
            <v>2.8690000000000002</v>
          </cell>
          <cell r="K14">
            <v>3.113</v>
          </cell>
          <cell r="L14">
            <v>0</v>
          </cell>
          <cell r="M14">
            <v>0</v>
          </cell>
          <cell r="N14">
            <v>213.48699999999999</v>
          </cell>
          <cell r="O14">
            <v>0</v>
          </cell>
          <cell r="P14">
            <v>857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857</v>
          </cell>
          <cell r="V14">
            <v>0</v>
          </cell>
          <cell r="W14">
            <v>2.1429999999999998</v>
          </cell>
          <cell r="X14">
            <v>219.46899999999999</v>
          </cell>
          <cell r="Y14">
            <v>8.125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213.48699999999999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219.46899999999999</v>
          </cell>
          <cell r="BC14">
            <v>857</v>
          </cell>
          <cell r="BD14">
            <v>587.42100000000005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1184.3150000000001</v>
          </cell>
          <cell r="E15">
            <v>544.26400000000001</v>
          </cell>
          <cell r="F15">
            <v>640.05100000000004</v>
          </cell>
          <cell r="G15">
            <v>35.506999999999998</v>
          </cell>
          <cell r="H15">
            <v>0</v>
          </cell>
          <cell r="I15">
            <v>436.74700000000001</v>
          </cell>
          <cell r="J15">
            <v>3.7949999999999999</v>
          </cell>
          <cell r="K15">
            <v>4.4619999999999997</v>
          </cell>
          <cell r="L15">
            <v>0</v>
          </cell>
          <cell r="M15">
            <v>0</v>
          </cell>
          <cell r="N15">
            <v>428.49</v>
          </cell>
          <cell r="O15">
            <v>0</v>
          </cell>
          <cell r="P15">
            <v>1849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1849</v>
          </cell>
          <cell r="V15">
            <v>0</v>
          </cell>
          <cell r="W15">
            <v>2.0859999999999999</v>
          </cell>
          <cell r="X15">
            <v>436.74700000000001</v>
          </cell>
          <cell r="Y15">
            <v>10.343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1849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428.49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1849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436.74700000000001</v>
          </cell>
          <cell r="BC15">
            <v>1849</v>
          </cell>
          <cell r="BD15">
            <v>1184.3150000000001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1037.3630000000001</v>
          </cell>
          <cell r="E6">
            <v>477.92500000000001</v>
          </cell>
          <cell r="F6">
            <v>559.43799999999999</v>
          </cell>
          <cell r="G6">
            <v>34.594999999999999</v>
          </cell>
          <cell r="H6">
            <v>0</v>
          </cell>
          <cell r="I6">
            <v>381.11</v>
          </cell>
          <cell r="J6">
            <v>7.9880000000000004</v>
          </cell>
          <cell r="K6">
            <v>9.3510000000000009</v>
          </cell>
          <cell r="L6">
            <v>0</v>
          </cell>
          <cell r="M6">
            <v>0</v>
          </cell>
          <cell r="N6">
            <v>363.77100000000002</v>
          </cell>
          <cell r="O6">
            <v>0</v>
          </cell>
          <cell r="P6">
            <v>1606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1606</v>
          </cell>
          <cell r="V6">
            <v>0</v>
          </cell>
          <cell r="W6">
            <v>0.82599999999999996</v>
          </cell>
          <cell r="X6">
            <v>381.11</v>
          </cell>
          <cell r="Y6">
            <v>18.165000000000003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363.77100000000002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381.11</v>
          </cell>
          <cell r="BC6">
            <v>1606</v>
          </cell>
          <cell r="BD6">
            <v>1037.3630000000001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963.49800000000005</v>
          </cell>
          <cell r="E7">
            <v>440.75</v>
          </cell>
          <cell r="F7">
            <v>522.74800000000005</v>
          </cell>
          <cell r="G7">
            <v>34.595999999999997</v>
          </cell>
          <cell r="H7">
            <v>0</v>
          </cell>
          <cell r="I7">
            <v>352.245</v>
          </cell>
          <cell r="J7">
            <v>7.492</v>
          </cell>
          <cell r="K7">
            <v>8.8859999999999992</v>
          </cell>
          <cell r="L7">
            <v>0</v>
          </cell>
          <cell r="M7">
            <v>0</v>
          </cell>
          <cell r="N7">
            <v>335.86700000000002</v>
          </cell>
          <cell r="O7">
            <v>0</v>
          </cell>
          <cell r="P7">
            <v>1504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1504</v>
          </cell>
          <cell r="V7">
            <v>0</v>
          </cell>
          <cell r="W7">
            <v>0.72399999999999998</v>
          </cell>
          <cell r="X7">
            <v>352.245</v>
          </cell>
          <cell r="Y7">
            <v>17.102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335.86700000000002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352.245</v>
          </cell>
          <cell r="BC7">
            <v>1504</v>
          </cell>
          <cell r="BD7">
            <v>963.49800000000005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885.93799999999999</v>
          </cell>
          <cell r="E8">
            <v>404.99099999999999</v>
          </cell>
          <cell r="F8">
            <v>480.947</v>
          </cell>
          <cell r="G8">
            <v>34.695999999999998</v>
          </cell>
          <cell r="H8">
            <v>0</v>
          </cell>
          <cell r="I8">
            <v>322.79300000000001</v>
          </cell>
          <cell r="J8">
            <v>7.1630000000000003</v>
          </cell>
          <cell r="K8">
            <v>8.5069999999999997</v>
          </cell>
          <cell r="L8">
            <v>0</v>
          </cell>
          <cell r="M8">
            <v>0</v>
          </cell>
          <cell r="N8">
            <v>307.12299999999999</v>
          </cell>
          <cell r="O8">
            <v>0</v>
          </cell>
          <cell r="P8">
            <v>1380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1380</v>
          </cell>
          <cell r="V8">
            <v>0</v>
          </cell>
          <cell r="W8">
            <v>1.403</v>
          </cell>
          <cell r="X8">
            <v>322.79300000000001</v>
          </cell>
          <cell r="Y8">
            <v>17.073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1380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307.12299999999999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1380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322.79300000000001</v>
          </cell>
          <cell r="BC8">
            <v>1380</v>
          </cell>
          <cell r="BD8">
            <v>885.93799999999999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682.10599999999999</v>
          </cell>
          <cell r="E9">
            <v>311.78899999999999</v>
          </cell>
          <cell r="F9">
            <v>370.31700000000001</v>
          </cell>
          <cell r="G9">
            <v>34.948999999999998</v>
          </cell>
          <cell r="H9">
            <v>0</v>
          </cell>
          <cell r="I9">
            <v>248.61</v>
          </cell>
          <cell r="J9">
            <v>5.3250000000000002</v>
          </cell>
          <cell r="K9">
            <v>6.3250000000000002</v>
          </cell>
          <cell r="L9">
            <v>0</v>
          </cell>
          <cell r="M9">
            <v>0</v>
          </cell>
          <cell r="N9">
            <v>236.96</v>
          </cell>
          <cell r="O9">
            <v>0</v>
          </cell>
          <cell r="P9">
            <v>1063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1063</v>
          </cell>
          <cell r="V9">
            <v>0</v>
          </cell>
          <cell r="W9">
            <v>1.9179999999999999</v>
          </cell>
          <cell r="X9">
            <v>248.61</v>
          </cell>
          <cell r="Y9">
            <v>13.568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236.96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1063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248.61</v>
          </cell>
          <cell r="BC9">
            <v>1063</v>
          </cell>
          <cell r="BD9">
            <v>682.10599999999999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310.73500000000001</v>
          </cell>
          <cell r="E10">
            <v>143.32499999999999</v>
          </cell>
          <cell r="F10">
            <v>167.41</v>
          </cell>
          <cell r="G10">
            <v>34.837000000000003</v>
          </cell>
          <cell r="H10">
            <v>0</v>
          </cell>
          <cell r="I10">
            <v>112.248</v>
          </cell>
          <cell r="J10">
            <v>2.6040000000000001</v>
          </cell>
          <cell r="K10">
            <v>3.0419999999999998</v>
          </cell>
          <cell r="L10">
            <v>0</v>
          </cell>
          <cell r="M10">
            <v>0</v>
          </cell>
          <cell r="N10">
            <v>106.602</v>
          </cell>
          <cell r="O10">
            <v>0</v>
          </cell>
          <cell r="P10">
            <v>472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472</v>
          </cell>
          <cell r="V10">
            <v>0</v>
          </cell>
          <cell r="W10">
            <v>4.6509999999999998</v>
          </cell>
          <cell r="X10">
            <v>112.248</v>
          </cell>
          <cell r="Y10">
            <v>10.297000000000001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106.602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112.248</v>
          </cell>
          <cell r="BC10">
            <v>472</v>
          </cell>
          <cell r="BD10">
            <v>310.73500000000001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264.755</v>
          </cell>
          <cell r="E11">
            <v>121.05</v>
          </cell>
          <cell r="F11">
            <v>143.70500000000001</v>
          </cell>
          <cell r="G11">
            <v>35.295000000000002</v>
          </cell>
          <cell r="H11">
            <v>0</v>
          </cell>
          <cell r="I11">
            <v>95.233000000000004</v>
          </cell>
          <cell r="J11">
            <v>2.2120000000000002</v>
          </cell>
          <cell r="K11">
            <v>2.6259999999999999</v>
          </cell>
          <cell r="L11">
            <v>0</v>
          </cell>
          <cell r="M11">
            <v>0</v>
          </cell>
          <cell r="N11">
            <v>90.394999999999996</v>
          </cell>
          <cell r="O11">
            <v>0</v>
          </cell>
          <cell r="P11">
            <v>407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407</v>
          </cell>
          <cell r="V11">
            <v>0</v>
          </cell>
          <cell r="W11">
            <v>5.13</v>
          </cell>
          <cell r="X11">
            <v>95.233000000000004</v>
          </cell>
          <cell r="Y11">
            <v>9.968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90.394999999999996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95.233000000000004</v>
          </cell>
          <cell r="BC11">
            <v>407</v>
          </cell>
          <cell r="BD11">
            <v>264.755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170.078</v>
          </cell>
          <cell r="E12">
            <v>79.471999999999994</v>
          </cell>
          <cell r="F12">
            <v>90.605999999999995</v>
          </cell>
          <cell r="G12">
            <v>35.469000000000001</v>
          </cell>
          <cell r="H12">
            <v>0</v>
          </cell>
          <cell r="I12">
            <v>62.128999999999998</v>
          </cell>
          <cell r="J12">
            <v>1.488</v>
          </cell>
          <cell r="K12">
            <v>1.6970000000000001</v>
          </cell>
          <cell r="L12">
            <v>0</v>
          </cell>
          <cell r="M12">
            <v>0</v>
          </cell>
          <cell r="N12">
            <v>58.944000000000003</v>
          </cell>
          <cell r="O12">
            <v>0</v>
          </cell>
          <cell r="P12">
            <v>255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255</v>
          </cell>
          <cell r="V12">
            <v>0</v>
          </cell>
          <cell r="W12">
            <v>4.1230000000000002</v>
          </cell>
          <cell r="X12">
            <v>62.128999999999998</v>
          </cell>
          <cell r="Y12">
            <v>7.3079999999999998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58.944000000000003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62.128999999999998</v>
          </cell>
          <cell r="BC12">
            <v>255</v>
          </cell>
          <cell r="BD12">
            <v>170.078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292.71699999999998</v>
          </cell>
          <cell r="E13">
            <v>135.482</v>
          </cell>
          <cell r="F13">
            <v>157.23500000000001</v>
          </cell>
          <cell r="G13">
            <v>35.216000000000001</v>
          </cell>
          <cell r="H13">
            <v>0</v>
          </cell>
          <cell r="I13">
            <v>106.749</v>
          </cell>
          <cell r="J13">
            <v>2.5179999999999998</v>
          </cell>
          <cell r="K13">
            <v>2.9220000000000002</v>
          </cell>
          <cell r="L13">
            <v>0</v>
          </cell>
          <cell r="M13">
            <v>0</v>
          </cell>
          <cell r="N13">
            <v>101.309</v>
          </cell>
          <cell r="O13">
            <v>0</v>
          </cell>
          <cell r="P13">
            <v>446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446</v>
          </cell>
          <cell r="V13">
            <v>0</v>
          </cell>
          <cell r="W13">
            <v>6.8259999999999996</v>
          </cell>
          <cell r="X13">
            <v>106.749</v>
          </cell>
          <cell r="Y13">
            <v>12.265999999999998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101.309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106.749</v>
          </cell>
          <cell r="BC13">
            <v>446</v>
          </cell>
          <cell r="BD13">
            <v>292.71699999999998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256.73599999999999</v>
          </cell>
          <cell r="E14">
            <v>119.86199999999999</v>
          </cell>
          <cell r="F14">
            <v>136.874</v>
          </cell>
          <cell r="G14">
            <v>35.524999999999999</v>
          </cell>
          <cell r="H14">
            <v>0</v>
          </cell>
          <cell r="I14">
            <v>93.894999999999996</v>
          </cell>
          <cell r="J14">
            <v>2.1280000000000001</v>
          </cell>
          <cell r="K14">
            <v>2.431</v>
          </cell>
          <cell r="L14">
            <v>0</v>
          </cell>
          <cell r="M14">
            <v>0</v>
          </cell>
          <cell r="N14">
            <v>89.335999999999999</v>
          </cell>
          <cell r="O14">
            <v>0</v>
          </cell>
          <cell r="P14">
            <v>386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386</v>
          </cell>
          <cell r="V14">
            <v>0</v>
          </cell>
          <cell r="W14">
            <v>4.4690000000000003</v>
          </cell>
          <cell r="X14">
            <v>93.894999999999996</v>
          </cell>
          <cell r="Y14">
            <v>9.0280000000000005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89.335999999999999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93.894999999999996</v>
          </cell>
          <cell r="BC14">
            <v>386</v>
          </cell>
          <cell r="BD14">
            <v>256.73599999999999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535.16600000000005</v>
          </cell>
          <cell r="E15">
            <v>247.583</v>
          </cell>
          <cell r="F15">
            <v>287.58300000000003</v>
          </cell>
          <cell r="G15">
            <v>35.51</v>
          </cell>
          <cell r="H15">
            <v>0</v>
          </cell>
          <cell r="I15">
            <v>197.053</v>
          </cell>
          <cell r="J15">
            <v>4.4269999999999996</v>
          </cell>
          <cell r="K15">
            <v>5.1420000000000003</v>
          </cell>
          <cell r="L15">
            <v>0</v>
          </cell>
          <cell r="M15">
            <v>0</v>
          </cell>
          <cell r="N15">
            <v>187.48400000000001</v>
          </cell>
          <cell r="O15">
            <v>0</v>
          </cell>
          <cell r="P15">
            <v>824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824</v>
          </cell>
          <cell r="V15">
            <v>0</v>
          </cell>
          <cell r="W15">
            <v>3.3239999999999998</v>
          </cell>
          <cell r="X15">
            <v>197.053</v>
          </cell>
          <cell r="Y15">
            <v>12.892999999999999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187.48400000000001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197.053</v>
          </cell>
          <cell r="BC15">
            <v>824</v>
          </cell>
          <cell r="BD15">
            <v>535.16600000000005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863.19799999999998</v>
          </cell>
          <cell r="E16">
            <v>397.161</v>
          </cell>
          <cell r="F16">
            <v>466.03699999999998</v>
          </cell>
          <cell r="G16">
            <v>35.491</v>
          </cell>
          <cell r="H16">
            <v>0</v>
          </cell>
          <cell r="I16">
            <v>318.63099999999997</v>
          </cell>
          <cell r="J16">
            <v>6.9790000000000001</v>
          </cell>
          <cell r="K16">
            <v>8.1890000000000001</v>
          </cell>
          <cell r="L16">
            <v>0</v>
          </cell>
          <cell r="M16">
            <v>0</v>
          </cell>
          <cell r="N16">
            <v>303.46300000000002</v>
          </cell>
          <cell r="O16">
            <v>0</v>
          </cell>
          <cell r="P16">
            <v>1346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1346</v>
          </cell>
          <cell r="V16">
            <v>0</v>
          </cell>
          <cell r="W16">
            <v>1.7330000000000001</v>
          </cell>
          <cell r="X16">
            <v>318.63099999999997</v>
          </cell>
          <cell r="Y16">
            <v>16.901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303.46300000000002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318.63099999999997</v>
          </cell>
          <cell r="BC16">
            <v>1346</v>
          </cell>
          <cell r="BD16">
            <v>863.19799999999998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758.08</v>
          </cell>
          <cell r="E17">
            <v>349.85899999999998</v>
          </cell>
          <cell r="F17">
            <v>408.221</v>
          </cell>
          <cell r="G17">
            <v>35.265000000000001</v>
          </cell>
          <cell r="H17">
            <v>0</v>
          </cell>
          <cell r="I17">
            <v>279.488</v>
          </cell>
          <cell r="J17">
            <v>6.1180000000000003</v>
          </cell>
          <cell r="K17">
            <v>7.1390000000000002</v>
          </cell>
          <cell r="L17">
            <v>0</v>
          </cell>
          <cell r="M17">
            <v>0</v>
          </cell>
          <cell r="N17">
            <v>266.23099999999999</v>
          </cell>
          <cell r="O17">
            <v>0</v>
          </cell>
          <cell r="P17">
            <v>1174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1174</v>
          </cell>
          <cell r="V17">
            <v>0</v>
          </cell>
          <cell r="W17">
            <v>2.0089999999999999</v>
          </cell>
          <cell r="X17">
            <v>279.488</v>
          </cell>
          <cell r="Y17">
            <v>15.266000000000002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266.23099999999999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279.488</v>
          </cell>
          <cell r="BC17">
            <v>1174</v>
          </cell>
          <cell r="BD17">
            <v>758.08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YFCF5U2YILRVA2HJ4GN4S3U3XU"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926.34900000000005</v>
          </cell>
          <cell r="E6">
            <v>426.11599999999999</v>
          </cell>
          <cell r="F6">
            <v>500.233</v>
          </cell>
          <cell r="G6">
            <v>35.267000000000003</v>
          </cell>
          <cell r="H6">
            <v>0</v>
          </cell>
          <cell r="I6">
            <v>341.68</v>
          </cell>
          <cell r="J6">
            <v>7.5110000000000001</v>
          </cell>
          <cell r="K6">
            <v>8.8179999999999996</v>
          </cell>
          <cell r="L6">
            <v>0</v>
          </cell>
          <cell r="M6">
            <v>0</v>
          </cell>
          <cell r="N6">
            <v>325.351</v>
          </cell>
          <cell r="O6">
            <v>0</v>
          </cell>
          <cell r="P6">
            <v>1444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1444</v>
          </cell>
          <cell r="V6">
            <v>0</v>
          </cell>
          <cell r="W6">
            <v>1.78</v>
          </cell>
          <cell r="X6">
            <v>341.68</v>
          </cell>
          <cell r="Y6">
            <v>18.109000000000002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325.351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341.68</v>
          </cell>
          <cell r="BC6">
            <v>1444</v>
          </cell>
          <cell r="BD6">
            <v>926.34900000000005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867.91300000000001</v>
          </cell>
          <cell r="E7">
            <v>398.43599999999998</v>
          </cell>
          <cell r="F7">
            <v>469.47699999999998</v>
          </cell>
          <cell r="G7">
            <v>35.012</v>
          </cell>
          <cell r="H7">
            <v>0</v>
          </cell>
          <cell r="I7">
            <v>318.726</v>
          </cell>
          <cell r="J7">
            <v>7.0869999999999997</v>
          </cell>
          <cell r="K7">
            <v>8.3510000000000009</v>
          </cell>
          <cell r="L7">
            <v>0</v>
          </cell>
          <cell r="M7">
            <v>0</v>
          </cell>
          <cell r="N7">
            <v>303.28800000000001</v>
          </cell>
          <cell r="O7">
            <v>0</v>
          </cell>
          <cell r="P7">
            <v>1352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1352</v>
          </cell>
          <cell r="V7">
            <v>0</v>
          </cell>
          <cell r="W7">
            <v>1.4990000000000001</v>
          </cell>
          <cell r="X7">
            <v>318.726</v>
          </cell>
          <cell r="Y7">
            <v>16.937000000000001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303.28800000000001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318.726</v>
          </cell>
          <cell r="BC7">
            <v>1352</v>
          </cell>
          <cell r="BD7">
            <v>867.91300000000001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752.78300000000002</v>
          </cell>
          <cell r="E8">
            <v>344.93400000000003</v>
          </cell>
          <cell r="F8">
            <v>407.84899999999999</v>
          </cell>
          <cell r="G8">
            <v>35.052999999999997</v>
          </cell>
          <cell r="H8">
            <v>0</v>
          </cell>
          <cell r="I8">
            <v>275.10000000000002</v>
          </cell>
          <cell r="J8">
            <v>5.9180000000000001</v>
          </cell>
          <cell r="K8">
            <v>6.9969999999999999</v>
          </cell>
          <cell r="L8">
            <v>0</v>
          </cell>
          <cell r="M8">
            <v>0</v>
          </cell>
          <cell r="N8">
            <v>262.185</v>
          </cell>
          <cell r="O8">
            <v>0</v>
          </cell>
          <cell r="P8">
            <v>1171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1171</v>
          </cell>
          <cell r="V8">
            <v>0</v>
          </cell>
          <cell r="W8">
            <v>2.5</v>
          </cell>
          <cell r="X8">
            <v>275.10000000000002</v>
          </cell>
          <cell r="Y8">
            <v>15.414999999999999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1171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262.185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1171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275.10000000000002</v>
          </cell>
          <cell r="BC8">
            <v>1171</v>
          </cell>
          <cell r="BD8">
            <v>752.78300000000002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315.73599999999999</v>
          </cell>
          <cell r="E9">
            <v>146.47800000000001</v>
          </cell>
          <cell r="F9">
            <v>169.25800000000001</v>
          </cell>
          <cell r="G9">
            <v>35.356000000000002</v>
          </cell>
          <cell r="H9">
            <v>0</v>
          </cell>
          <cell r="I9">
            <v>115.38800000000001</v>
          </cell>
          <cell r="J9">
            <v>2.5070000000000001</v>
          </cell>
          <cell r="K9">
            <v>2.8959999999999999</v>
          </cell>
          <cell r="L9">
            <v>0</v>
          </cell>
          <cell r="M9">
            <v>0</v>
          </cell>
          <cell r="N9">
            <v>109.985</v>
          </cell>
          <cell r="O9">
            <v>0</v>
          </cell>
          <cell r="P9">
            <v>480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480</v>
          </cell>
          <cell r="V9">
            <v>0</v>
          </cell>
          <cell r="W9">
            <v>3.3959999999999999</v>
          </cell>
          <cell r="X9">
            <v>115.38800000000001</v>
          </cell>
          <cell r="Y9">
            <v>8.7989999999999995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109.985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115.38800000000001</v>
          </cell>
          <cell r="BC9">
            <v>480</v>
          </cell>
          <cell r="BD9">
            <v>315.73599999999999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263.34199999999998</v>
          </cell>
          <cell r="E10">
            <v>122.742</v>
          </cell>
          <cell r="F10">
            <v>140.6</v>
          </cell>
          <cell r="G10">
            <v>35.545000000000002</v>
          </cell>
          <cell r="H10">
            <v>0</v>
          </cell>
          <cell r="I10">
            <v>96.028000000000006</v>
          </cell>
          <cell r="J10">
            <v>2.1579999999999999</v>
          </cell>
          <cell r="K10">
            <v>2.472</v>
          </cell>
          <cell r="L10">
            <v>0</v>
          </cell>
          <cell r="M10">
            <v>0</v>
          </cell>
          <cell r="N10">
            <v>91.397999999999996</v>
          </cell>
          <cell r="O10">
            <v>0</v>
          </cell>
          <cell r="P10">
            <v>396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396</v>
          </cell>
          <cell r="V10">
            <v>0</v>
          </cell>
          <cell r="W10">
            <v>4.9139999999999997</v>
          </cell>
          <cell r="X10">
            <v>96.028000000000006</v>
          </cell>
          <cell r="Y10">
            <v>9.5440000000000005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91.397999999999996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96.028000000000006</v>
          </cell>
          <cell r="BC10">
            <v>396</v>
          </cell>
          <cell r="BD10">
            <v>263.34199999999998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258.99</v>
          </cell>
          <cell r="E11">
            <v>119.624</v>
          </cell>
          <cell r="F11">
            <v>139.36600000000001</v>
          </cell>
          <cell r="G11">
            <v>35.545999999999999</v>
          </cell>
          <cell r="H11">
            <v>0</v>
          </cell>
          <cell r="I11">
            <v>94.418000000000006</v>
          </cell>
          <cell r="J11">
            <v>2.161</v>
          </cell>
          <cell r="K11">
            <v>2.5179999999999998</v>
          </cell>
          <cell r="L11">
            <v>0</v>
          </cell>
          <cell r="M11">
            <v>0</v>
          </cell>
          <cell r="N11">
            <v>89.739000000000004</v>
          </cell>
          <cell r="O11">
            <v>0</v>
          </cell>
          <cell r="P11">
            <v>396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396</v>
          </cell>
          <cell r="V11">
            <v>0</v>
          </cell>
          <cell r="W11">
            <v>6.0960000000000001</v>
          </cell>
          <cell r="X11">
            <v>94.418000000000006</v>
          </cell>
          <cell r="Y11">
            <v>10.775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89.739000000000004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94.418000000000006</v>
          </cell>
          <cell r="BC11">
            <v>396</v>
          </cell>
          <cell r="BD11">
            <v>258.99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265.75700000000001</v>
          </cell>
          <cell r="E12">
            <v>122.42700000000001</v>
          </cell>
          <cell r="F12">
            <v>143.33000000000001</v>
          </cell>
          <cell r="G12">
            <v>35.515000000000001</v>
          </cell>
          <cell r="H12">
            <v>0</v>
          </cell>
          <cell r="I12">
            <v>96.33</v>
          </cell>
          <cell r="J12">
            <v>2.226</v>
          </cell>
          <cell r="K12">
            <v>2.6059999999999999</v>
          </cell>
          <cell r="L12">
            <v>0</v>
          </cell>
          <cell r="M12">
            <v>0</v>
          </cell>
          <cell r="N12">
            <v>91.498000000000005</v>
          </cell>
          <cell r="O12">
            <v>0</v>
          </cell>
          <cell r="P12">
            <v>406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406</v>
          </cell>
          <cell r="V12">
            <v>0</v>
          </cell>
          <cell r="W12">
            <v>6.9109999999999996</v>
          </cell>
          <cell r="X12">
            <v>96.33</v>
          </cell>
          <cell r="Y12">
            <v>11.742999999999999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91.498000000000005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96.33</v>
          </cell>
          <cell r="BC12">
            <v>406</v>
          </cell>
          <cell r="BD12">
            <v>265.75700000000001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281.601</v>
          </cell>
          <cell r="E13">
            <v>129.39400000000001</v>
          </cell>
          <cell r="F13">
            <v>152.20699999999999</v>
          </cell>
          <cell r="G13">
            <v>35.561</v>
          </cell>
          <cell r="H13">
            <v>0</v>
          </cell>
          <cell r="I13">
            <v>102.014</v>
          </cell>
          <cell r="J13">
            <v>2.351</v>
          </cell>
          <cell r="K13">
            <v>2.766</v>
          </cell>
          <cell r="L13">
            <v>0</v>
          </cell>
          <cell r="M13">
            <v>0</v>
          </cell>
          <cell r="N13">
            <v>96.897000000000006</v>
          </cell>
          <cell r="O13">
            <v>0</v>
          </cell>
          <cell r="P13">
            <v>432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432</v>
          </cell>
          <cell r="V13">
            <v>0</v>
          </cell>
          <cell r="W13">
            <v>7.0190000000000001</v>
          </cell>
          <cell r="X13">
            <v>102.014</v>
          </cell>
          <cell r="Y13">
            <v>12.135999999999999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96.897000000000006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102.014</v>
          </cell>
          <cell r="BC13">
            <v>432</v>
          </cell>
          <cell r="BD13">
            <v>281.601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279.71100000000001</v>
          </cell>
          <cell r="E14">
            <v>128.941</v>
          </cell>
          <cell r="F14">
            <v>150.77000000000001</v>
          </cell>
          <cell r="G14">
            <v>35.548999999999999</v>
          </cell>
          <cell r="H14">
            <v>0</v>
          </cell>
          <cell r="I14">
            <v>101.20099999999999</v>
          </cell>
          <cell r="J14">
            <v>2.323</v>
          </cell>
          <cell r="K14">
            <v>2.7170000000000001</v>
          </cell>
          <cell r="L14">
            <v>0</v>
          </cell>
          <cell r="M14">
            <v>0</v>
          </cell>
          <cell r="N14">
            <v>96.161000000000001</v>
          </cell>
          <cell r="O14">
            <v>0</v>
          </cell>
          <cell r="P14">
            <v>426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426</v>
          </cell>
          <cell r="V14">
            <v>0</v>
          </cell>
          <cell r="W14">
            <v>5.91</v>
          </cell>
          <cell r="X14">
            <v>101.20099999999999</v>
          </cell>
          <cell r="Y14">
            <v>10.95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96.161000000000001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101.20099999999999</v>
          </cell>
          <cell r="BC14">
            <v>426</v>
          </cell>
          <cell r="BD14">
            <v>279.71100000000001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498.65800000000002</v>
          </cell>
          <cell r="E15">
            <v>227.024</v>
          </cell>
          <cell r="F15">
            <v>271.63400000000001</v>
          </cell>
          <cell r="G15">
            <v>35.545999999999999</v>
          </cell>
          <cell r="H15">
            <v>0</v>
          </cell>
          <cell r="I15">
            <v>180.155</v>
          </cell>
          <cell r="J15">
            <v>3.9870000000000001</v>
          </cell>
          <cell r="K15">
            <v>4.7709999999999999</v>
          </cell>
          <cell r="L15">
            <v>0</v>
          </cell>
          <cell r="M15">
            <v>0</v>
          </cell>
          <cell r="N15">
            <v>171.39699999999999</v>
          </cell>
          <cell r="O15">
            <v>0</v>
          </cell>
          <cell r="P15">
            <v>776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776</v>
          </cell>
          <cell r="V15">
            <v>0</v>
          </cell>
          <cell r="W15">
            <v>3.93</v>
          </cell>
          <cell r="X15">
            <v>180.155</v>
          </cell>
          <cell r="Y15">
            <v>12.687999999999999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171.39699999999999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180.155</v>
          </cell>
          <cell r="BC15">
            <v>776</v>
          </cell>
          <cell r="BD15">
            <v>498.65800000000002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278.47000000000003</v>
          </cell>
          <cell r="E6">
            <v>124.36199999999999</v>
          </cell>
          <cell r="F6">
            <v>154.108</v>
          </cell>
          <cell r="G6">
            <v>34.603000000000002</v>
          </cell>
          <cell r="H6">
            <v>0</v>
          </cell>
          <cell r="I6">
            <v>93.251000000000005</v>
          </cell>
          <cell r="J6">
            <v>1.9610000000000001</v>
          </cell>
          <cell r="K6">
            <v>2.4300000000000002</v>
          </cell>
          <cell r="L6">
            <v>0</v>
          </cell>
          <cell r="M6">
            <v>0</v>
          </cell>
          <cell r="N6">
            <v>88.86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4.2000000000000003E-2</v>
          </cell>
          <cell r="X6">
            <v>93.251000000000005</v>
          </cell>
          <cell r="Y6">
            <v>4.4329999999999998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88.86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416</v>
          </cell>
          <cell r="AZ6">
            <v>0</v>
          </cell>
          <cell r="BA6">
            <v>0</v>
          </cell>
          <cell r="BB6">
            <v>93.251000000000005</v>
          </cell>
          <cell r="BC6">
            <v>416</v>
          </cell>
          <cell r="BD6">
            <v>278.47000000000003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274.61500000000001</v>
          </cell>
          <cell r="E7">
            <v>121.91500000000001</v>
          </cell>
          <cell r="F7">
            <v>152.69999999999999</v>
          </cell>
          <cell r="G7">
            <v>34.603000000000002</v>
          </cell>
          <cell r="H7">
            <v>0</v>
          </cell>
          <cell r="I7">
            <v>91.816000000000003</v>
          </cell>
          <cell r="J7">
            <v>2.2749999999999999</v>
          </cell>
          <cell r="K7">
            <v>2.85</v>
          </cell>
          <cell r="L7">
            <v>0</v>
          </cell>
          <cell r="M7">
            <v>0</v>
          </cell>
          <cell r="N7">
            <v>86.691000000000003</v>
          </cell>
          <cell r="O7">
            <v>0</v>
          </cell>
          <cell r="P7">
            <v>414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414</v>
          </cell>
          <cell r="V7">
            <v>0</v>
          </cell>
          <cell r="W7">
            <v>2.8000000000000001E-2</v>
          </cell>
          <cell r="X7">
            <v>91.816000000000003</v>
          </cell>
          <cell r="Y7">
            <v>5.1529999999999996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86.691000000000003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414</v>
          </cell>
          <cell r="AZ7">
            <v>0</v>
          </cell>
          <cell r="BA7">
            <v>0</v>
          </cell>
          <cell r="BB7">
            <v>91.816000000000003</v>
          </cell>
          <cell r="BC7">
            <v>414</v>
          </cell>
          <cell r="BD7">
            <v>274.61500000000001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293.63600000000002</v>
          </cell>
          <cell r="E8">
            <v>130.84</v>
          </cell>
          <cell r="F8">
            <v>162.79599999999999</v>
          </cell>
          <cell r="G8">
            <v>34.700000000000003</v>
          </cell>
          <cell r="H8">
            <v>0</v>
          </cell>
          <cell r="I8">
            <v>98.007999999999996</v>
          </cell>
          <cell r="J8">
            <v>2.3839999999999999</v>
          </cell>
          <cell r="K8">
            <v>2.9660000000000002</v>
          </cell>
          <cell r="L8">
            <v>0</v>
          </cell>
          <cell r="M8">
            <v>0</v>
          </cell>
          <cell r="N8">
            <v>92.658000000000001</v>
          </cell>
          <cell r="O8">
            <v>0</v>
          </cell>
          <cell r="P8">
            <v>439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439</v>
          </cell>
          <cell r="V8">
            <v>0</v>
          </cell>
          <cell r="W8">
            <v>4.5999999999999999E-2</v>
          </cell>
          <cell r="X8">
            <v>98.007999999999996</v>
          </cell>
          <cell r="Y8">
            <v>5.3959999999999999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92.658000000000001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439</v>
          </cell>
          <cell r="AZ8">
            <v>0</v>
          </cell>
          <cell r="BA8">
            <v>0</v>
          </cell>
          <cell r="BB8">
            <v>98.007999999999996</v>
          </cell>
          <cell r="BC8">
            <v>439</v>
          </cell>
          <cell r="BD8">
            <v>293.63600000000002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234.11099999999999</v>
          </cell>
          <cell r="E9">
            <v>104.64700000000001</v>
          </cell>
          <cell r="F9">
            <v>129.464</v>
          </cell>
          <cell r="G9">
            <v>34.96</v>
          </cell>
          <cell r="H9">
            <v>0</v>
          </cell>
          <cell r="I9">
            <v>78.584999999999994</v>
          </cell>
          <cell r="J9">
            <v>2.5219999999999998</v>
          </cell>
          <cell r="K9">
            <v>3.12</v>
          </cell>
          <cell r="L9">
            <v>0</v>
          </cell>
          <cell r="M9">
            <v>0</v>
          </cell>
          <cell r="N9">
            <v>72.942999999999998</v>
          </cell>
          <cell r="O9">
            <v>0</v>
          </cell>
          <cell r="P9">
            <v>350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350</v>
          </cell>
          <cell r="V9">
            <v>0</v>
          </cell>
          <cell r="W9">
            <v>6.9000000000000006E-2</v>
          </cell>
          <cell r="X9">
            <v>78.584999999999994</v>
          </cell>
          <cell r="Y9">
            <v>5.7109999999999994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72.942999999999998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350</v>
          </cell>
          <cell r="AZ9">
            <v>0</v>
          </cell>
          <cell r="BA9">
            <v>0</v>
          </cell>
          <cell r="BB9">
            <v>78.584999999999994</v>
          </cell>
          <cell r="BC9">
            <v>350</v>
          </cell>
          <cell r="BD9">
            <v>234.11099999999999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118.68</v>
          </cell>
          <cell r="E10">
            <v>53.15</v>
          </cell>
          <cell r="F10">
            <v>65.53</v>
          </cell>
          <cell r="G10">
            <v>34.83</v>
          </cell>
          <cell r="H10">
            <v>0</v>
          </cell>
          <cell r="I10">
            <v>39.427</v>
          </cell>
          <cell r="J10">
            <v>0.38700000000000001</v>
          </cell>
          <cell r="K10">
            <v>0.47699999999999998</v>
          </cell>
          <cell r="L10">
            <v>0</v>
          </cell>
          <cell r="M10">
            <v>0</v>
          </cell>
          <cell r="N10">
            <v>38.563000000000002</v>
          </cell>
          <cell r="O10">
            <v>0</v>
          </cell>
          <cell r="P10">
            <v>175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175</v>
          </cell>
          <cell r="V10">
            <v>0</v>
          </cell>
          <cell r="W10">
            <v>0.215</v>
          </cell>
          <cell r="X10">
            <v>39.427</v>
          </cell>
          <cell r="Y10">
            <v>1.079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38.563000000000002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175</v>
          </cell>
          <cell r="AZ10">
            <v>0</v>
          </cell>
          <cell r="BA10">
            <v>0</v>
          </cell>
          <cell r="BB10">
            <v>39.427</v>
          </cell>
          <cell r="BC10">
            <v>175</v>
          </cell>
          <cell r="BD10">
            <v>118.68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87.069000000000003</v>
          </cell>
          <cell r="E11">
            <v>39.162999999999997</v>
          </cell>
          <cell r="F11">
            <v>47.905999999999999</v>
          </cell>
          <cell r="G11">
            <v>35.316000000000003</v>
          </cell>
          <cell r="H11">
            <v>0</v>
          </cell>
          <cell r="I11">
            <v>29.065999999999999</v>
          </cell>
          <cell r="J11">
            <v>0.72899999999999998</v>
          </cell>
          <cell r="K11">
            <v>0.89100000000000001</v>
          </cell>
          <cell r="L11">
            <v>0</v>
          </cell>
          <cell r="M11">
            <v>0</v>
          </cell>
          <cell r="N11">
            <v>27.446000000000002</v>
          </cell>
          <cell r="O11">
            <v>0</v>
          </cell>
          <cell r="P11">
            <v>128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128</v>
          </cell>
          <cell r="V11">
            <v>0</v>
          </cell>
          <cell r="W11">
            <v>0.36699999999999999</v>
          </cell>
          <cell r="X11">
            <v>29.065999999999999</v>
          </cell>
          <cell r="Y11">
            <v>1.9870000000000001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27.446000000000002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128</v>
          </cell>
          <cell r="AZ11">
            <v>0</v>
          </cell>
          <cell r="BA11">
            <v>0</v>
          </cell>
          <cell r="BB11">
            <v>29.065999999999999</v>
          </cell>
          <cell r="BC11">
            <v>128</v>
          </cell>
          <cell r="BD11">
            <v>87.069000000000003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84.191000000000003</v>
          </cell>
          <cell r="E12">
            <v>37.747</v>
          </cell>
          <cell r="F12">
            <v>46.444000000000003</v>
          </cell>
          <cell r="G12">
            <v>35.457999999999998</v>
          </cell>
          <cell r="H12">
            <v>0</v>
          </cell>
          <cell r="I12">
            <v>27.995000000000001</v>
          </cell>
          <cell r="J12">
            <v>0.70299999999999996</v>
          </cell>
          <cell r="K12">
            <v>0.86499999999999999</v>
          </cell>
          <cell r="L12">
            <v>0</v>
          </cell>
          <cell r="M12">
            <v>0</v>
          </cell>
          <cell r="N12">
            <v>26.427</v>
          </cell>
          <cell r="O12">
            <v>0</v>
          </cell>
          <cell r="P12">
            <v>124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124</v>
          </cell>
          <cell r="V12">
            <v>0</v>
          </cell>
          <cell r="W12">
            <v>0.432</v>
          </cell>
          <cell r="X12">
            <v>27.995000000000001</v>
          </cell>
          <cell r="Y12">
            <v>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26.427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124</v>
          </cell>
          <cell r="AZ12">
            <v>0</v>
          </cell>
          <cell r="BA12">
            <v>0</v>
          </cell>
          <cell r="BB12">
            <v>27.995000000000001</v>
          </cell>
          <cell r="BC12">
            <v>124</v>
          </cell>
          <cell r="BD12">
            <v>84.191000000000003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79.155000000000001</v>
          </cell>
          <cell r="E13">
            <v>35.902999999999999</v>
          </cell>
          <cell r="F13">
            <v>43.252000000000002</v>
          </cell>
          <cell r="G13">
            <v>35.219000000000001</v>
          </cell>
          <cell r="H13">
            <v>0</v>
          </cell>
          <cell r="I13">
            <v>26.286000000000001</v>
          </cell>
          <cell r="J13">
            <v>0.66800000000000004</v>
          </cell>
          <cell r="K13">
            <v>0.80500000000000005</v>
          </cell>
          <cell r="L13">
            <v>0</v>
          </cell>
          <cell r="M13">
            <v>0</v>
          </cell>
          <cell r="N13">
            <v>24.812999999999999</v>
          </cell>
          <cell r="O13">
            <v>0</v>
          </cell>
          <cell r="P13">
            <v>114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114</v>
          </cell>
          <cell r="V13">
            <v>0</v>
          </cell>
          <cell r="W13">
            <v>0.47199999999999998</v>
          </cell>
          <cell r="X13">
            <v>26.286000000000001</v>
          </cell>
          <cell r="Y13">
            <v>1.9450000000000001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24.812999999999999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114</v>
          </cell>
          <cell r="AZ13">
            <v>0</v>
          </cell>
          <cell r="BA13">
            <v>0</v>
          </cell>
          <cell r="BB13">
            <v>26.286000000000001</v>
          </cell>
          <cell r="BC13">
            <v>114</v>
          </cell>
          <cell r="BD13">
            <v>79.155000000000001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111.126</v>
          </cell>
          <cell r="E14">
            <v>49.908000000000001</v>
          </cell>
          <cell r="F14">
            <v>61.218000000000004</v>
          </cell>
          <cell r="G14">
            <v>35.542999999999999</v>
          </cell>
          <cell r="H14">
            <v>0</v>
          </cell>
          <cell r="I14">
            <v>36.686</v>
          </cell>
          <cell r="J14">
            <v>1.036</v>
          </cell>
          <cell r="K14">
            <v>1.27</v>
          </cell>
          <cell r="L14">
            <v>0</v>
          </cell>
          <cell r="M14">
            <v>0</v>
          </cell>
          <cell r="N14">
            <v>34.380000000000003</v>
          </cell>
          <cell r="O14">
            <v>0</v>
          </cell>
          <cell r="P14">
            <v>162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162</v>
          </cell>
          <cell r="V14">
            <v>0</v>
          </cell>
          <cell r="W14">
            <v>0.16300000000000001</v>
          </cell>
          <cell r="X14">
            <v>36.686</v>
          </cell>
          <cell r="Y14">
            <v>2.4689999999999999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34.380000000000003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162</v>
          </cell>
          <cell r="AZ14">
            <v>0</v>
          </cell>
          <cell r="BA14">
            <v>0</v>
          </cell>
          <cell r="BB14">
            <v>36.686</v>
          </cell>
          <cell r="BC14">
            <v>162</v>
          </cell>
          <cell r="BD14">
            <v>111.126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200.13</v>
          </cell>
          <cell r="E15">
            <v>88.884</v>
          </cell>
          <cell r="F15">
            <v>111.246</v>
          </cell>
          <cell r="G15">
            <v>35.51</v>
          </cell>
          <cell r="H15">
            <v>0</v>
          </cell>
          <cell r="I15">
            <v>66.804000000000002</v>
          </cell>
          <cell r="J15">
            <v>1.4710000000000001</v>
          </cell>
          <cell r="K15">
            <v>1.841</v>
          </cell>
          <cell r="L15">
            <v>0</v>
          </cell>
          <cell r="M15">
            <v>0</v>
          </cell>
          <cell r="N15">
            <v>63.491999999999997</v>
          </cell>
          <cell r="O15">
            <v>0</v>
          </cell>
          <cell r="P15">
            <v>301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301</v>
          </cell>
          <cell r="V15">
            <v>0</v>
          </cell>
          <cell r="W15">
            <v>0.13700000000000001</v>
          </cell>
          <cell r="X15">
            <v>66.804000000000002</v>
          </cell>
          <cell r="Y15">
            <v>3.4490000000000003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63.491999999999997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301</v>
          </cell>
          <cell r="AZ15">
            <v>0</v>
          </cell>
          <cell r="BA15">
            <v>0</v>
          </cell>
          <cell r="BB15">
            <v>66.804000000000002</v>
          </cell>
          <cell r="BC15">
            <v>301</v>
          </cell>
          <cell r="BD15">
            <v>200.13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223.72300000000001</v>
          </cell>
          <cell r="E16">
            <v>99.463999999999999</v>
          </cell>
          <cell r="F16">
            <v>124.259</v>
          </cell>
          <cell r="G16">
            <v>35.488999999999997</v>
          </cell>
          <cell r="H16">
            <v>0</v>
          </cell>
          <cell r="I16">
            <v>74.709999999999994</v>
          </cell>
          <cell r="J16">
            <v>1.7749999999999999</v>
          </cell>
          <cell r="K16">
            <v>2.218</v>
          </cell>
          <cell r="L16">
            <v>0</v>
          </cell>
          <cell r="M16">
            <v>0</v>
          </cell>
          <cell r="N16">
            <v>70.716999999999999</v>
          </cell>
          <cell r="O16">
            <v>0</v>
          </cell>
          <cell r="P16">
            <v>336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336</v>
          </cell>
          <cell r="V16">
            <v>0</v>
          </cell>
          <cell r="W16">
            <v>0.06</v>
          </cell>
          <cell r="X16">
            <v>74.709999999999994</v>
          </cell>
          <cell r="Y16">
            <v>4.0529999999999999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70.716999999999999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336</v>
          </cell>
          <cell r="AZ16">
            <v>0</v>
          </cell>
          <cell r="BA16">
            <v>0</v>
          </cell>
          <cell r="BB16">
            <v>74.709999999999994</v>
          </cell>
          <cell r="BC16">
            <v>336</v>
          </cell>
          <cell r="BD16">
            <v>223.72300000000001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294.18200000000002</v>
          </cell>
          <cell r="E17">
            <v>130.99799999999999</v>
          </cell>
          <cell r="F17">
            <v>163.184</v>
          </cell>
          <cell r="G17">
            <v>35.283999999999999</v>
          </cell>
          <cell r="H17">
            <v>0</v>
          </cell>
          <cell r="I17">
            <v>98.561999999999998</v>
          </cell>
          <cell r="J17">
            <v>2.7309999999999999</v>
          </cell>
          <cell r="K17">
            <v>3.4020000000000001</v>
          </cell>
          <cell r="L17">
            <v>0</v>
          </cell>
          <cell r="M17">
            <v>0</v>
          </cell>
          <cell r="N17">
            <v>92.429000000000002</v>
          </cell>
          <cell r="O17">
            <v>0</v>
          </cell>
          <cell r="P17">
            <v>442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442</v>
          </cell>
          <cell r="V17">
            <v>0</v>
          </cell>
          <cell r="W17">
            <v>2.8000000000000001E-2</v>
          </cell>
          <cell r="X17">
            <v>98.561999999999998</v>
          </cell>
          <cell r="Y17">
            <v>6.1609999999999996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92.429000000000002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442</v>
          </cell>
          <cell r="AZ17">
            <v>0</v>
          </cell>
          <cell r="BA17">
            <v>0</v>
          </cell>
          <cell r="BB17">
            <v>98.561999999999998</v>
          </cell>
          <cell r="BC17">
            <v>442</v>
          </cell>
          <cell r="BD17">
            <v>294.18200000000002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3515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245.37</v>
          </cell>
          <cell r="E6">
            <v>111.11799999999999</v>
          </cell>
          <cell r="F6">
            <v>134.25200000000001</v>
          </cell>
          <cell r="G6">
            <v>35.267000000000003</v>
          </cell>
          <cell r="H6">
            <v>0</v>
          </cell>
          <cell r="I6">
            <v>83.227999999999994</v>
          </cell>
          <cell r="J6">
            <v>1.639</v>
          </cell>
          <cell r="K6">
            <v>1.9810000000000001</v>
          </cell>
          <cell r="L6">
            <v>0</v>
          </cell>
          <cell r="M6">
            <v>0</v>
          </cell>
          <cell r="N6">
            <v>79.608000000000004</v>
          </cell>
          <cell r="O6">
            <v>0</v>
          </cell>
          <cell r="P6">
            <v>362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362</v>
          </cell>
          <cell r="V6">
            <v>0</v>
          </cell>
          <cell r="W6">
            <v>6.2E-2</v>
          </cell>
          <cell r="X6">
            <v>83.227999999999994</v>
          </cell>
          <cell r="Y6">
            <v>3.6819999999999999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79.608000000000004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362</v>
          </cell>
          <cell r="AZ6">
            <v>0</v>
          </cell>
          <cell r="BA6">
            <v>0</v>
          </cell>
          <cell r="BB6">
            <v>83.227999999999994</v>
          </cell>
          <cell r="BC6">
            <v>362</v>
          </cell>
          <cell r="BD6">
            <v>245.37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233.95400000000001</v>
          </cell>
          <cell r="E7">
            <v>106.48399999999999</v>
          </cell>
          <cell r="F7">
            <v>127.47</v>
          </cell>
          <cell r="G7">
            <v>34.988</v>
          </cell>
          <cell r="H7">
            <v>0</v>
          </cell>
          <cell r="I7">
            <v>79.591999999999999</v>
          </cell>
          <cell r="J7">
            <v>1.9450000000000001</v>
          </cell>
          <cell r="K7">
            <v>2.3279999999999998</v>
          </cell>
          <cell r="L7">
            <v>0</v>
          </cell>
          <cell r="M7">
            <v>0</v>
          </cell>
          <cell r="N7">
            <v>75.319000000000003</v>
          </cell>
          <cell r="O7">
            <v>0</v>
          </cell>
          <cell r="P7">
            <v>343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343</v>
          </cell>
          <cell r="V7">
            <v>0</v>
          </cell>
          <cell r="W7">
            <v>4.8000000000000001E-2</v>
          </cell>
          <cell r="X7">
            <v>79.591999999999999</v>
          </cell>
          <cell r="Y7">
            <v>4.3209999999999997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75.319000000000003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343</v>
          </cell>
          <cell r="AZ7">
            <v>0</v>
          </cell>
          <cell r="BA7">
            <v>0</v>
          </cell>
          <cell r="BB7">
            <v>79.591999999999999</v>
          </cell>
          <cell r="BC7">
            <v>343</v>
          </cell>
          <cell r="BD7">
            <v>233.95400000000001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198.755</v>
          </cell>
          <cell r="E8">
            <v>90.81</v>
          </cell>
          <cell r="F8">
            <v>107.94499999999999</v>
          </cell>
          <cell r="G8">
            <v>35.027000000000001</v>
          </cell>
          <cell r="H8">
            <v>0</v>
          </cell>
          <cell r="I8">
            <v>67.534999999999997</v>
          </cell>
          <cell r="J8">
            <v>1.877</v>
          </cell>
          <cell r="K8">
            <v>2.2320000000000002</v>
          </cell>
          <cell r="L8">
            <v>0</v>
          </cell>
          <cell r="M8">
            <v>0</v>
          </cell>
          <cell r="N8">
            <v>63.426000000000002</v>
          </cell>
          <cell r="O8">
            <v>0</v>
          </cell>
          <cell r="P8">
            <v>289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289</v>
          </cell>
          <cell r="V8">
            <v>0</v>
          </cell>
          <cell r="W8">
            <v>9.1999999999999998E-2</v>
          </cell>
          <cell r="X8">
            <v>67.534999999999997</v>
          </cell>
          <cell r="Y8">
            <v>4.2009999999999996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63.426000000000002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289</v>
          </cell>
          <cell r="AZ8">
            <v>0</v>
          </cell>
          <cell r="BA8">
            <v>0</v>
          </cell>
          <cell r="BB8">
            <v>67.534999999999997</v>
          </cell>
          <cell r="BC8">
            <v>289</v>
          </cell>
          <cell r="BD8">
            <v>198.755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113.976</v>
          </cell>
          <cell r="E9">
            <v>52.406999999999996</v>
          </cell>
          <cell r="F9">
            <v>61.569000000000003</v>
          </cell>
          <cell r="G9">
            <v>35.351999999999997</v>
          </cell>
          <cell r="H9">
            <v>0</v>
          </cell>
          <cell r="I9">
            <v>38.777000000000001</v>
          </cell>
          <cell r="J9">
            <v>0.89100000000000001</v>
          </cell>
          <cell r="K9">
            <v>1.046</v>
          </cell>
          <cell r="L9">
            <v>0</v>
          </cell>
          <cell r="M9">
            <v>0</v>
          </cell>
          <cell r="N9">
            <v>36.840000000000003</v>
          </cell>
          <cell r="O9">
            <v>0</v>
          </cell>
          <cell r="P9">
            <v>164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164</v>
          </cell>
          <cell r="V9">
            <v>0</v>
          </cell>
          <cell r="W9">
            <v>6.8000000000000005E-2</v>
          </cell>
          <cell r="X9">
            <v>38.777000000000001</v>
          </cell>
          <cell r="Y9">
            <v>2.0049999999999999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36.840000000000003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164</v>
          </cell>
          <cell r="AZ9">
            <v>0</v>
          </cell>
          <cell r="BA9">
            <v>0</v>
          </cell>
          <cell r="BB9">
            <v>38.777000000000001</v>
          </cell>
          <cell r="BC9">
            <v>164</v>
          </cell>
          <cell r="BD9">
            <v>113.976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71.709000000000003</v>
          </cell>
          <cell r="E10">
            <v>34.165999999999997</v>
          </cell>
          <cell r="F10">
            <v>37.542999999999999</v>
          </cell>
          <cell r="G10">
            <v>35.530999999999999</v>
          </cell>
          <cell r="H10">
            <v>0</v>
          </cell>
          <cell r="I10">
            <v>24.268000000000001</v>
          </cell>
          <cell r="J10">
            <v>0.44900000000000001</v>
          </cell>
          <cell r="K10">
            <v>0.49299999999999999</v>
          </cell>
          <cell r="L10">
            <v>0</v>
          </cell>
          <cell r="M10">
            <v>0</v>
          </cell>
          <cell r="N10">
            <v>23.326000000000001</v>
          </cell>
          <cell r="O10">
            <v>0</v>
          </cell>
          <cell r="P10">
            <v>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96</v>
          </cell>
          <cell r="V10">
            <v>0</v>
          </cell>
          <cell r="W10">
            <v>0.113</v>
          </cell>
          <cell r="X10">
            <v>24.268000000000001</v>
          </cell>
          <cell r="Y10">
            <v>1.0549999999999999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23.326000000000001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96</v>
          </cell>
          <cell r="AZ10">
            <v>0</v>
          </cell>
          <cell r="BA10">
            <v>0</v>
          </cell>
          <cell r="BB10">
            <v>24.268000000000001</v>
          </cell>
          <cell r="BC10">
            <v>96</v>
          </cell>
          <cell r="BD10">
            <v>71.709000000000003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72.376000000000005</v>
          </cell>
          <cell r="E11">
            <v>33.941000000000003</v>
          </cell>
          <cell r="F11">
            <v>38.435000000000002</v>
          </cell>
          <cell r="G11">
            <v>35.545999999999999</v>
          </cell>
          <cell r="H11">
            <v>0</v>
          </cell>
          <cell r="I11">
            <v>24.53</v>
          </cell>
          <cell r="J11">
            <v>0.77800000000000002</v>
          </cell>
          <cell r="K11">
            <v>0.88100000000000001</v>
          </cell>
          <cell r="L11">
            <v>0</v>
          </cell>
          <cell r="M11">
            <v>0</v>
          </cell>
          <cell r="N11">
            <v>22.870999999999999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0.23599999999999999</v>
          </cell>
          <cell r="X11">
            <v>24.53</v>
          </cell>
          <cell r="Y11">
            <v>1.895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22.870999999999999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100</v>
          </cell>
          <cell r="AZ11">
            <v>0</v>
          </cell>
          <cell r="BA11">
            <v>0</v>
          </cell>
          <cell r="BB11">
            <v>24.53</v>
          </cell>
          <cell r="BC11">
            <v>100</v>
          </cell>
          <cell r="BD11">
            <v>72.376000000000005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75.44</v>
          </cell>
          <cell r="E12">
            <v>34.993000000000002</v>
          </cell>
          <cell r="F12">
            <v>40.447000000000003</v>
          </cell>
          <cell r="G12">
            <v>35.511000000000003</v>
          </cell>
          <cell r="H12">
            <v>0</v>
          </cell>
          <cell r="I12">
            <v>25.713999999999999</v>
          </cell>
          <cell r="J12">
            <v>0.52600000000000002</v>
          </cell>
          <cell r="K12">
            <v>0.60799999999999998</v>
          </cell>
          <cell r="L12">
            <v>0</v>
          </cell>
          <cell r="M12">
            <v>0</v>
          </cell>
          <cell r="N12">
            <v>24.58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0.437</v>
          </cell>
          <cell r="X12">
            <v>25.713999999999999</v>
          </cell>
          <cell r="Y12">
            <v>1.571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24.58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107</v>
          </cell>
          <cell r="AZ12">
            <v>0</v>
          </cell>
          <cell r="BA12">
            <v>0</v>
          </cell>
          <cell r="BB12">
            <v>25.713999999999999</v>
          </cell>
          <cell r="BC12">
            <v>107</v>
          </cell>
          <cell r="BD12">
            <v>75.44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76.222999999999999</v>
          </cell>
          <cell r="E13">
            <v>35.345999999999997</v>
          </cell>
          <cell r="F13">
            <v>40.877000000000002</v>
          </cell>
          <cell r="G13">
            <v>35.56</v>
          </cell>
          <cell r="H13">
            <v>0</v>
          </cell>
          <cell r="I13">
            <v>25.940999999999999</v>
          </cell>
          <cell r="J13">
            <v>0.67</v>
          </cell>
          <cell r="K13">
            <v>0.77400000000000002</v>
          </cell>
          <cell r="L13">
            <v>0</v>
          </cell>
          <cell r="M13">
            <v>0</v>
          </cell>
          <cell r="N13">
            <v>24.497</v>
          </cell>
          <cell r="O13">
            <v>0</v>
          </cell>
          <cell r="P13">
            <v>108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108</v>
          </cell>
          <cell r="V13">
            <v>0</v>
          </cell>
          <cell r="W13">
            <v>0.439</v>
          </cell>
          <cell r="X13">
            <v>25.940999999999999</v>
          </cell>
          <cell r="Y13">
            <v>1.883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24.497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108</v>
          </cell>
          <cell r="AZ13">
            <v>0</v>
          </cell>
          <cell r="BA13">
            <v>0</v>
          </cell>
          <cell r="BB13">
            <v>25.940999999999999</v>
          </cell>
          <cell r="BC13">
            <v>108</v>
          </cell>
          <cell r="BD13">
            <v>76.222999999999999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82.703999999999994</v>
          </cell>
          <cell r="E14">
            <v>38.973999999999997</v>
          </cell>
          <cell r="F14">
            <v>43.73</v>
          </cell>
          <cell r="G14">
            <v>35.542999999999999</v>
          </cell>
          <cell r="H14">
            <v>0</v>
          </cell>
          <cell r="I14">
            <v>28.222999999999999</v>
          </cell>
          <cell r="J14">
            <v>0.91600000000000004</v>
          </cell>
          <cell r="K14">
            <v>1.0269999999999999</v>
          </cell>
          <cell r="L14">
            <v>0</v>
          </cell>
          <cell r="M14">
            <v>0</v>
          </cell>
          <cell r="N14">
            <v>26.28</v>
          </cell>
          <cell r="O14">
            <v>0</v>
          </cell>
          <cell r="P14">
            <v>114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114</v>
          </cell>
          <cell r="V14">
            <v>0</v>
          </cell>
          <cell r="W14">
            <v>0.21299999999999999</v>
          </cell>
          <cell r="X14">
            <v>28.222999999999999</v>
          </cell>
          <cell r="Y14">
            <v>2.1560000000000001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26.28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114</v>
          </cell>
          <cell r="AZ14">
            <v>0</v>
          </cell>
          <cell r="BA14">
            <v>0</v>
          </cell>
          <cell r="BB14">
            <v>28.222999999999999</v>
          </cell>
          <cell r="BC14">
            <v>114</v>
          </cell>
          <cell r="BD14">
            <v>82.703999999999994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146.191</v>
          </cell>
          <cell r="E15">
            <v>66.981999999999999</v>
          </cell>
          <cell r="F15">
            <v>79.209000000000003</v>
          </cell>
          <cell r="G15">
            <v>35.533000000000001</v>
          </cell>
          <cell r="H15">
            <v>0</v>
          </cell>
          <cell r="I15">
            <v>49.798999999999999</v>
          </cell>
          <cell r="J15">
            <v>1.0620000000000001</v>
          </cell>
          <cell r="K15">
            <v>1.2549999999999999</v>
          </cell>
          <cell r="L15">
            <v>0</v>
          </cell>
          <cell r="M15">
            <v>0</v>
          </cell>
          <cell r="N15">
            <v>47.481999999999999</v>
          </cell>
          <cell r="O15">
            <v>0</v>
          </cell>
          <cell r="P15">
            <v>212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212</v>
          </cell>
          <cell r="V15">
            <v>0</v>
          </cell>
          <cell r="W15">
            <v>0.13400000000000001</v>
          </cell>
          <cell r="X15">
            <v>49.798999999999999</v>
          </cell>
          <cell r="Y15">
            <v>2.4510000000000001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47.481999999999999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212</v>
          </cell>
          <cell r="AZ15">
            <v>0</v>
          </cell>
          <cell r="BA15">
            <v>0</v>
          </cell>
          <cell r="BB15">
            <v>49.798999999999999</v>
          </cell>
          <cell r="BC15">
            <v>212</v>
          </cell>
          <cell r="BD15">
            <v>146.191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43.552999999999997</v>
          </cell>
          <cell r="J16">
            <v>19.920999999999999</v>
          </cell>
          <cell r="K16">
            <v>23.632000000000001</v>
          </cell>
          <cell r="L16">
            <v>0</v>
          </cell>
          <cell r="M16">
            <v>0</v>
          </cell>
          <cell r="N16">
            <v>0</v>
          </cell>
          <cell r="O16">
            <v>-3.5527136788005009E-15</v>
          </cell>
          <cell r="P16">
            <v>186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186</v>
          </cell>
          <cell r="V16">
            <v>0</v>
          </cell>
          <cell r="W16">
            <v>0</v>
          </cell>
          <cell r="X16">
            <v>43.552999999999997</v>
          </cell>
          <cell r="Y16">
            <v>43.552999999999997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186</v>
          </cell>
          <cell r="AZ16">
            <v>0</v>
          </cell>
          <cell r="BA16">
            <v>0</v>
          </cell>
          <cell r="BB16">
            <v>43.552999999999997</v>
          </cell>
          <cell r="BC16">
            <v>186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748.74300000000005</v>
          </cell>
          <cell r="E6">
            <v>351.21800000000002</v>
          </cell>
          <cell r="F6">
            <v>397.52499999999998</v>
          </cell>
          <cell r="G6">
            <v>34.603000000000002</v>
          </cell>
          <cell r="H6">
            <v>0</v>
          </cell>
          <cell r="I6">
            <v>272.661</v>
          </cell>
          <cell r="J6">
            <v>3.0059999999999998</v>
          </cell>
          <cell r="K6">
            <v>3.403</v>
          </cell>
          <cell r="L6">
            <v>0</v>
          </cell>
          <cell r="M6">
            <v>0</v>
          </cell>
          <cell r="N6">
            <v>266.25200000000001</v>
          </cell>
          <cell r="O6">
            <v>0</v>
          </cell>
          <cell r="P6">
            <v>1111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1111</v>
          </cell>
          <cell r="V6">
            <v>0</v>
          </cell>
          <cell r="W6">
            <v>0.501</v>
          </cell>
          <cell r="X6">
            <v>272.661</v>
          </cell>
          <cell r="Y6">
            <v>6.91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266.25200000000001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272.661</v>
          </cell>
          <cell r="BC6">
            <v>1111</v>
          </cell>
          <cell r="BD6">
            <v>748.74300000000005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753.45299999999997</v>
          </cell>
          <cell r="E7">
            <v>348.12200000000001</v>
          </cell>
          <cell r="F7">
            <v>405.33100000000002</v>
          </cell>
          <cell r="G7">
            <v>34.603000000000002</v>
          </cell>
          <cell r="H7">
            <v>0</v>
          </cell>
          <cell r="I7">
            <v>271.25599999999997</v>
          </cell>
          <cell r="J7">
            <v>3.1240000000000001</v>
          </cell>
          <cell r="K7">
            <v>3.637</v>
          </cell>
          <cell r="L7">
            <v>0</v>
          </cell>
          <cell r="M7">
            <v>0</v>
          </cell>
          <cell r="N7">
            <v>264.495</v>
          </cell>
          <cell r="O7">
            <v>0</v>
          </cell>
          <cell r="P7">
            <v>1137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1137</v>
          </cell>
          <cell r="V7">
            <v>0</v>
          </cell>
          <cell r="W7">
            <v>0.34100000000000003</v>
          </cell>
          <cell r="X7">
            <v>271.25599999999997</v>
          </cell>
          <cell r="Y7">
            <v>7.1020000000000003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264.495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271.25599999999997</v>
          </cell>
          <cell r="BC7">
            <v>1137</v>
          </cell>
          <cell r="BD7">
            <v>753.45299999999997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787.52800000000002</v>
          </cell>
          <cell r="E8">
            <v>363.95699999999999</v>
          </cell>
          <cell r="F8">
            <v>423.57100000000003</v>
          </cell>
          <cell r="G8">
            <v>34.700000000000003</v>
          </cell>
          <cell r="H8">
            <v>0</v>
          </cell>
          <cell r="I8">
            <v>280.69099999999997</v>
          </cell>
          <cell r="J8">
            <v>3.1930000000000001</v>
          </cell>
          <cell r="K8">
            <v>3.7160000000000002</v>
          </cell>
          <cell r="L8">
            <v>0</v>
          </cell>
          <cell r="M8">
            <v>0</v>
          </cell>
          <cell r="N8">
            <v>273.78199999999998</v>
          </cell>
          <cell r="O8">
            <v>0</v>
          </cell>
          <cell r="P8">
            <v>1176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1176</v>
          </cell>
          <cell r="V8">
            <v>0</v>
          </cell>
          <cell r="W8">
            <v>0.499</v>
          </cell>
          <cell r="X8">
            <v>280.69099999999997</v>
          </cell>
          <cell r="Y8">
            <v>7.4080000000000004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273.78199999999998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280.69099999999997</v>
          </cell>
          <cell r="BC8">
            <v>1176</v>
          </cell>
          <cell r="BD8">
            <v>787.52800000000002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534.11599999999999</v>
          </cell>
          <cell r="E9">
            <v>246.03800000000001</v>
          </cell>
          <cell r="F9">
            <v>288.07799999999997</v>
          </cell>
          <cell r="G9">
            <v>34.96</v>
          </cell>
          <cell r="H9">
            <v>0</v>
          </cell>
          <cell r="I9">
            <v>190.03</v>
          </cell>
          <cell r="J9">
            <v>2.0920000000000001</v>
          </cell>
          <cell r="K9">
            <v>2.4489999999999998</v>
          </cell>
          <cell r="L9">
            <v>0</v>
          </cell>
          <cell r="M9">
            <v>0</v>
          </cell>
          <cell r="N9">
            <v>185.489</v>
          </cell>
          <cell r="O9">
            <v>0</v>
          </cell>
          <cell r="P9">
            <v>801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801</v>
          </cell>
          <cell r="V9">
            <v>0</v>
          </cell>
          <cell r="W9">
            <v>0.75700000000000001</v>
          </cell>
          <cell r="X9">
            <v>190.03</v>
          </cell>
          <cell r="Y9">
            <v>5.298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185.489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190.03</v>
          </cell>
          <cell r="BC9">
            <v>801</v>
          </cell>
          <cell r="BD9">
            <v>534.11599999999999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316.93200000000002</v>
          </cell>
          <cell r="E10">
            <v>146.08799999999999</v>
          </cell>
          <cell r="F10">
            <v>170.84399999999999</v>
          </cell>
          <cell r="G10">
            <v>34.83</v>
          </cell>
          <cell r="H10">
            <v>0</v>
          </cell>
          <cell r="I10">
            <v>110.45</v>
          </cell>
          <cell r="J10">
            <v>1.2889999999999999</v>
          </cell>
          <cell r="K10">
            <v>1.5069999999999999</v>
          </cell>
          <cell r="L10">
            <v>0</v>
          </cell>
          <cell r="M10">
            <v>0</v>
          </cell>
          <cell r="N10">
            <v>107.654</v>
          </cell>
          <cell r="O10">
            <v>0</v>
          </cell>
          <cell r="P10">
            <v>465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465</v>
          </cell>
          <cell r="V10">
            <v>0</v>
          </cell>
          <cell r="W10">
            <v>1.071</v>
          </cell>
          <cell r="X10">
            <v>110.45</v>
          </cell>
          <cell r="Y10">
            <v>3.867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107.654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110.45</v>
          </cell>
          <cell r="BC10">
            <v>465</v>
          </cell>
          <cell r="BD10">
            <v>316.93200000000002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240.90100000000001</v>
          </cell>
          <cell r="E11">
            <v>110.70099999999999</v>
          </cell>
          <cell r="F11">
            <v>130.19999999999999</v>
          </cell>
          <cell r="G11">
            <v>35.316000000000003</v>
          </cell>
          <cell r="H11">
            <v>0</v>
          </cell>
          <cell r="I11">
            <v>84.078999999999994</v>
          </cell>
          <cell r="J11">
            <v>1.0669999999999999</v>
          </cell>
          <cell r="K11">
            <v>1.256</v>
          </cell>
          <cell r="L11">
            <v>0</v>
          </cell>
          <cell r="M11">
            <v>0</v>
          </cell>
          <cell r="N11">
            <v>81.756</v>
          </cell>
          <cell r="O11">
            <v>0</v>
          </cell>
          <cell r="P11">
            <v>356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356</v>
          </cell>
          <cell r="V11">
            <v>0</v>
          </cell>
          <cell r="W11">
            <v>1.1020000000000001</v>
          </cell>
          <cell r="X11">
            <v>84.078999999999994</v>
          </cell>
          <cell r="Y11">
            <v>3.4249999999999998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81.756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84.078999999999994</v>
          </cell>
          <cell r="BC11">
            <v>356</v>
          </cell>
          <cell r="BD11">
            <v>240.90100000000001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198.22200000000001</v>
          </cell>
          <cell r="E12">
            <v>88.710999999999999</v>
          </cell>
          <cell r="F12">
            <v>109.511</v>
          </cell>
          <cell r="G12">
            <v>35.457999999999998</v>
          </cell>
          <cell r="H12">
            <v>0</v>
          </cell>
          <cell r="I12">
            <v>67.28</v>
          </cell>
          <cell r="J12">
            <v>0.72899999999999998</v>
          </cell>
          <cell r="K12">
            <v>0.9</v>
          </cell>
          <cell r="L12">
            <v>0</v>
          </cell>
          <cell r="M12">
            <v>0</v>
          </cell>
          <cell r="N12">
            <v>65.650999999999996</v>
          </cell>
          <cell r="O12">
            <v>0</v>
          </cell>
          <cell r="P12">
            <v>299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299</v>
          </cell>
          <cell r="V12">
            <v>0</v>
          </cell>
          <cell r="W12">
            <v>1.1539999999999999</v>
          </cell>
          <cell r="X12">
            <v>67.28</v>
          </cell>
          <cell r="Y12">
            <v>2.7829999999999999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65.650999999999996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67.28</v>
          </cell>
          <cell r="BC12">
            <v>299</v>
          </cell>
          <cell r="BD12">
            <v>198.22200000000001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226.95500000000001</v>
          </cell>
          <cell r="E13">
            <v>104.925</v>
          </cell>
          <cell r="F13">
            <v>122.03</v>
          </cell>
          <cell r="G13">
            <v>35.219000000000001</v>
          </cell>
          <cell r="H13">
            <v>0</v>
          </cell>
          <cell r="I13">
            <v>78.578999999999994</v>
          </cell>
          <cell r="J13">
            <v>0.99199999999999999</v>
          </cell>
          <cell r="K13">
            <v>1.153</v>
          </cell>
          <cell r="L13">
            <v>0</v>
          </cell>
          <cell r="M13">
            <v>0</v>
          </cell>
          <cell r="N13">
            <v>76.433999999999997</v>
          </cell>
          <cell r="O13">
            <v>0</v>
          </cell>
          <cell r="P13">
            <v>329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329</v>
          </cell>
          <cell r="V13">
            <v>0</v>
          </cell>
          <cell r="W13">
            <v>1.7949999999999999</v>
          </cell>
          <cell r="X13">
            <v>78.578999999999994</v>
          </cell>
          <cell r="Y13">
            <v>3.94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76.433999999999997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78.578999999999994</v>
          </cell>
          <cell r="BC13">
            <v>329</v>
          </cell>
          <cell r="BD13">
            <v>226.95500000000001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280.923</v>
          </cell>
          <cell r="E14">
            <v>132.00200000000001</v>
          </cell>
          <cell r="F14">
            <v>148.92099999999999</v>
          </cell>
          <cell r="G14">
            <v>35.575000000000003</v>
          </cell>
          <cell r="H14">
            <v>0</v>
          </cell>
          <cell r="I14">
            <v>100.458</v>
          </cell>
          <cell r="J14">
            <v>1.2649999999999999</v>
          </cell>
          <cell r="K14">
            <v>1.427</v>
          </cell>
          <cell r="L14">
            <v>0</v>
          </cell>
          <cell r="M14">
            <v>0</v>
          </cell>
          <cell r="N14">
            <v>97.766000000000005</v>
          </cell>
          <cell r="O14">
            <v>0</v>
          </cell>
          <cell r="P14">
            <v>408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408</v>
          </cell>
          <cell r="V14">
            <v>0</v>
          </cell>
          <cell r="W14">
            <v>0.98</v>
          </cell>
          <cell r="X14">
            <v>100.458</v>
          </cell>
          <cell r="Y14">
            <v>3.6720000000000002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97.766000000000005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100.458</v>
          </cell>
          <cell r="BC14">
            <v>408</v>
          </cell>
          <cell r="BD14">
            <v>280.923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497.178</v>
          </cell>
          <cell r="E15">
            <v>231.934</v>
          </cell>
          <cell r="F15">
            <v>265.24400000000003</v>
          </cell>
          <cell r="G15">
            <v>35.51</v>
          </cell>
          <cell r="H15">
            <v>0</v>
          </cell>
          <cell r="I15">
            <v>177.06899999999999</v>
          </cell>
          <cell r="J15">
            <v>2.1240000000000001</v>
          </cell>
          <cell r="K15">
            <v>2.4300000000000002</v>
          </cell>
          <cell r="L15">
            <v>0</v>
          </cell>
          <cell r="M15">
            <v>0</v>
          </cell>
          <cell r="N15">
            <v>172.51499999999999</v>
          </cell>
          <cell r="O15">
            <v>0</v>
          </cell>
          <cell r="P15">
            <v>729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729</v>
          </cell>
          <cell r="V15">
            <v>0</v>
          </cell>
          <cell r="W15">
            <v>0.82099999999999995</v>
          </cell>
          <cell r="X15">
            <v>177.06899999999999</v>
          </cell>
          <cell r="Y15">
            <v>5.375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172.51499999999999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177.06899999999999</v>
          </cell>
          <cell r="BC15">
            <v>729</v>
          </cell>
          <cell r="BD15">
            <v>497.178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641.41600000000005</v>
          </cell>
          <cell r="E16">
            <v>300.66899999999998</v>
          </cell>
          <cell r="F16">
            <v>340.74700000000001</v>
          </cell>
          <cell r="G16">
            <v>35.49</v>
          </cell>
          <cell r="H16">
            <v>0</v>
          </cell>
          <cell r="I16">
            <v>231.38</v>
          </cell>
          <cell r="J16">
            <v>2.605</v>
          </cell>
          <cell r="K16">
            <v>2.952</v>
          </cell>
          <cell r="L16">
            <v>0</v>
          </cell>
          <cell r="M16">
            <v>0</v>
          </cell>
          <cell r="N16">
            <v>225.82300000000001</v>
          </cell>
          <cell r="O16">
            <v>0</v>
          </cell>
          <cell r="P16">
            <v>944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944</v>
          </cell>
          <cell r="V16">
            <v>0</v>
          </cell>
          <cell r="W16">
            <v>0.58299999999999996</v>
          </cell>
          <cell r="X16">
            <v>231.38</v>
          </cell>
          <cell r="Y16">
            <v>6.1400000000000006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225.82300000000001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231.38</v>
          </cell>
          <cell r="BC16">
            <v>944</v>
          </cell>
          <cell r="BD16">
            <v>641.41600000000005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734.20399999999995</v>
          </cell>
          <cell r="E17">
            <v>345.42</v>
          </cell>
          <cell r="F17">
            <v>388.78399999999999</v>
          </cell>
          <cell r="G17">
            <v>35.283999999999999</v>
          </cell>
          <cell r="H17">
            <v>0</v>
          </cell>
          <cell r="I17">
            <v>265.55200000000002</v>
          </cell>
          <cell r="J17">
            <v>2.681</v>
          </cell>
          <cell r="K17">
            <v>3.0169999999999999</v>
          </cell>
          <cell r="L17">
            <v>0</v>
          </cell>
          <cell r="M17">
            <v>0</v>
          </cell>
          <cell r="N17">
            <v>259.85399999999998</v>
          </cell>
          <cell r="O17">
            <v>0</v>
          </cell>
          <cell r="P17">
            <v>1076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1076</v>
          </cell>
          <cell r="V17">
            <v>0</v>
          </cell>
          <cell r="W17">
            <v>0.59099999999999997</v>
          </cell>
          <cell r="X17">
            <v>265.55200000000002</v>
          </cell>
          <cell r="Y17">
            <v>6.2890000000000006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259.85399999999998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265.55200000000002</v>
          </cell>
          <cell r="BC17">
            <v>1076</v>
          </cell>
          <cell r="BD17">
            <v>734.20399999999995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2682</v>
          </cell>
        </row>
      </sheetData>
      <sheetData sheetId="23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687.18100000000004</v>
          </cell>
          <cell r="E6">
            <v>323.57499999999999</v>
          </cell>
          <cell r="F6">
            <v>363.60599999999999</v>
          </cell>
          <cell r="G6">
            <v>34.959000000000003</v>
          </cell>
          <cell r="H6">
            <v>0</v>
          </cell>
          <cell r="I6">
            <v>251.398</v>
          </cell>
          <cell r="J6">
            <v>2.5489999999999999</v>
          </cell>
          <cell r="K6">
            <v>2.8639999999999999</v>
          </cell>
          <cell r="L6">
            <v>0</v>
          </cell>
          <cell r="M6">
            <v>0</v>
          </cell>
          <cell r="N6">
            <v>245.98500000000001</v>
          </cell>
          <cell r="O6">
            <v>0</v>
          </cell>
          <cell r="P6">
            <v>1017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1017</v>
          </cell>
          <cell r="V6">
            <v>0</v>
          </cell>
          <cell r="W6">
            <v>0.60499999999999998</v>
          </cell>
          <cell r="X6">
            <v>251.398</v>
          </cell>
          <cell r="Y6">
            <v>6.0180000000000007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245.98500000000001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251.398</v>
          </cell>
          <cell r="BC6">
            <v>1017</v>
          </cell>
          <cell r="BD6">
            <v>687.18100000000004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659.61599999999999</v>
          </cell>
          <cell r="E7">
            <v>310.29399999999998</v>
          </cell>
          <cell r="F7">
            <v>349.322</v>
          </cell>
          <cell r="G7">
            <v>34.993000000000002</v>
          </cell>
          <cell r="H7">
            <v>0</v>
          </cell>
          <cell r="I7">
            <v>238.6</v>
          </cell>
          <cell r="J7">
            <v>2.504</v>
          </cell>
          <cell r="K7">
            <v>2.8180000000000001</v>
          </cell>
          <cell r="L7">
            <v>0</v>
          </cell>
          <cell r="M7">
            <v>0</v>
          </cell>
          <cell r="N7">
            <v>233.27799999999999</v>
          </cell>
          <cell r="O7">
            <v>0</v>
          </cell>
          <cell r="P7">
            <v>967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967</v>
          </cell>
          <cell r="V7">
            <v>0</v>
          </cell>
          <cell r="W7">
            <v>0.55200000000000005</v>
          </cell>
          <cell r="X7">
            <v>238.6</v>
          </cell>
          <cell r="Y7">
            <v>5.8740000000000006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233.27799999999999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238.6</v>
          </cell>
          <cell r="BC7">
            <v>967</v>
          </cell>
          <cell r="BD7">
            <v>659.61599999999999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636.56600000000003</v>
          </cell>
          <cell r="E8">
            <v>298.851</v>
          </cell>
          <cell r="F8">
            <v>337.71499999999997</v>
          </cell>
          <cell r="G8">
            <v>35.027000000000001</v>
          </cell>
          <cell r="H8">
            <v>0</v>
          </cell>
          <cell r="I8">
            <v>227.62100000000001</v>
          </cell>
          <cell r="J8">
            <v>2.5219999999999998</v>
          </cell>
          <cell r="K8">
            <v>2.851</v>
          </cell>
          <cell r="L8">
            <v>0</v>
          </cell>
          <cell r="M8">
            <v>0</v>
          </cell>
          <cell r="N8">
            <v>222.24799999999999</v>
          </cell>
          <cell r="O8">
            <v>0</v>
          </cell>
          <cell r="P8">
            <v>926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926</v>
          </cell>
          <cell r="V8">
            <v>0</v>
          </cell>
          <cell r="W8">
            <v>0.70299999999999996</v>
          </cell>
          <cell r="X8">
            <v>227.62100000000001</v>
          </cell>
          <cell r="Y8">
            <v>6.0759999999999996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222.24799999999999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227.62100000000001</v>
          </cell>
          <cell r="BC8">
            <v>926</v>
          </cell>
          <cell r="BD8">
            <v>636.56600000000003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340.74</v>
          </cell>
          <cell r="E9">
            <v>161.559</v>
          </cell>
          <cell r="F9">
            <v>179.18100000000001</v>
          </cell>
          <cell r="G9">
            <v>35.351999999999997</v>
          </cell>
          <cell r="H9">
            <v>0</v>
          </cell>
          <cell r="I9">
            <v>121.723</v>
          </cell>
          <cell r="J9">
            <v>1.375</v>
          </cell>
          <cell r="K9">
            <v>1.524</v>
          </cell>
          <cell r="L9">
            <v>0</v>
          </cell>
          <cell r="M9">
            <v>0</v>
          </cell>
          <cell r="N9">
            <v>118.824</v>
          </cell>
          <cell r="O9">
            <v>0</v>
          </cell>
          <cell r="P9">
            <v>486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486</v>
          </cell>
          <cell r="V9">
            <v>0</v>
          </cell>
          <cell r="W9">
            <v>0.91</v>
          </cell>
          <cell r="X9">
            <v>121.723</v>
          </cell>
          <cell r="Y9">
            <v>3.8090000000000002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118.824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121.723</v>
          </cell>
          <cell r="BC9">
            <v>486</v>
          </cell>
          <cell r="BD9">
            <v>340.74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248.827</v>
          </cell>
          <cell r="E10">
            <v>117.76</v>
          </cell>
          <cell r="F10">
            <v>131.06700000000001</v>
          </cell>
          <cell r="G10">
            <v>35.521999999999998</v>
          </cell>
          <cell r="H10">
            <v>0</v>
          </cell>
          <cell r="I10">
            <v>87.85</v>
          </cell>
          <cell r="J10">
            <v>1.1060000000000001</v>
          </cell>
          <cell r="K10">
            <v>1.232</v>
          </cell>
          <cell r="L10">
            <v>0</v>
          </cell>
          <cell r="M10">
            <v>0</v>
          </cell>
          <cell r="N10">
            <v>85.512</v>
          </cell>
          <cell r="O10">
            <v>0</v>
          </cell>
          <cell r="P10">
            <v>352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352</v>
          </cell>
          <cell r="V10">
            <v>0</v>
          </cell>
          <cell r="W10">
            <v>0.89200000000000002</v>
          </cell>
          <cell r="X10">
            <v>87.85</v>
          </cell>
          <cell r="Y10">
            <v>3.23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85.512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87.85</v>
          </cell>
          <cell r="BC10">
            <v>352</v>
          </cell>
          <cell r="BD10">
            <v>248.827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170.577</v>
          </cell>
          <cell r="E11">
            <v>81.143000000000001</v>
          </cell>
          <cell r="F11">
            <v>89.433999999999997</v>
          </cell>
          <cell r="G11">
            <v>35.545999999999999</v>
          </cell>
          <cell r="H11">
            <v>0</v>
          </cell>
          <cell r="I11">
            <v>60.991</v>
          </cell>
          <cell r="J11">
            <v>0.85799999999999998</v>
          </cell>
          <cell r="K11">
            <v>0.94599999999999995</v>
          </cell>
          <cell r="L11">
            <v>0</v>
          </cell>
          <cell r="M11">
            <v>0</v>
          </cell>
          <cell r="N11">
            <v>59.186999999999998</v>
          </cell>
          <cell r="O11">
            <v>0</v>
          </cell>
          <cell r="P11">
            <v>242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242</v>
          </cell>
          <cell r="V11">
            <v>0</v>
          </cell>
          <cell r="W11">
            <v>2.11</v>
          </cell>
          <cell r="X11">
            <v>60.991</v>
          </cell>
          <cell r="Y11">
            <v>3.9139999999999997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59.186999999999998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60.991</v>
          </cell>
          <cell r="BC11">
            <v>242</v>
          </cell>
          <cell r="BD11">
            <v>170.577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202.50299999999999</v>
          </cell>
          <cell r="E12">
            <v>96.608999999999995</v>
          </cell>
          <cell r="F12">
            <v>105.89400000000001</v>
          </cell>
          <cell r="G12">
            <v>35.545999999999999</v>
          </cell>
          <cell r="H12">
            <v>0</v>
          </cell>
          <cell r="I12">
            <v>72.984999999999999</v>
          </cell>
          <cell r="J12">
            <v>1.0189999999999999</v>
          </cell>
          <cell r="K12">
            <v>1.117</v>
          </cell>
          <cell r="L12">
            <v>0</v>
          </cell>
          <cell r="M12">
            <v>0</v>
          </cell>
          <cell r="N12">
            <v>70.849000000000004</v>
          </cell>
          <cell r="O12">
            <v>0</v>
          </cell>
          <cell r="P12">
            <v>288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288</v>
          </cell>
          <cell r="V12">
            <v>0</v>
          </cell>
          <cell r="W12">
            <v>2.3530000000000002</v>
          </cell>
          <cell r="X12">
            <v>72.984999999999999</v>
          </cell>
          <cell r="Y12">
            <v>4.4890000000000008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70.849000000000004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72.984999999999999</v>
          </cell>
          <cell r="BC12">
            <v>288</v>
          </cell>
          <cell r="BD12">
            <v>202.50299999999999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152.767</v>
          </cell>
          <cell r="E13">
            <v>72.923000000000002</v>
          </cell>
          <cell r="F13">
            <v>79.843999999999994</v>
          </cell>
          <cell r="G13">
            <v>35.545999999999999</v>
          </cell>
          <cell r="H13">
            <v>0</v>
          </cell>
          <cell r="I13">
            <v>56.320999999999998</v>
          </cell>
          <cell r="J13">
            <v>0.84499999999999997</v>
          </cell>
          <cell r="K13">
            <v>0.92600000000000005</v>
          </cell>
          <cell r="L13">
            <v>0</v>
          </cell>
          <cell r="M13">
            <v>0</v>
          </cell>
          <cell r="N13">
            <v>54.55</v>
          </cell>
          <cell r="O13">
            <v>0</v>
          </cell>
          <cell r="P13">
            <v>222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222</v>
          </cell>
          <cell r="V13">
            <v>0</v>
          </cell>
          <cell r="W13">
            <v>2.4039999999999999</v>
          </cell>
          <cell r="X13">
            <v>56.320999999999998</v>
          </cell>
          <cell r="Y13">
            <v>4.1749999999999998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54.55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56.320999999999998</v>
          </cell>
          <cell r="BC13">
            <v>222</v>
          </cell>
          <cell r="BD13">
            <v>152.767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216.965</v>
          </cell>
          <cell r="E14">
            <v>104.41500000000001</v>
          </cell>
          <cell r="F14">
            <v>112.55</v>
          </cell>
          <cell r="G14">
            <v>35.546999999999997</v>
          </cell>
          <cell r="H14">
            <v>0</v>
          </cell>
          <cell r="I14">
            <v>78.340999999999994</v>
          </cell>
          <cell r="J14">
            <v>1.081</v>
          </cell>
          <cell r="K14">
            <v>1.1659999999999999</v>
          </cell>
          <cell r="L14">
            <v>0</v>
          </cell>
          <cell r="M14">
            <v>0</v>
          </cell>
          <cell r="N14">
            <v>76.093999999999994</v>
          </cell>
          <cell r="O14">
            <v>0</v>
          </cell>
          <cell r="P14">
            <v>304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304</v>
          </cell>
          <cell r="V14">
            <v>0</v>
          </cell>
          <cell r="W14">
            <v>2.0489999999999999</v>
          </cell>
          <cell r="X14">
            <v>78.340999999999994</v>
          </cell>
          <cell r="Y14">
            <v>4.2959999999999994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76.093999999999994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78.340999999999994</v>
          </cell>
          <cell r="BC14">
            <v>304</v>
          </cell>
          <cell r="BD14">
            <v>216.965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346.70299999999997</v>
          </cell>
          <cell r="E15">
            <v>161.553</v>
          </cell>
          <cell r="F15">
            <v>185.15</v>
          </cell>
          <cell r="G15">
            <v>35.537999999999997</v>
          </cell>
          <cell r="H15">
            <v>0</v>
          </cell>
          <cell r="I15">
            <v>123.61199999999999</v>
          </cell>
          <cell r="J15">
            <v>1.494</v>
          </cell>
          <cell r="K15">
            <v>1.712</v>
          </cell>
          <cell r="L15">
            <v>0</v>
          </cell>
          <cell r="M15">
            <v>0</v>
          </cell>
          <cell r="N15">
            <v>120.40600000000001</v>
          </cell>
          <cell r="O15">
            <v>0</v>
          </cell>
          <cell r="P15">
            <v>510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510</v>
          </cell>
          <cell r="V15">
            <v>0</v>
          </cell>
          <cell r="W15">
            <v>2.4039999999999999</v>
          </cell>
          <cell r="X15">
            <v>123.61199999999999</v>
          </cell>
          <cell r="Y15">
            <v>5.6099999999999994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120.40600000000001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123.61199999999999</v>
          </cell>
          <cell r="BC15">
            <v>510</v>
          </cell>
          <cell r="BD15">
            <v>346.70299999999997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141.74</v>
          </cell>
          <cell r="J16">
            <v>66.459000000000003</v>
          </cell>
          <cell r="K16">
            <v>75.281000000000006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578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578</v>
          </cell>
          <cell r="V16">
            <v>0</v>
          </cell>
          <cell r="W16">
            <v>0</v>
          </cell>
          <cell r="X16">
            <v>141.74</v>
          </cell>
          <cell r="Y16">
            <v>141.74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578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578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141.74</v>
          </cell>
          <cell r="BC16">
            <v>578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465.75599999999997</v>
          </cell>
          <cell r="E6">
            <v>225.874</v>
          </cell>
          <cell r="F6">
            <v>239.88200000000001</v>
          </cell>
          <cell r="G6">
            <v>34.594000000000001</v>
          </cell>
          <cell r="H6">
            <v>0</v>
          </cell>
          <cell r="I6">
            <v>175.50399999999999</v>
          </cell>
          <cell r="J6">
            <v>2.4209999999999998</v>
          </cell>
          <cell r="K6">
            <v>2.5720000000000001</v>
          </cell>
          <cell r="L6">
            <v>0</v>
          </cell>
          <cell r="M6">
            <v>0</v>
          </cell>
          <cell r="N6">
            <v>170.511</v>
          </cell>
          <cell r="O6">
            <v>0</v>
          </cell>
          <cell r="P6">
            <v>671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671</v>
          </cell>
          <cell r="V6">
            <v>0</v>
          </cell>
          <cell r="W6">
            <v>1.0580000000000001</v>
          </cell>
          <cell r="X6">
            <v>175.50399999999999</v>
          </cell>
          <cell r="Y6">
            <v>6.0510000000000002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170.511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175.50399999999999</v>
          </cell>
          <cell r="BC6">
            <v>671</v>
          </cell>
          <cell r="BD6">
            <v>465.75599999999997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459.10300000000001</v>
          </cell>
          <cell r="E7">
            <v>221.452</v>
          </cell>
          <cell r="F7">
            <v>237.65100000000001</v>
          </cell>
          <cell r="G7">
            <v>34.595999999999997</v>
          </cell>
          <cell r="H7">
            <v>0</v>
          </cell>
          <cell r="I7">
            <v>172.649</v>
          </cell>
          <cell r="J7">
            <v>2.5409999999999999</v>
          </cell>
          <cell r="K7">
            <v>2.7269999999999999</v>
          </cell>
          <cell r="L7">
            <v>0</v>
          </cell>
          <cell r="M7">
            <v>0</v>
          </cell>
          <cell r="N7">
            <v>167.381</v>
          </cell>
          <cell r="O7">
            <v>0</v>
          </cell>
          <cell r="P7">
            <v>667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667</v>
          </cell>
          <cell r="V7">
            <v>0</v>
          </cell>
          <cell r="W7">
            <v>0.83199999999999996</v>
          </cell>
          <cell r="X7">
            <v>172.649</v>
          </cell>
          <cell r="Y7">
            <v>6.1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167.381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172.649</v>
          </cell>
          <cell r="BC7">
            <v>667</v>
          </cell>
          <cell r="BD7">
            <v>459.10300000000001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488.303</v>
          </cell>
          <cell r="E8">
            <v>236.41</v>
          </cell>
          <cell r="F8">
            <v>251.893</v>
          </cell>
          <cell r="G8">
            <v>34.692999999999998</v>
          </cell>
          <cell r="H8">
            <v>0</v>
          </cell>
          <cell r="I8">
            <v>182.75399999999999</v>
          </cell>
          <cell r="J8">
            <v>2.4470000000000001</v>
          </cell>
          <cell r="K8">
            <v>2.6070000000000002</v>
          </cell>
          <cell r="L8">
            <v>0</v>
          </cell>
          <cell r="M8">
            <v>0</v>
          </cell>
          <cell r="N8">
            <v>177.7</v>
          </cell>
          <cell r="O8">
            <v>0</v>
          </cell>
          <cell r="P8">
            <v>701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701</v>
          </cell>
          <cell r="V8">
            <v>0</v>
          </cell>
          <cell r="W8">
            <v>0.82699999999999996</v>
          </cell>
          <cell r="X8">
            <v>182.75399999999999</v>
          </cell>
          <cell r="Y8">
            <v>5.8810000000000002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177.7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701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182.75399999999999</v>
          </cell>
          <cell r="BC8">
            <v>701</v>
          </cell>
          <cell r="BD8">
            <v>488.303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379.92099999999999</v>
          </cell>
          <cell r="E9">
            <v>183.214</v>
          </cell>
          <cell r="F9">
            <v>196.70699999999999</v>
          </cell>
          <cell r="G9">
            <v>34.953000000000003</v>
          </cell>
          <cell r="H9">
            <v>0</v>
          </cell>
          <cell r="I9">
            <v>143.07400000000001</v>
          </cell>
          <cell r="J9">
            <v>2.1680000000000001</v>
          </cell>
          <cell r="K9">
            <v>2.3279999999999998</v>
          </cell>
          <cell r="L9">
            <v>0</v>
          </cell>
          <cell r="M9">
            <v>0</v>
          </cell>
          <cell r="N9">
            <v>138.578</v>
          </cell>
          <cell r="O9">
            <v>0</v>
          </cell>
          <cell r="P9">
            <v>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553</v>
          </cell>
          <cell r="V9">
            <v>0</v>
          </cell>
          <cell r="W9">
            <v>1.02</v>
          </cell>
          <cell r="X9">
            <v>143.07400000000001</v>
          </cell>
          <cell r="Y9">
            <v>5.516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138.578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143.07400000000001</v>
          </cell>
          <cell r="BC9">
            <v>553</v>
          </cell>
          <cell r="BD9">
            <v>379.92099999999999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231.19200000000001</v>
          </cell>
          <cell r="E10">
            <v>112.277</v>
          </cell>
          <cell r="F10">
            <v>118.91500000000001</v>
          </cell>
          <cell r="G10">
            <v>34.835000000000001</v>
          </cell>
          <cell r="H10">
            <v>0</v>
          </cell>
          <cell r="I10">
            <v>86.025000000000006</v>
          </cell>
          <cell r="J10">
            <v>0.99099999999999999</v>
          </cell>
          <cell r="K10">
            <v>1.0489999999999999</v>
          </cell>
          <cell r="L10">
            <v>0</v>
          </cell>
          <cell r="M10">
            <v>0</v>
          </cell>
          <cell r="N10">
            <v>83.984999999999999</v>
          </cell>
          <cell r="O10">
            <v>0</v>
          </cell>
          <cell r="P10">
            <v>328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328</v>
          </cell>
          <cell r="V10">
            <v>0</v>
          </cell>
          <cell r="W10">
            <v>1.2849999999999999</v>
          </cell>
          <cell r="X10">
            <v>86.025000000000006</v>
          </cell>
          <cell r="Y10">
            <v>3.3250000000000002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83.984999999999999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86.025000000000006</v>
          </cell>
          <cell r="BC10">
            <v>328</v>
          </cell>
          <cell r="BD10">
            <v>231.19200000000001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182.05600000000001</v>
          </cell>
          <cell r="E11">
            <v>88.271000000000001</v>
          </cell>
          <cell r="F11">
            <v>93.784999999999997</v>
          </cell>
          <cell r="G11">
            <v>35.305999999999997</v>
          </cell>
          <cell r="H11">
            <v>0</v>
          </cell>
          <cell r="I11">
            <v>67.713999999999999</v>
          </cell>
          <cell r="J11">
            <v>0.95499999999999996</v>
          </cell>
          <cell r="K11">
            <v>1.014</v>
          </cell>
          <cell r="L11">
            <v>0</v>
          </cell>
          <cell r="M11">
            <v>0</v>
          </cell>
          <cell r="N11">
            <v>65.745000000000005</v>
          </cell>
          <cell r="O11">
            <v>0</v>
          </cell>
          <cell r="P11">
            <v>259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259</v>
          </cell>
          <cell r="V11">
            <v>0</v>
          </cell>
          <cell r="W11">
            <v>2.3260000000000001</v>
          </cell>
          <cell r="X11">
            <v>67.713999999999999</v>
          </cell>
          <cell r="Y11">
            <v>4.2949999999999999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65.745000000000005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67.713999999999999</v>
          </cell>
          <cell r="BC11">
            <v>259</v>
          </cell>
          <cell r="BD11">
            <v>182.05600000000001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159.90100000000001</v>
          </cell>
          <cell r="E12">
            <v>77.180999999999997</v>
          </cell>
          <cell r="F12">
            <v>82.72</v>
          </cell>
          <cell r="G12">
            <v>35.457999999999998</v>
          </cell>
          <cell r="H12">
            <v>0</v>
          </cell>
          <cell r="I12">
            <v>59.350999999999999</v>
          </cell>
          <cell r="J12">
            <v>0.97599999999999998</v>
          </cell>
          <cell r="K12">
            <v>1.046</v>
          </cell>
          <cell r="L12">
            <v>0</v>
          </cell>
          <cell r="M12">
            <v>0</v>
          </cell>
          <cell r="N12">
            <v>57.329000000000001</v>
          </cell>
          <cell r="O12">
            <v>0</v>
          </cell>
          <cell r="P12">
            <v>229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229</v>
          </cell>
          <cell r="V12">
            <v>0</v>
          </cell>
          <cell r="W12">
            <v>2.4550000000000001</v>
          </cell>
          <cell r="X12">
            <v>59.350999999999999</v>
          </cell>
          <cell r="Y12">
            <v>4.4770000000000003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57.329000000000001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59.350999999999999</v>
          </cell>
          <cell r="BC12">
            <v>229</v>
          </cell>
          <cell r="BD12">
            <v>159.90100000000001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164.85499999999999</v>
          </cell>
          <cell r="E13">
            <v>79.626000000000005</v>
          </cell>
          <cell r="F13">
            <v>85.228999999999999</v>
          </cell>
          <cell r="G13">
            <v>35.216999999999999</v>
          </cell>
          <cell r="H13">
            <v>0</v>
          </cell>
          <cell r="I13">
            <v>60.985999999999997</v>
          </cell>
          <cell r="J13">
            <v>0.72</v>
          </cell>
          <cell r="K13">
            <v>0.77</v>
          </cell>
          <cell r="L13">
            <v>0</v>
          </cell>
          <cell r="M13">
            <v>0</v>
          </cell>
          <cell r="N13">
            <v>59.496000000000002</v>
          </cell>
          <cell r="O13">
            <v>0</v>
          </cell>
          <cell r="P13">
            <v>235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235</v>
          </cell>
          <cell r="V13">
            <v>0</v>
          </cell>
          <cell r="W13">
            <v>2.419</v>
          </cell>
          <cell r="X13">
            <v>60.985999999999997</v>
          </cell>
          <cell r="Y13">
            <v>3.9089999999999998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59.496000000000002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60.985999999999997</v>
          </cell>
          <cell r="BC13">
            <v>235</v>
          </cell>
          <cell r="BD13">
            <v>164.85499999999999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189.43199999999999</v>
          </cell>
          <cell r="E14">
            <v>90.712000000000003</v>
          </cell>
          <cell r="F14">
            <v>98.72</v>
          </cell>
          <cell r="G14">
            <v>35.549999999999997</v>
          </cell>
          <cell r="H14">
            <v>0</v>
          </cell>
          <cell r="I14">
            <v>69.682000000000002</v>
          </cell>
          <cell r="J14">
            <v>1.0589999999999999</v>
          </cell>
          <cell r="K14">
            <v>1.153</v>
          </cell>
          <cell r="L14">
            <v>0</v>
          </cell>
          <cell r="M14">
            <v>0</v>
          </cell>
          <cell r="N14">
            <v>67.47</v>
          </cell>
          <cell r="O14">
            <v>0</v>
          </cell>
          <cell r="P14">
            <v>273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273</v>
          </cell>
          <cell r="V14">
            <v>0</v>
          </cell>
          <cell r="W14">
            <v>1.647</v>
          </cell>
          <cell r="X14">
            <v>69.682000000000002</v>
          </cell>
          <cell r="Y14">
            <v>3.859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67.47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69.682000000000002</v>
          </cell>
          <cell r="BC14">
            <v>273</v>
          </cell>
          <cell r="BD14">
            <v>189.43199999999999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368.16</v>
          </cell>
          <cell r="E15">
            <v>173.81</v>
          </cell>
          <cell r="F15">
            <v>194.35</v>
          </cell>
          <cell r="G15">
            <v>35.512999999999998</v>
          </cell>
          <cell r="H15">
            <v>0</v>
          </cell>
          <cell r="I15">
            <v>129.67500000000001</v>
          </cell>
          <cell r="J15">
            <v>1.472</v>
          </cell>
          <cell r="K15">
            <v>1.647</v>
          </cell>
          <cell r="L15">
            <v>0</v>
          </cell>
          <cell r="M15">
            <v>0</v>
          </cell>
          <cell r="N15">
            <v>126.556</v>
          </cell>
          <cell r="O15">
            <v>0</v>
          </cell>
          <cell r="P15">
            <v>522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522</v>
          </cell>
          <cell r="V15">
            <v>0</v>
          </cell>
          <cell r="W15">
            <v>1.171</v>
          </cell>
          <cell r="X15">
            <v>129.67500000000001</v>
          </cell>
          <cell r="Y15">
            <v>4.29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126.556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129.67500000000001</v>
          </cell>
          <cell r="BC15">
            <v>522</v>
          </cell>
          <cell r="BD15">
            <v>368.16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424.839</v>
          </cell>
          <cell r="E16">
            <v>201.09200000000001</v>
          </cell>
          <cell r="F16">
            <v>223.74700000000001</v>
          </cell>
          <cell r="G16">
            <v>35.488999999999997</v>
          </cell>
          <cell r="H16">
            <v>0</v>
          </cell>
          <cell r="I16">
            <v>156.03200000000001</v>
          </cell>
          <cell r="J16">
            <v>1.6160000000000001</v>
          </cell>
          <cell r="K16">
            <v>1.798</v>
          </cell>
          <cell r="L16">
            <v>0</v>
          </cell>
          <cell r="M16">
            <v>0</v>
          </cell>
          <cell r="N16">
            <v>152.61799999999999</v>
          </cell>
          <cell r="O16">
            <v>0</v>
          </cell>
          <cell r="P16">
            <v>625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625</v>
          </cell>
          <cell r="V16">
            <v>0</v>
          </cell>
          <cell r="W16">
            <v>1.121</v>
          </cell>
          <cell r="X16">
            <v>156.03200000000001</v>
          </cell>
          <cell r="Y16">
            <v>4.5350000000000001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152.61799999999999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156.03200000000001</v>
          </cell>
          <cell r="BC16">
            <v>625</v>
          </cell>
          <cell r="BD16">
            <v>424.839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426.01</v>
          </cell>
          <cell r="E17">
            <v>206.46600000000001</v>
          </cell>
          <cell r="F17">
            <v>219.54400000000001</v>
          </cell>
          <cell r="G17">
            <v>35.283999999999999</v>
          </cell>
          <cell r="H17">
            <v>0</v>
          </cell>
          <cell r="I17">
            <v>159.351</v>
          </cell>
          <cell r="J17">
            <v>2.0009999999999999</v>
          </cell>
          <cell r="K17">
            <v>2.1280000000000001</v>
          </cell>
          <cell r="L17">
            <v>0</v>
          </cell>
          <cell r="M17">
            <v>0</v>
          </cell>
          <cell r="N17">
            <v>155.22200000000001</v>
          </cell>
          <cell r="O17">
            <v>0</v>
          </cell>
          <cell r="P17">
            <v>610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610</v>
          </cell>
          <cell r="V17">
            <v>0</v>
          </cell>
          <cell r="W17">
            <v>0.995</v>
          </cell>
          <cell r="X17">
            <v>159.351</v>
          </cell>
          <cell r="Y17">
            <v>5.1239999999999997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155.22200000000001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159.351</v>
          </cell>
          <cell r="BC17">
            <v>610</v>
          </cell>
          <cell r="BD17">
            <v>426.01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2681</v>
          </cell>
        </row>
      </sheetData>
      <sheetData sheetId="23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414.976</v>
          </cell>
          <cell r="E6">
            <v>199.70400000000001</v>
          </cell>
          <cell r="F6">
            <v>215.27199999999999</v>
          </cell>
          <cell r="G6">
            <v>35.267000000000003</v>
          </cell>
          <cell r="H6">
            <v>0</v>
          </cell>
          <cell r="I6">
            <v>155.90199999999999</v>
          </cell>
          <cell r="J6">
            <v>1.4990000000000001</v>
          </cell>
          <cell r="K6">
            <v>1.615</v>
          </cell>
          <cell r="L6">
            <v>0</v>
          </cell>
          <cell r="M6">
            <v>0</v>
          </cell>
          <cell r="N6">
            <v>152.78800000000001</v>
          </cell>
          <cell r="O6">
            <v>0</v>
          </cell>
          <cell r="P6">
            <v>605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605</v>
          </cell>
          <cell r="V6">
            <v>0</v>
          </cell>
          <cell r="W6">
            <v>0.79800000000000004</v>
          </cell>
          <cell r="X6">
            <v>155.90199999999999</v>
          </cell>
          <cell r="Y6">
            <v>3.9119999999999999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152.78800000000001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155.90199999999999</v>
          </cell>
          <cell r="BC6">
            <v>605</v>
          </cell>
          <cell r="BD6">
            <v>414.976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418.601</v>
          </cell>
          <cell r="E7">
            <v>202.47900000000001</v>
          </cell>
          <cell r="F7">
            <v>216.12200000000001</v>
          </cell>
          <cell r="G7">
            <v>34.988</v>
          </cell>
          <cell r="H7">
            <v>0</v>
          </cell>
          <cell r="I7">
            <v>157.70699999999999</v>
          </cell>
          <cell r="J7">
            <v>1.623</v>
          </cell>
          <cell r="K7">
            <v>1.732</v>
          </cell>
          <cell r="L7">
            <v>0</v>
          </cell>
          <cell r="M7">
            <v>0</v>
          </cell>
          <cell r="N7">
            <v>154.352</v>
          </cell>
          <cell r="O7">
            <v>0</v>
          </cell>
          <cell r="P7">
            <v>606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606</v>
          </cell>
          <cell r="V7">
            <v>0</v>
          </cell>
          <cell r="W7">
            <v>0.65</v>
          </cell>
          <cell r="X7">
            <v>157.70699999999999</v>
          </cell>
          <cell r="Y7">
            <v>4.0049999999999999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606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154.352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606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157.70699999999999</v>
          </cell>
          <cell r="BC7">
            <v>606</v>
          </cell>
          <cell r="BD7">
            <v>418.601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346.06099999999998</v>
          </cell>
          <cell r="E8">
            <v>167.22900000000001</v>
          </cell>
          <cell r="F8">
            <v>178.83199999999999</v>
          </cell>
          <cell r="G8">
            <v>35.027000000000001</v>
          </cell>
          <cell r="H8">
            <v>0</v>
          </cell>
          <cell r="I8">
            <v>129.87700000000001</v>
          </cell>
          <cell r="J8">
            <v>1.5229999999999999</v>
          </cell>
          <cell r="K8">
            <v>1.629</v>
          </cell>
          <cell r="L8">
            <v>0</v>
          </cell>
          <cell r="M8">
            <v>0</v>
          </cell>
          <cell r="N8">
            <v>126.72499999999999</v>
          </cell>
          <cell r="O8">
            <v>0</v>
          </cell>
          <cell r="P8">
            <v>500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500</v>
          </cell>
          <cell r="V8">
            <v>0</v>
          </cell>
          <cell r="W8">
            <v>0.91100000000000003</v>
          </cell>
          <cell r="X8">
            <v>129.87700000000001</v>
          </cell>
          <cell r="Y8">
            <v>4.0630000000000006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126.72499999999999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129.87700000000001</v>
          </cell>
          <cell r="BC8">
            <v>500</v>
          </cell>
          <cell r="BD8">
            <v>346.06099999999998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230.03700000000001</v>
          </cell>
          <cell r="E9">
            <v>111.64700000000001</v>
          </cell>
          <cell r="F9">
            <v>118.39</v>
          </cell>
          <cell r="G9">
            <v>35.351999999999997</v>
          </cell>
          <cell r="H9">
            <v>0</v>
          </cell>
          <cell r="I9">
            <v>86.445999999999998</v>
          </cell>
          <cell r="J9">
            <v>1.103</v>
          </cell>
          <cell r="K9">
            <v>1.17</v>
          </cell>
          <cell r="L9">
            <v>0</v>
          </cell>
          <cell r="M9">
            <v>0</v>
          </cell>
          <cell r="N9">
            <v>84.173000000000002</v>
          </cell>
          <cell r="O9">
            <v>0</v>
          </cell>
          <cell r="P9">
            <v>330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330</v>
          </cell>
          <cell r="V9">
            <v>0</v>
          </cell>
          <cell r="W9">
            <v>1.02</v>
          </cell>
          <cell r="X9">
            <v>86.445999999999998</v>
          </cell>
          <cell r="Y9">
            <v>3.2929999999999997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330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84.173000000000002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330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86.445999999999998</v>
          </cell>
          <cell r="BC9">
            <v>330</v>
          </cell>
          <cell r="BD9">
            <v>230.03700000000001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165.471</v>
          </cell>
          <cell r="E10">
            <v>80.183999999999997</v>
          </cell>
          <cell r="F10">
            <v>85.287000000000006</v>
          </cell>
          <cell r="G10">
            <v>35.530999999999999</v>
          </cell>
          <cell r="H10">
            <v>0</v>
          </cell>
          <cell r="I10">
            <v>61.893999999999998</v>
          </cell>
          <cell r="J10">
            <v>0.59899999999999998</v>
          </cell>
          <cell r="K10">
            <v>0.63700000000000001</v>
          </cell>
          <cell r="L10">
            <v>0</v>
          </cell>
          <cell r="M10">
            <v>0</v>
          </cell>
          <cell r="N10">
            <v>60.658000000000001</v>
          </cell>
          <cell r="O10">
            <v>0</v>
          </cell>
          <cell r="P10">
            <v>237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237</v>
          </cell>
          <cell r="V10">
            <v>0</v>
          </cell>
          <cell r="W10">
            <v>1.2370000000000001</v>
          </cell>
          <cell r="X10">
            <v>61.893999999999998</v>
          </cell>
          <cell r="Y10">
            <v>2.4729999999999999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60.658000000000001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61.893999999999998</v>
          </cell>
          <cell r="BC10">
            <v>237</v>
          </cell>
          <cell r="BD10">
            <v>165.471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136.62200000000001</v>
          </cell>
          <cell r="E11">
            <v>66.370999999999995</v>
          </cell>
          <cell r="F11">
            <v>70.251000000000005</v>
          </cell>
          <cell r="G11">
            <v>35.545999999999999</v>
          </cell>
          <cell r="H11">
            <v>0</v>
          </cell>
          <cell r="I11">
            <v>50.912999999999997</v>
          </cell>
          <cell r="J11">
            <v>0.77500000000000002</v>
          </cell>
          <cell r="K11">
            <v>0.82</v>
          </cell>
          <cell r="L11">
            <v>0</v>
          </cell>
          <cell r="M11">
            <v>0</v>
          </cell>
          <cell r="N11">
            <v>49.317999999999998</v>
          </cell>
          <cell r="O11">
            <v>0</v>
          </cell>
          <cell r="P11">
            <v>194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194</v>
          </cell>
          <cell r="V11">
            <v>0</v>
          </cell>
          <cell r="W11">
            <v>2.7730000000000001</v>
          </cell>
          <cell r="X11">
            <v>50.912999999999997</v>
          </cell>
          <cell r="Y11">
            <v>4.3680000000000003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49.317999999999998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50.912999999999997</v>
          </cell>
          <cell r="BC11">
            <v>194</v>
          </cell>
          <cell r="BD11">
            <v>136.62200000000001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113.965</v>
          </cell>
          <cell r="E12">
            <v>54.607999999999997</v>
          </cell>
          <cell r="F12">
            <v>59.356999999999999</v>
          </cell>
          <cell r="G12">
            <v>35.511000000000003</v>
          </cell>
          <cell r="H12">
            <v>0</v>
          </cell>
          <cell r="I12">
            <v>42.165999999999997</v>
          </cell>
          <cell r="J12">
            <v>0.53100000000000003</v>
          </cell>
          <cell r="K12">
            <v>0.57799999999999996</v>
          </cell>
          <cell r="L12">
            <v>0</v>
          </cell>
          <cell r="M12">
            <v>0</v>
          </cell>
          <cell r="N12">
            <v>41.057000000000002</v>
          </cell>
          <cell r="O12">
            <v>0</v>
          </cell>
          <cell r="P12">
            <v>165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165</v>
          </cell>
          <cell r="V12">
            <v>0</v>
          </cell>
          <cell r="W12">
            <v>3.4359999999999999</v>
          </cell>
          <cell r="X12">
            <v>42.165999999999997</v>
          </cell>
          <cell r="Y12">
            <v>4.5449999999999999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41.057000000000002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42.165999999999997</v>
          </cell>
          <cell r="BC12">
            <v>165</v>
          </cell>
          <cell r="BD12">
            <v>113.965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141.98699999999999</v>
          </cell>
          <cell r="E13">
            <v>68.144999999999996</v>
          </cell>
          <cell r="F13">
            <v>73.841999999999999</v>
          </cell>
          <cell r="G13">
            <v>35.56</v>
          </cell>
          <cell r="H13">
            <v>0</v>
          </cell>
          <cell r="I13">
            <v>52.808</v>
          </cell>
          <cell r="J13">
            <v>0.75</v>
          </cell>
          <cell r="K13">
            <v>0.81200000000000006</v>
          </cell>
          <cell r="L13">
            <v>0</v>
          </cell>
          <cell r="M13">
            <v>0</v>
          </cell>
          <cell r="N13">
            <v>51.246000000000002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3.3919999999999999</v>
          </cell>
          <cell r="X13">
            <v>52.808</v>
          </cell>
          <cell r="Y13">
            <v>4.9539999999999997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51.246000000000002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52.808</v>
          </cell>
          <cell r="BC13">
            <v>206</v>
          </cell>
          <cell r="BD13">
            <v>141.98699999999999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146.18899999999999</v>
          </cell>
          <cell r="E14">
            <v>70.408000000000001</v>
          </cell>
          <cell r="F14">
            <v>75.781000000000006</v>
          </cell>
          <cell r="G14">
            <v>35.542999999999999</v>
          </cell>
          <cell r="H14">
            <v>0</v>
          </cell>
          <cell r="I14">
            <v>54.454999999999998</v>
          </cell>
          <cell r="J14">
            <v>0.77700000000000002</v>
          </cell>
          <cell r="K14">
            <v>0.83599999999999997</v>
          </cell>
          <cell r="L14">
            <v>0</v>
          </cell>
          <cell r="M14">
            <v>0</v>
          </cell>
          <cell r="N14">
            <v>52.841999999999999</v>
          </cell>
          <cell r="O14">
            <v>0</v>
          </cell>
          <cell r="P14">
            <v>211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211</v>
          </cell>
          <cell r="V14">
            <v>0</v>
          </cell>
          <cell r="W14">
            <v>2.9079999999999999</v>
          </cell>
          <cell r="X14">
            <v>54.454999999999998</v>
          </cell>
          <cell r="Y14">
            <v>4.5209999999999999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52.841999999999999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54.454999999999998</v>
          </cell>
          <cell r="BC14">
            <v>211</v>
          </cell>
          <cell r="BD14">
            <v>146.18899999999999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272.5</v>
          </cell>
          <cell r="E15">
            <v>129.458</v>
          </cell>
          <cell r="F15">
            <v>143.042</v>
          </cell>
          <cell r="G15">
            <v>35.533000000000001</v>
          </cell>
          <cell r="H15">
            <v>0</v>
          </cell>
          <cell r="I15">
            <v>101.565</v>
          </cell>
          <cell r="J15">
            <v>1.3580000000000001</v>
          </cell>
          <cell r="K15">
            <v>1.5</v>
          </cell>
          <cell r="L15">
            <v>0</v>
          </cell>
          <cell r="M15">
            <v>0</v>
          </cell>
          <cell r="N15">
            <v>98.706999999999994</v>
          </cell>
          <cell r="O15">
            <v>0</v>
          </cell>
          <cell r="P15">
            <v>404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404</v>
          </cell>
          <cell r="V15">
            <v>0</v>
          </cell>
          <cell r="W15">
            <v>1.843</v>
          </cell>
          <cell r="X15">
            <v>101.565</v>
          </cell>
          <cell r="Y15">
            <v>4.7010000000000005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98.706999999999994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101.565</v>
          </cell>
          <cell r="BC15">
            <v>404</v>
          </cell>
          <cell r="BD15">
            <v>272.5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e">
            <v>#N/A</v>
          </cell>
          <cell r="D16" t="e">
            <v>#N/A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97.492999999999995</v>
          </cell>
          <cell r="J16">
            <v>46.241999999999997</v>
          </cell>
          <cell r="K16">
            <v>51.250999999999998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389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389</v>
          </cell>
          <cell r="V16">
            <v>0</v>
          </cell>
          <cell r="W16">
            <v>0</v>
          </cell>
          <cell r="X16">
            <v>97.492999999999995</v>
          </cell>
          <cell r="Y16">
            <v>97.492999999999995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389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97.492999999999995</v>
          </cell>
          <cell r="BC16">
            <v>389</v>
          </cell>
          <cell r="BD16" t="e">
            <v>#N/A</v>
          </cell>
          <cell r="BE16" t="e">
            <v>#N/A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483.459</v>
          </cell>
          <cell r="E6">
            <v>236.45400000000001</v>
          </cell>
          <cell r="F6">
            <v>247.005</v>
          </cell>
          <cell r="G6">
            <v>34.594000000000001</v>
          </cell>
          <cell r="H6">
            <v>0</v>
          </cell>
          <cell r="I6">
            <v>181.61799999999999</v>
          </cell>
          <cell r="J6">
            <v>1.8320000000000001</v>
          </cell>
          <cell r="K6">
            <v>1.9139999999999999</v>
          </cell>
          <cell r="L6">
            <v>0</v>
          </cell>
          <cell r="M6">
            <v>0</v>
          </cell>
          <cell r="N6">
            <v>177.87200000000001</v>
          </cell>
          <cell r="O6">
            <v>0</v>
          </cell>
          <cell r="P6">
            <v>683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683</v>
          </cell>
          <cell r="V6">
            <v>0</v>
          </cell>
          <cell r="W6">
            <v>0.46</v>
          </cell>
          <cell r="X6">
            <v>181.61799999999999</v>
          </cell>
          <cell r="Y6">
            <v>4.2060000000000004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177.87200000000001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181.61799999999999</v>
          </cell>
          <cell r="BC6">
            <v>683</v>
          </cell>
          <cell r="BD6">
            <v>483.459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453.55</v>
          </cell>
          <cell r="E7">
            <v>221.41200000000001</v>
          </cell>
          <cell r="F7">
            <v>232.13800000000001</v>
          </cell>
          <cell r="G7">
            <v>34.595999999999997</v>
          </cell>
          <cell r="H7">
            <v>0</v>
          </cell>
          <cell r="I7">
            <v>170.62299999999999</v>
          </cell>
          <cell r="J7">
            <v>1.7929999999999999</v>
          </cell>
          <cell r="K7">
            <v>1.88</v>
          </cell>
          <cell r="L7">
            <v>0</v>
          </cell>
          <cell r="M7">
            <v>0</v>
          </cell>
          <cell r="N7">
            <v>166.95</v>
          </cell>
          <cell r="O7">
            <v>0</v>
          </cell>
          <cell r="P7">
            <v>644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644</v>
          </cell>
          <cell r="V7">
            <v>0</v>
          </cell>
          <cell r="W7">
            <v>0.36</v>
          </cell>
          <cell r="X7">
            <v>170.62299999999999</v>
          </cell>
          <cell r="Y7">
            <v>4.0330000000000004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170.62299999999999</v>
          </cell>
          <cell r="BC7">
            <v>644</v>
          </cell>
          <cell r="BD7">
            <v>453.55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551.13599999999997</v>
          </cell>
          <cell r="E8">
            <v>270.34500000000003</v>
          </cell>
          <cell r="F8">
            <v>280.791</v>
          </cell>
          <cell r="G8">
            <v>34.692999999999998</v>
          </cell>
          <cell r="H8">
            <v>0</v>
          </cell>
          <cell r="I8">
            <v>207.26900000000001</v>
          </cell>
          <cell r="J8">
            <v>2.0870000000000002</v>
          </cell>
          <cell r="K8">
            <v>2.1680000000000001</v>
          </cell>
          <cell r="L8">
            <v>0</v>
          </cell>
          <cell r="M8">
            <v>0</v>
          </cell>
          <cell r="N8">
            <v>203.01400000000001</v>
          </cell>
          <cell r="O8">
            <v>0</v>
          </cell>
          <cell r="P8">
            <v>775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775</v>
          </cell>
          <cell r="V8">
            <v>0</v>
          </cell>
          <cell r="W8">
            <v>0.30099999999999999</v>
          </cell>
          <cell r="X8">
            <v>207.26900000000001</v>
          </cell>
          <cell r="Y8">
            <v>4.5560000000000009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203.01400000000001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207.26900000000001</v>
          </cell>
          <cell r="BC8">
            <v>775</v>
          </cell>
          <cell r="BD8">
            <v>551.13599999999997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473.18299999999999</v>
          </cell>
          <cell r="E9">
            <v>231.416</v>
          </cell>
          <cell r="F9">
            <v>241.767</v>
          </cell>
          <cell r="G9">
            <v>34.953000000000003</v>
          </cell>
          <cell r="H9">
            <v>0</v>
          </cell>
          <cell r="I9">
            <v>177.87700000000001</v>
          </cell>
          <cell r="J9">
            <v>1.863</v>
          </cell>
          <cell r="K9">
            <v>1.946</v>
          </cell>
          <cell r="L9">
            <v>0</v>
          </cell>
          <cell r="M9">
            <v>0</v>
          </cell>
          <cell r="N9">
            <v>174.06800000000001</v>
          </cell>
          <cell r="O9">
            <v>0</v>
          </cell>
          <cell r="P9">
            <v>669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669</v>
          </cell>
          <cell r="V9">
            <v>0</v>
          </cell>
          <cell r="W9">
            <v>0.375</v>
          </cell>
          <cell r="X9">
            <v>177.87700000000001</v>
          </cell>
          <cell r="Y9">
            <v>4.1840000000000002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174.06800000000001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177.87700000000001</v>
          </cell>
          <cell r="BC9">
            <v>669</v>
          </cell>
          <cell r="BD9">
            <v>473.18299999999999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321.30099999999999</v>
          </cell>
          <cell r="E10">
            <v>158.268</v>
          </cell>
          <cell r="F10">
            <v>163.03299999999999</v>
          </cell>
          <cell r="G10">
            <v>34.835000000000001</v>
          </cell>
          <cell r="H10">
            <v>0</v>
          </cell>
          <cell r="I10">
            <v>119.729</v>
          </cell>
          <cell r="J10">
            <v>1.3779999999999999</v>
          </cell>
          <cell r="K10">
            <v>1.42</v>
          </cell>
          <cell r="L10">
            <v>0</v>
          </cell>
          <cell r="M10">
            <v>0</v>
          </cell>
          <cell r="N10">
            <v>116.931</v>
          </cell>
          <cell r="O10">
            <v>0</v>
          </cell>
          <cell r="P10">
            <v>444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444</v>
          </cell>
          <cell r="V10">
            <v>0</v>
          </cell>
          <cell r="W10">
            <v>0.63</v>
          </cell>
          <cell r="X10">
            <v>119.729</v>
          </cell>
          <cell r="Y10">
            <v>3.4279999999999999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116.931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119.729</v>
          </cell>
          <cell r="BC10">
            <v>444</v>
          </cell>
          <cell r="BD10">
            <v>321.30099999999999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234.17699999999999</v>
          </cell>
          <cell r="E11">
            <v>114.116</v>
          </cell>
          <cell r="F11">
            <v>120.06100000000001</v>
          </cell>
          <cell r="G11">
            <v>35.305999999999997</v>
          </cell>
          <cell r="H11">
            <v>0</v>
          </cell>
          <cell r="I11">
            <v>86.072000000000003</v>
          </cell>
          <cell r="J11">
            <v>1.278</v>
          </cell>
          <cell r="K11">
            <v>1.345</v>
          </cell>
          <cell r="L11">
            <v>0</v>
          </cell>
          <cell r="M11">
            <v>0</v>
          </cell>
          <cell r="N11">
            <v>83.448999999999998</v>
          </cell>
          <cell r="O11">
            <v>0</v>
          </cell>
          <cell r="P11">
            <v>326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326</v>
          </cell>
          <cell r="V11">
            <v>0</v>
          </cell>
          <cell r="W11">
            <v>1.143</v>
          </cell>
          <cell r="X11">
            <v>86.072000000000003</v>
          </cell>
          <cell r="Y11">
            <v>3.766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83.448999999999998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86.072000000000003</v>
          </cell>
          <cell r="BC11">
            <v>326</v>
          </cell>
          <cell r="BD11">
            <v>234.17699999999999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242.21</v>
          </cell>
          <cell r="E12">
            <v>118.61199999999999</v>
          </cell>
          <cell r="F12">
            <v>123.598</v>
          </cell>
          <cell r="G12">
            <v>35.457999999999998</v>
          </cell>
          <cell r="H12">
            <v>0</v>
          </cell>
          <cell r="I12">
            <v>89.567999999999998</v>
          </cell>
          <cell r="J12">
            <v>0.84399999999999997</v>
          </cell>
          <cell r="K12">
            <v>0.88</v>
          </cell>
          <cell r="L12">
            <v>0</v>
          </cell>
          <cell r="M12">
            <v>0</v>
          </cell>
          <cell r="N12">
            <v>87.843999999999994</v>
          </cell>
          <cell r="O12">
            <v>0</v>
          </cell>
          <cell r="P12">
            <v>336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336</v>
          </cell>
          <cell r="V12">
            <v>0</v>
          </cell>
          <cell r="W12">
            <v>3.1219999999999999</v>
          </cell>
          <cell r="X12">
            <v>89.567999999999998</v>
          </cell>
          <cell r="Y12">
            <v>4.8460000000000001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87.843999999999994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89.567999999999998</v>
          </cell>
          <cell r="BC12">
            <v>336</v>
          </cell>
          <cell r="BD12">
            <v>242.21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224.875</v>
          </cell>
          <cell r="E13">
            <v>111.41</v>
          </cell>
          <cell r="F13">
            <v>113.465</v>
          </cell>
          <cell r="G13">
            <v>35.216999999999999</v>
          </cell>
          <cell r="H13">
            <v>0</v>
          </cell>
          <cell r="I13">
            <v>84.278999999999996</v>
          </cell>
          <cell r="J13">
            <v>1.613</v>
          </cell>
          <cell r="K13">
            <v>1.6419999999999999</v>
          </cell>
          <cell r="L13">
            <v>0</v>
          </cell>
          <cell r="M13">
            <v>0</v>
          </cell>
          <cell r="N13">
            <v>81.024000000000001</v>
          </cell>
          <cell r="O13">
            <v>0</v>
          </cell>
          <cell r="P13">
            <v>309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309</v>
          </cell>
          <cell r="V13">
            <v>0</v>
          </cell>
          <cell r="W13">
            <v>3.2360000000000002</v>
          </cell>
          <cell r="X13">
            <v>84.278999999999996</v>
          </cell>
          <cell r="Y13">
            <v>6.4909999999999997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81.024000000000001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84.278999999999996</v>
          </cell>
          <cell r="BC13">
            <v>309</v>
          </cell>
          <cell r="BD13">
            <v>224.875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259.06799999999998</v>
          </cell>
          <cell r="E14">
            <v>127.84399999999999</v>
          </cell>
          <cell r="F14">
            <v>131.22399999999999</v>
          </cell>
          <cell r="G14">
            <v>35.549999999999997</v>
          </cell>
          <cell r="H14">
            <v>0</v>
          </cell>
          <cell r="I14">
            <v>96.070999999999998</v>
          </cell>
          <cell r="J14">
            <v>1.218</v>
          </cell>
          <cell r="K14">
            <v>1.2509999999999999</v>
          </cell>
          <cell r="L14">
            <v>0</v>
          </cell>
          <cell r="M14">
            <v>0</v>
          </cell>
          <cell r="N14">
            <v>93.602000000000004</v>
          </cell>
          <cell r="O14">
            <v>0</v>
          </cell>
          <cell r="P14">
            <v>355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355</v>
          </cell>
          <cell r="V14">
            <v>0</v>
          </cell>
          <cell r="W14">
            <v>1.17</v>
          </cell>
          <cell r="X14">
            <v>96.070999999999998</v>
          </cell>
          <cell r="Y14">
            <v>3.6389999999999998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93.602000000000004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96.070999999999998</v>
          </cell>
          <cell r="BC14">
            <v>355</v>
          </cell>
          <cell r="BD14">
            <v>259.06799999999998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387.05799999999999</v>
          </cell>
          <cell r="E15">
            <v>190.04900000000001</v>
          </cell>
          <cell r="F15">
            <v>197.00899999999999</v>
          </cell>
          <cell r="G15">
            <v>35.512999999999998</v>
          </cell>
          <cell r="H15">
            <v>0</v>
          </cell>
          <cell r="I15">
            <v>144.70099999999999</v>
          </cell>
          <cell r="J15">
            <v>1.823</v>
          </cell>
          <cell r="K15">
            <v>1.89</v>
          </cell>
          <cell r="L15">
            <v>0</v>
          </cell>
          <cell r="M15">
            <v>0</v>
          </cell>
          <cell r="N15">
            <v>140.988</v>
          </cell>
          <cell r="O15">
            <v>0</v>
          </cell>
          <cell r="P15">
            <v>540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540</v>
          </cell>
          <cell r="V15">
            <v>0</v>
          </cell>
          <cell r="W15">
            <v>0.629</v>
          </cell>
          <cell r="X15">
            <v>144.70099999999999</v>
          </cell>
          <cell r="Y15">
            <v>4.3420000000000005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140.988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144.70099999999999</v>
          </cell>
          <cell r="BC15">
            <v>540</v>
          </cell>
          <cell r="BD15">
            <v>387.05799999999999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471.04</v>
          </cell>
          <cell r="E16">
            <v>231.232</v>
          </cell>
          <cell r="F16">
            <v>239.80799999999999</v>
          </cell>
          <cell r="G16">
            <v>35.488999999999997</v>
          </cell>
          <cell r="H16">
            <v>0</v>
          </cell>
          <cell r="I16">
            <v>175.70599999999999</v>
          </cell>
          <cell r="J16">
            <v>1.7829999999999999</v>
          </cell>
          <cell r="K16">
            <v>1.849</v>
          </cell>
          <cell r="L16">
            <v>0</v>
          </cell>
          <cell r="M16">
            <v>0</v>
          </cell>
          <cell r="N16">
            <v>172.07400000000001</v>
          </cell>
          <cell r="O16">
            <v>0</v>
          </cell>
          <cell r="P16">
            <v>656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656</v>
          </cell>
          <cell r="V16">
            <v>0</v>
          </cell>
          <cell r="W16">
            <v>0.36899999999999999</v>
          </cell>
          <cell r="X16">
            <v>175.70599999999999</v>
          </cell>
          <cell r="Y16">
            <v>4.0009999999999994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172.07400000000001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175.70599999999999</v>
          </cell>
          <cell r="BC16">
            <v>656</v>
          </cell>
          <cell r="BD16">
            <v>471.04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477.084</v>
          </cell>
          <cell r="E17">
            <v>233.071</v>
          </cell>
          <cell r="F17">
            <v>244.01300000000001</v>
          </cell>
          <cell r="G17">
            <v>35.283999999999999</v>
          </cell>
          <cell r="H17">
            <v>0</v>
          </cell>
          <cell r="I17">
            <v>177.76599999999999</v>
          </cell>
          <cell r="J17">
            <v>1.712</v>
          </cell>
          <cell r="K17">
            <v>1.7929999999999999</v>
          </cell>
          <cell r="L17">
            <v>0</v>
          </cell>
          <cell r="M17">
            <v>0</v>
          </cell>
          <cell r="N17">
            <v>174.261</v>
          </cell>
          <cell r="O17">
            <v>0</v>
          </cell>
          <cell r="P17">
            <v>670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670</v>
          </cell>
          <cell r="V17">
            <v>0</v>
          </cell>
          <cell r="W17">
            <v>0.39200000000000002</v>
          </cell>
          <cell r="X17">
            <v>177.76599999999999</v>
          </cell>
          <cell r="Y17">
            <v>3.8969999999999998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670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174.261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670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177.76599999999999</v>
          </cell>
          <cell r="BC17">
            <v>670</v>
          </cell>
          <cell r="BD17">
            <v>477.084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2683</v>
          </cell>
        </row>
      </sheetData>
      <sheetData sheetId="23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456.05599999999998</v>
          </cell>
          <cell r="E6">
            <v>223.44499999999999</v>
          </cell>
          <cell r="F6">
            <v>232.61099999999999</v>
          </cell>
          <cell r="G6">
            <v>35.267000000000003</v>
          </cell>
          <cell r="H6">
            <v>0</v>
          </cell>
          <cell r="I6">
            <v>170.773</v>
          </cell>
          <cell r="J6">
            <v>1.6879999999999999</v>
          </cell>
          <cell r="K6">
            <v>1.758</v>
          </cell>
          <cell r="L6">
            <v>0</v>
          </cell>
          <cell r="M6">
            <v>0</v>
          </cell>
          <cell r="N6">
            <v>167.327</v>
          </cell>
          <cell r="O6">
            <v>0</v>
          </cell>
          <cell r="P6">
            <v>640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640</v>
          </cell>
          <cell r="V6">
            <v>0</v>
          </cell>
          <cell r="W6">
            <v>0.42</v>
          </cell>
          <cell r="X6">
            <v>170.773</v>
          </cell>
          <cell r="Y6">
            <v>3.8659999999999997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167.327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170.773</v>
          </cell>
          <cell r="BC6">
            <v>640</v>
          </cell>
          <cell r="BD6">
            <v>456.05599999999998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429.27</v>
          </cell>
          <cell r="E7">
            <v>210.73599999999999</v>
          </cell>
          <cell r="F7">
            <v>218.53399999999999</v>
          </cell>
          <cell r="G7">
            <v>34.988</v>
          </cell>
          <cell r="H7">
            <v>0</v>
          </cell>
          <cell r="I7">
            <v>160.988</v>
          </cell>
          <cell r="J7">
            <v>1.5960000000000001</v>
          </cell>
          <cell r="K7">
            <v>1.655</v>
          </cell>
          <cell r="L7">
            <v>0</v>
          </cell>
          <cell r="M7">
            <v>0</v>
          </cell>
          <cell r="N7">
            <v>157.73699999999999</v>
          </cell>
          <cell r="O7">
            <v>0</v>
          </cell>
          <cell r="P7">
            <v>601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601</v>
          </cell>
          <cell r="V7">
            <v>0</v>
          </cell>
          <cell r="W7">
            <v>0.373</v>
          </cell>
          <cell r="X7">
            <v>160.988</v>
          </cell>
          <cell r="Y7">
            <v>3.6240000000000006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601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157.73699999999999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601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160.988</v>
          </cell>
          <cell r="BC7">
            <v>601</v>
          </cell>
          <cell r="BD7">
            <v>429.27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372.85</v>
          </cell>
          <cell r="E8">
            <v>183.33799999999999</v>
          </cell>
          <cell r="F8">
            <v>189.512</v>
          </cell>
          <cell r="G8">
            <v>35.027000000000001</v>
          </cell>
          <cell r="H8">
            <v>0</v>
          </cell>
          <cell r="I8">
            <v>138.93299999999999</v>
          </cell>
          <cell r="J8">
            <v>1.478</v>
          </cell>
          <cell r="K8">
            <v>1.5269999999999999</v>
          </cell>
          <cell r="L8">
            <v>0</v>
          </cell>
          <cell r="M8">
            <v>0</v>
          </cell>
          <cell r="N8">
            <v>135.928</v>
          </cell>
          <cell r="O8">
            <v>0</v>
          </cell>
          <cell r="P8">
            <v>517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517</v>
          </cell>
          <cell r="V8">
            <v>0</v>
          </cell>
          <cell r="W8">
            <v>0.58099999999999996</v>
          </cell>
          <cell r="X8">
            <v>138.93299999999999</v>
          </cell>
          <cell r="Y8">
            <v>3.5859999999999999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135.928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517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138.93299999999999</v>
          </cell>
          <cell r="BC8">
            <v>517</v>
          </cell>
          <cell r="BD8">
            <v>372.85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200.78399999999999</v>
          </cell>
          <cell r="E9">
            <v>100.181</v>
          </cell>
          <cell r="F9">
            <v>100.60299999999999</v>
          </cell>
          <cell r="G9">
            <v>35.351999999999997</v>
          </cell>
          <cell r="H9">
            <v>0</v>
          </cell>
          <cell r="I9">
            <v>74.409000000000006</v>
          </cell>
          <cell r="J9">
            <v>0.8</v>
          </cell>
          <cell r="K9">
            <v>0.80300000000000005</v>
          </cell>
          <cell r="L9">
            <v>0</v>
          </cell>
          <cell r="M9">
            <v>0</v>
          </cell>
          <cell r="N9">
            <v>72.805999999999997</v>
          </cell>
          <cell r="O9">
            <v>0</v>
          </cell>
          <cell r="P9">
            <v>269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269</v>
          </cell>
          <cell r="V9">
            <v>0</v>
          </cell>
          <cell r="W9">
            <v>0.67</v>
          </cell>
          <cell r="X9">
            <v>74.409000000000006</v>
          </cell>
          <cell r="Y9">
            <v>2.2730000000000001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72.805999999999997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74.409000000000006</v>
          </cell>
          <cell r="BC9">
            <v>269</v>
          </cell>
          <cell r="BD9">
            <v>200.78399999999999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149.12</v>
          </cell>
          <cell r="E10">
            <v>75.084999999999994</v>
          </cell>
          <cell r="F10">
            <v>74.034999999999997</v>
          </cell>
          <cell r="G10">
            <v>35.530999999999999</v>
          </cell>
          <cell r="H10">
            <v>0</v>
          </cell>
          <cell r="I10">
            <v>55.497999999999998</v>
          </cell>
          <cell r="J10">
            <v>0.69399999999999995</v>
          </cell>
          <cell r="K10">
            <v>0.68400000000000005</v>
          </cell>
          <cell r="L10">
            <v>0</v>
          </cell>
          <cell r="M10">
            <v>0</v>
          </cell>
          <cell r="N10">
            <v>54.12</v>
          </cell>
          <cell r="O10">
            <v>0</v>
          </cell>
          <cell r="P10">
            <v>197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197</v>
          </cell>
          <cell r="V10">
            <v>0</v>
          </cell>
          <cell r="W10">
            <v>0.76400000000000001</v>
          </cell>
          <cell r="X10">
            <v>55.497999999999998</v>
          </cell>
          <cell r="Y10">
            <v>2.1420000000000003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55.497999999999998</v>
          </cell>
          <cell r="BC10">
            <v>197</v>
          </cell>
          <cell r="BD10">
            <v>149.12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119.452</v>
          </cell>
          <cell r="E11">
            <v>59.915999999999997</v>
          </cell>
          <cell r="F11">
            <v>59.536000000000001</v>
          </cell>
          <cell r="G11">
            <v>35.545999999999999</v>
          </cell>
          <cell r="H11">
            <v>0</v>
          </cell>
          <cell r="I11">
            <v>43.89</v>
          </cell>
          <cell r="J11">
            <v>0.61799999999999999</v>
          </cell>
          <cell r="K11">
            <v>0.61499999999999999</v>
          </cell>
          <cell r="L11">
            <v>0</v>
          </cell>
          <cell r="M11">
            <v>0</v>
          </cell>
          <cell r="N11">
            <v>42.656999999999996</v>
          </cell>
          <cell r="O11">
            <v>0</v>
          </cell>
          <cell r="P11">
            <v>157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157</v>
          </cell>
          <cell r="V11">
            <v>0</v>
          </cell>
          <cell r="W11">
            <v>1.397</v>
          </cell>
          <cell r="X11">
            <v>43.89</v>
          </cell>
          <cell r="Y11">
            <v>2.63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42.656999999999996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43.89</v>
          </cell>
          <cell r="BC11">
            <v>157</v>
          </cell>
          <cell r="BD11">
            <v>119.452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138.637</v>
          </cell>
          <cell r="E12">
            <v>69.093000000000004</v>
          </cell>
          <cell r="F12">
            <v>69.543999999999997</v>
          </cell>
          <cell r="G12">
            <v>35.511000000000003</v>
          </cell>
          <cell r="H12">
            <v>0</v>
          </cell>
          <cell r="I12">
            <v>51.055999999999997</v>
          </cell>
          <cell r="J12">
            <v>0.74</v>
          </cell>
          <cell r="K12">
            <v>0.745</v>
          </cell>
          <cell r="L12">
            <v>0</v>
          </cell>
          <cell r="M12">
            <v>0</v>
          </cell>
          <cell r="N12">
            <v>49.570999999999998</v>
          </cell>
          <cell r="O12">
            <v>0</v>
          </cell>
          <cell r="P12">
            <v>185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185</v>
          </cell>
          <cell r="V12">
            <v>0</v>
          </cell>
          <cell r="W12">
            <v>1.7150000000000001</v>
          </cell>
          <cell r="X12">
            <v>51.055999999999997</v>
          </cell>
          <cell r="Y12">
            <v>3.2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49.570999999999998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51.055999999999997</v>
          </cell>
          <cell r="BC12">
            <v>185</v>
          </cell>
          <cell r="BD12">
            <v>138.637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125.393</v>
          </cell>
          <cell r="E13">
            <v>62.106000000000002</v>
          </cell>
          <cell r="F13">
            <v>63.286999999999999</v>
          </cell>
          <cell r="G13">
            <v>35.56</v>
          </cell>
          <cell r="H13">
            <v>0</v>
          </cell>
          <cell r="I13">
            <v>46.067999999999998</v>
          </cell>
          <cell r="J13">
            <v>0.65400000000000003</v>
          </cell>
          <cell r="K13">
            <v>0.66600000000000004</v>
          </cell>
          <cell r="L13">
            <v>0</v>
          </cell>
          <cell r="M13">
            <v>0</v>
          </cell>
          <cell r="N13">
            <v>44.747999999999998</v>
          </cell>
          <cell r="O13">
            <v>0</v>
          </cell>
          <cell r="P13">
            <v>169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169</v>
          </cell>
          <cell r="V13">
            <v>0</v>
          </cell>
          <cell r="W13">
            <v>1.861</v>
          </cell>
          <cell r="X13">
            <v>46.067999999999998</v>
          </cell>
          <cell r="Y13">
            <v>3.181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44.747999999999998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46.067999999999998</v>
          </cell>
          <cell r="BC13">
            <v>169</v>
          </cell>
          <cell r="BD13">
            <v>125.393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168.97399999999999</v>
          </cell>
          <cell r="E14">
            <v>83.427000000000007</v>
          </cell>
          <cell r="F14">
            <v>85.546999999999997</v>
          </cell>
          <cell r="G14">
            <v>35.542999999999999</v>
          </cell>
          <cell r="H14">
            <v>0</v>
          </cell>
          <cell r="I14">
            <v>62.034999999999997</v>
          </cell>
          <cell r="J14">
            <v>0.85</v>
          </cell>
          <cell r="K14">
            <v>0.872</v>
          </cell>
          <cell r="L14">
            <v>0</v>
          </cell>
          <cell r="M14">
            <v>0</v>
          </cell>
          <cell r="N14">
            <v>60.313000000000002</v>
          </cell>
          <cell r="O14">
            <v>0</v>
          </cell>
          <cell r="P14">
            <v>229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229</v>
          </cell>
          <cell r="V14">
            <v>0</v>
          </cell>
          <cell r="W14">
            <v>1.407</v>
          </cell>
          <cell r="X14">
            <v>62.034999999999997</v>
          </cell>
          <cell r="Y14">
            <v>3.129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60.313000000000002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62.034999999999997</v>
          </cell>
          <cell r="BC14">
            <v>229</v>
          </cell>
          <cell r="BD14">
            <v>168.97399999999999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278.74</v>
          </cell>
          <cell r="E15">
            <v>136.619</v>
          </cell>
          <cell r="F15">
            <v>142.12100000000001</v>
          </cell>
          <cell r="G15">
            <v>35.533000000000001</v>
          </cell>
          <cell r="H15">
            <v>0</v>
          </cell>
          <cell r="I15">
            <v>102.53700000000001</v>
          </cell>
          <cell r="J15">
            <v>1.258</v>
          </cell>
          <cell r="K15">
            <v>1.3080000000000001</v>
          </cell>
          <cell r="L15">
            <v>0</v>
          </cell>
          <cell r="M15">
            <v>0</v>
          </cell>
          <cell r="N15">
            <v>99.971000000000004</v>
          </cell>
          <cell r="O15">
            <v>0</v>
          </cell>
          <cell r="P15">
            <v>384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384</v>
          </cell>
          <cell r="V15">
            <v>0</v>
          </cell>
          <cell r="W15">
            <v>1.1459999999999999</v>
          </cell>
          <cell r="X15">
            <v>102.53700000000001</v>
          </cell>
          <cell r="Y15">
            <v>3.7119999999999997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99.971000000000004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102.53700000000001</v>
          </cell>
          <cell r="BC15">
            <v>384</v>
          </cell>
          <cell r="BD15">
            <v>278.74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e">
            <v>#N/A</v>
          </cell>
          <cell r="D16" t="e">
            <v>#N/A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88.605999999999995</v>
          </cell>
          <cell r="J16">
            <v>43.152000000000001</v>
          </cell>
          <cell r="K16">
            <v>45.454000000000001</v>
          </cell>
          <cell r="L16">
            <v>0</v>
          </cell>
          <cell r="M16">
            <v>0</v>
          </cell>
          <cell r="N16">
            <v>0</v>
          </cell>
          <cell r="O16">
            <v>-7.1054273576010019E-15</v>
          </cell>
          <cell r="P16">
            <v>336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336</v>
          </cell>
          <cell r="V16">
            <v>0</v>
          </cell>
          <cell r="W16">
            <v>0</v>
          </cell>
          <cell r="X16">
            <v>88.605999999999995</v>
          </cell>
          <cell r="Y16">
            <v>88.605999999999995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88.605999999999995</v>
          </cell>
          <cell r="BC16">
            <v>336</v>
          </cell>
          <cell r="BD16" t="e">
            <v>#N/A</v>
          </cell>
          <cell r="BE16" t="e">
            <v>#N/A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Leden"/>
      <sheetName val="ERU-1"/>
      <sheetName val="OTE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1954.3920000000001</v>
          </cell>
          <cell r="E6">
            <v>916.351</v>
          </cell>
          <cell r="F6">
            <v>1038.0409999999999</v>
          </cell>
          <cell r="G6">
            <v>34.56</v>
          </cell>
          <cell r="H6">
            <v>0</v>
          </cell>
          <cell r="I6">
            <v>710.38499999999999</v>
          </cell>
          <cell r="J6">
            <v>10.385</v>
          </cell>
          <cell r="K6">
            <v>11.765000000000001</v>
          </cell>
          <cell r="L6">
            <v>0</v>
          </cell>
          <cell r="M6">
            <v>0</v>
          </cell>
          <cell r="N6">
            <v>688.23500000000001</v>
          </cell>
          <cell r="O6">
            <v>0</v>
          </cell>
          <cell r="P6">
            <v>2897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2897</v>
          </cell>
          <cell r="V6">
            <v>0</v>
          </cell>
          <cell r="W6">
            <v>1.145</v>
          </cell>
          <cell r="X6">
            <v>710.38499999999999</v>
          </cell>
          <cell r="Y6">
            <v>23.294999999999998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688.23500000000001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710.38499999999999</v>
          </cell>
          <cell r="BC6">
            <v>2897</v>
          </cell>
          <cell r="BD6">
            <v>1954.3920000000001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1780.6010000000001</v>
          </cell>
          <cell r="E7">
            <v>832.93299999999999</v>
          </cell>
          <cell r="F7">
            <v>947.66800000000001</v>
          </cell>
          <cell r="G7">
            <v>34.622</v>
          </cell>
          <cell r="H7">
            <v>0</v>
          </cell>
          <cell r="I7">
            <v>647.47799999999995</v>
          </cell>
          <cell r="J7">
            <v>9.5399999999999991</v>
          </cell>
          <cell r="K7">
            <v>10.855</v>
          </cell>
          <cell r="L7">
            <v>0</v>
          </cell>
          <cell r="M7">
            <v>0</v>
          </cell>
          <cell r="N7">
            <v>627.08299999999997</v>
          </cell>
          <cell r="O7">
            <v>0</v>
          </cell>
          <cell r="P7">
            <v>2652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2652</v>
          </cell>
          <cell r="V7">
            <v>0</v>
          </cell>
          <cell r="W7">
            <v>1.01</v>
          </cell>
          <cell r="X7">
            <v>647.47799999999995</v>
          </cell>
          <cell r="Y7">
            <v>21.405000000000001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627.08299999999997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647.47799999999995</v>
          </cell>
          <cell r="BC7">
            <v>2652</v>
          </cell>
          <cell r="BD7">
            <v>1780.6010000000001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1058.556</v>
          </cell>
          <cell r="E8">
            <v>497.12099999999998</v>
          </cell>
          <cell r="F8">
            <v>561.43499999999995</v>
          </cell>
          <cell r="G8">
            <v>34.591999999999999</v>
          </cell>
          <cell r="H8">
            <v>0</v>
          </cell>
          <cell r="I8">
            <v>384.923</v>
          </cell>
          <cell r="J8">
            <v>5.7240000000000002</v>
          </cell>
          <cell r="K8">
            <v>6.4640000000000004</v>
          </cell>
          <cell r="L8">
            <v>0</v>
          </cell>
          <cell r="M8">
            <v>0</v>
          </cell>
          <cell r="N8">
            <v>372.73500000000001</v>
          </cell>
          <cell r="O8">
            <v>0</v>
          </cell>
          <cell r="P8">
            <v>1565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1565</v>
          </cell>
          <cell r="V8">
            <v>0</v>
          </cell>
          <cell r="W8">
            <v>5.15</v>
          </cell>
          <cell r="X8">
            <v>384.923</v>
          </cell>
          <cell r="Y8">
            <v>17.338000000000001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372.73500000000001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384.923</v>
          </cell>
          <cell r="BC8">
            <v>1565</v>
          </cell>
          <cell r="BD8">
            <v>1058.556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939.41300000000001</v>
          </cell>
          <cell r="E9">
            <v>439.78199999999998</v>
          </cell>
          <cell r="F9">
            <v>499.63099999999997</v>
          </cell>
          <cell r="G9">
            <v>34.621000000000002</v>
          </cell>
          <cell r="H9">
            <v>0</v>
          </cell>
          <cell r="I9">
            <v>341.327</v>
          </cell>
          <cell r="J9">
            <v>5.0730000000000004</v>
          </cell>
          <cell r="K9">
            <v>5.7640000000000002</v>
          </cell>
          <cell r="L9">
            <v>0</v>
          </cell>
          <cell r="M9">
            <v>0</v>
          </cell>
          <cell r="N9">
            <v>330.49</v>
          </cell>
          <cell r="O9">
            <v>0</v>
          </cell>
          <cell r="P9">
            <v>1396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1396</v>
          </cell>
          <cell r="V9">
            <v>0</v>
          </cell>
          <cell r="W9">
            <v>5.3319999999999999</v>
          </cell>
          <cell r="X9">
            <v>341.327</v>
          </cell>
          <cell r="Y9">
            <v>16.169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330.49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341.327</v>
          </cell>
          <cell r="BC9">
            <v>1396</v>
          </cell>
          <cell r="BD9">
            <v>939.41300000000001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547.16200000000003</v>
          </cell>
          <cell r="E10">
            <v>256.59399999999999</v>
          </cell>
          <cell r="F10">
            <v>290.56799999999998</v>
          </cell>
          <cell r="G10">
            <v>34.621000000000002</v>
          </cell>
          <cell r="H10">
            <v>0</v>
          </cell>
          <cell r="I10">
            <v>197.221</v>
          </cell>
          <cell r="J10">
            <v>3.141</v>
          </cell>
          <cell r="K10">
            <v>3.556</v>
          </cell>
          <cell r="L10">
            <v>0</v>
          </cell>
          <cell r="M10">
            <v>0</v>
          </cell>
          <cell r="N10">
            <v>190.524</v>
          </cell>
          <cell r="O10">
            <v>0</v>
          </cell>
          <cell r="P10">
            <v>804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804</v>
          </cell>
          <cell r="V10">
            <v>0</v>
          </cell>
          <cell r="W10">
            <v>5.1580000000000004</v>
          </cell>
          <cell r="X10">
            <v>197.221</v>
          </cell>
          <cell r="Y10">
            <v>11.855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190.524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197.221</v>
          </cell>
          <cell r="BC10">
            <v>804</v>
          </cell>
          <cell r="BD10">
            <v>547.16200000000003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447.62299999999999</v>
          </cell>
          <cell r="E11">
            <v>210.94399999999999</v>
          </cell>
          <cell r="F11">
            <v>236.679</v>
          </cell>
          <cell r="G11">
            <v>34.618000000000002</v>
          </cell>
          <cell r="H11">
            <v>0</v>
          </cell>
          <cell r="I11">
            <v>160.67500000000001</v>
          </cell>
          <cell r="J11">
            <v>2.6269999999999998</v>
          </cell>
          <cell r="K11">
            <v>2.9470000000000001</v>
          </cell>
          <cell r="L11">
            <v>0</v>
          </cell>
          <cell r="M11">
            <v>0</v>
          </cell>
          <cell r="N11">
            <v>155.101</v>
          </cell>
          <cell r="O11">
            <v>0</v>
          </cell>
          <cell r="P11">
            <v>649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649</v>
          </cell>
          <cell r="V11">
            <v>0</v>
          </cell>
          <cell r="W11">
            <v>1.3560000000000001</v>
          </cell>
          <cell r="X11">
            <v>160.67500000000001</v>
          </cell>
          <cell r="Y11">
            <v>6.93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155.101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160.67500000000001</v>
          </cell>
          <cell r="BC11">
            <v>649</v>
          </cell>
          <cell r="BD11">
            <v>447.62299999999999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462.45100000000002</v>
          </cell>
          <cell r="E12">
            <v>217.71799999999999</v>
          </cell>
          <cell r="F12">
            <v>244.733</v>
          </cell>
          <cell r="G12">
            <v>34.93</v>
          </cell>
          <cell r="H12">
            <v>0</v>
          </cell>
          <cell r="I12">
            <v>166.06200000000001</v>
          </cell>
          <cell r="J12">
            <v>2.6680000000000001</v>
          </cell>
          <cell r="K12">
            <v>2.9990000000000001</v>
          </cell>
          <cell r="L12">
            <v>0</v>
          </cell>
          <cell r="M12">
            <v>0</v>
          </cell>
          <cell r="N12">
            <v>160.39500000000001</v>
          </cell>
          <cell r="O12">
            <v>0</v>
          </cell>
          <cell r="P12">
            <v>672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672</v>
          </cell>
          <cell r="V12">
            <v>0</v>
          </cell>
          <cell r="W12">
            <v>1.7170000000000001</v>
          </cell>
          <cell r="X12">
            <v>166.06200000000001</v>
          </cell>
          <cell r="Y12">
            <v>7.3840000000000003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160.39500000000001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166.06200000000001</v>
          </cell>
          <cell r="BC12">
            <v>672</v>
          </cell>
          <cell r="BD12">
            <v>462.45100000000002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447.84899999999999</v>
          </cell>
          <cell r="E13">
            <v>209.10400000000001</v>
          </cell>
          <cell r="F13">
            <v>238.745</v>
          </cell>
          <cell r="G13">
            <v>34.826000000000001</v>
          </cell>
          <cell r="H13">
            <v>0</v>
          </cell>
          <cell r="I13">
            <v>160.32900000000001</v>
          </cell>
          <cell r="J13">
            <v>2.573</v>
          </cell>
          <cell r="K13">
            <v>2.9380000000000002</v>
          </cell>
          <cell r="L13">
            <v>0</v>
          </cell>
          <cell r="M13">
            <v>0</v>
          </cell>
          <cell r="N13">
            <v>154.81800000000001</v>
          </cell>
          <cell r="O13">
            <v>0</v>
          </cell>
          <cell r="P13">
            <v>659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659</v>
          </cell>
          <cell r="V13">
            <v>0</v>
          </cell>
          <cell r="W13">
            <v>1.419</v>
          </cell>
          <cell r="X13">
            <v>160.32900000000001</v>
          </cell>
          <cell r="Y13">
            <v>6.93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154.81800000000001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659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160.32900000000001</v>
          </cell>
          <cell r="BC13">
            <v>659</v>
          </cell>
          <cell r="BD13">
            <v>447.84899999999999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497.154</v>
          </cell>
          <cell r="E14">
            <v>233.78399999999999</v>
          </cell>
          <cell r="F14">
            <v>263.37</v>
          </cell>
          <cell r="G14">
            <v>35.283999999999999</v>
          </cell>
          <cell r="H14">
            <v>0</v>
          </cell>
          <cell r="I14">
            <v>179.012</v>
          </cell>
          <cell r="J14">
            <v>3.0710000000000002</v>
          </cell>
          <cell r="K14">
            <v>3.46</v>
          </cell>
          <cell r="L14">
            <v>0</v>
          </cell>
          <cell r="M14">
            <v>0</v>
          </cell>
          <cell r="N14">
            <v>172.48099999999999</v>
          </cell>
          <cell r="O14">
            <v>0</v>
          </cell>
          <cell r="P14">
            <v>726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726</v>
          </cell>
          <cell r="V14">
            <v>0</v>
          </cell>
          <cell r="W14">
            <v>0.96599999999999997</v>
          </cell>
          <cell r="X14">
            <v>179.012</v>
          </cell>
          <cell r="Y14">
            <v>7.4970000000000008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172.48099999999999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179.012</v>
          </cell>
          <cell r="BC14">
            <v>726</v>
          </cell>
          <cell r="BD14">
            <v>497.154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976.89700000000005</v>
          </cell>
          <cell r="E15">
            <v>457.351</v>
          </cell>
          <cell r="F15">
            <v>519.54600000000005</v>
          </cell>
          <cell r="G15">
            <v>35.533999999999999</v>
          </cell>
          <cell r="H15">
            <v>0</v>
          </cell>
          <cell r="I15">
            <v>353.09399999999999</v>
          </cell>
          <cell r="J15">
            <v>5.0519999999999996</v>
          </cell>
          <cell r="K15">
            <v>5.7380000000000004</v>
          </cell>
          <cell r="L15">
            <v>0</v>
          </cell>
          <cell r="M15">
            <v>0</v>
          </cell>
          <cell r="N15">
            <v>342.30399999999997</v>
          </cell>
          <cell r="O15">
            <v>0</v>
          </cell>
          <cell r="P15">
            <v>1444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1444</v>
          </cell>
          <cell r="V15">
            <v>0</v>
          </cell>
          <cell r="W15">
            <v>0.84399999999999997</v>
          </cell>
          <cell r="X15">
            <v>353.09399999999999</v>
          </cell>
          <cell r="Y15">
            <v>11.633999999999999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342.30399999999997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353.09399999999999</v>
          </cell>
          <cell r="BC15">
            <v>1444</v>
          </cell>
          <cell r="BD15">
            <v>976.89700000000005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1582.5820000000001</v>
          </cell>
          <cell r="E16">
            <v>726.02300000000002</v>
          </cell>
          <cell r="F16">
            <v>856.55899999999997</v>
          </cell>
          <cell r="G16">
            <v>35.307000000000002</v>
          </cell>
          <cell r="H16">
            <v>0</v>
          </cell>
          <cell r="I16">
            <v>565.30499999999995</v>
          </cell>
          <cell r="J16">
            <v>8.1809999999999992</v>
          </cell>
          <cell r="K16">
            <v>9.6519999999999992</v>
          </cell>
          <cell r="L16">
            <v>0</v>
          </cell>
          <cell r="M16">
            <v>0</v>
          </cell>
          <cell r="N16">
            <v>547.47199999999998</v>
          </cell>
          <cell r="O16">
            <v>0</v>
          </cell>
          <cell r="P16">
            <v>2401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2401</v>
          </cell>
          <cell r="V16">
            <v>0</v>
          </cell>
          <cell r="W16">
            <v>1.224</v>
          </cell>
          <cell r="X16">
            <v>565.30499999999995</v>
          </cell>
          <cell r="Y16">
            <v>19.056999999999999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547.47199999999998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2401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565.30499999999995</v>
          </cell>
          <cell r="BC16">
            <v>2401</v>
          </cell>
          <cell r="BD16">
            <v>1582.5820000000001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1574.691</v>
          </cell>
          <cell r="E17">
            <v>733.70600000000002</v>
          </cell>
          <cell r="F17">
            <v>840.98500000000001</v>
          </cell>
          <cell r="G17">
            <v>35.043999999999997</v>
          </cell>
          <cell r="H17">
            <v>0</v>
          </cell>
          <cell r="I17">
            <v>576.04999999999995</v>
          </cell>
          <cell r="J17">
            <v>8.3249999999999993</v>
          </cell>
          <cell r="K17">
            <v>9.5429999999999993</v>
          </cell>
          <cell r="L17">
            <v>0</v>
          </cell>
          <cell r="M17">
            <v>0</v>
          </cell>
          <cell r="N17">
            <v>558.18200000000002</v>
          </cell>
          <cell r="O17">
            <v>0</v>
          </cell>
          <cell r="P17">
            <v>2377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2377</v>
          </cell>
          <cell r="V17">
            <v>0</v>
          </cell>
          <cell r="W17">
            <v>1.607</v>
          </cell>
          <cell r="X17">
            <v>576.04999999999995</v>
          </cell>
          <cell r="Y17">
            <v>19.474999999999998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2377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558.18200000000002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2377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576.04999999999995</v>
          </cell>
          <cell r="BC17">
            <v>2377</v>
          </cell>
          <cell r="BD17">
            <v>1574.691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2879</v>
          </cell>
        </row>
      </sheetData>
      <sheetData sheetId="23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1826.306</v>
          </cell>
          <cell r="E6">
            <v>854.84400000000005</v>
          </cell>
          <cell r="F6">
            <v>971.46199999999999</v>
          </cell>
          <cell r="G6">
            <v>35.036000000000001</v>
          </cell>
          <cell r="H6">
            <v>0</v>
          </cell>
          <cell r="I6">
            <v>671.94399999999996</v>
          </cell>
          <cell r="J6">
            <v>10.061</v>
          </cell>
          <cell r="K6">
            <v>11.433999999999999</v>
          </cell>
          <cell r="L6">
            <v>0</v>
          </cell>
          <cell r="M6">
            <v>0</v>
          </cell>
          <cell r="N6">
            <v>650.44899999999996</v>
          </cell>
          <cell r="O6">
            <v>0</v>
          </cell>
          <cell r="P6">
            <v>2749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2749</v>
          </cell>
          <cell r="V6">
            <v>0</v>
          </cell>
          <cell r="W6">
            <v>1.3069999999999999</v>
          </cell>
          <cell r="X6">
            <v>671.94399999999996</v>
          </cell>
          <cell r="Y6">
            <v>22.801999999999996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650.44899999999996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671.94399999999996</v>
          </cell>
          <cell r="BC6">
            <v>2749</v>
          </cell>
          <cell r="BD6">
            <v>1826.306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1786.4349999999999</v>
          </cell>
          <cell r="E7">
            <v>834.50400000000002</v>
          </cell>
          <cell r="F7">
            <v>951.93100000000004</v>
          </cell>
          <cell r="G7">
            <v>34.831000000000003</v>
          </cell>
          <cell r="H7">
            <v>0</v>
          </cell>
          <cell r="I7">
            <v>653.58600000000001</v>
          </cell>
          <cell r="J7">
            <v>9.3290000000000006</v>
          </cell>
          <cell r="K7">
            <v>10.641</v>
          </cell>
          <cell r="L7">
            <v>0</v>
          </cell>
          <cell r="M7">
            <v>0</v>
          </cell>
          <cell r="N7">
            <v>633.61599999999999</v>
          </cell>
          <cell r="O7">
            <v>0</v>
          </cell>
          <cell r="P7">
            <v>2684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2684</v>
          </cell>
          <cell r="V7">
            <v>0</v>
          </cell>
          <cell r="W7">
            <v>0.98899999999999999</v>
          </cell>
          <cell r="X7">
            <v>653.58600000000001</v>
          </cell>
          <cell r="Y7">
            <v>20.959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633.61599999999999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653.58600000000001</v>
          </cell>
          <cell r="BC7">
            <v>2684</v>
          </cell>
          <cell r="BD7">
            <v>1786.4349999999999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1237.425</v>
          </cell>
          <cell r="E8">
            <v>581.54499999999996</v>
          </cell>
          <cell r="F8">
            <v>655.88</v>
          </cell>
          <cell r="G8">
            <v>34.74</v>
          </cell>
          <cell r="H8">
            <v>0</v>
          </cell>
          <cell r="I8">
            <v>454.66199999999998</v>
          </cell>
          <cell r="J8">
            <v>6.7869999999999999</v>
          </cell>
          <cell r="K8">
            <v>7.6550000000000002</v>
          </cell>
          <cell r="L8">
            <v>0</v>
          </cell>
          <cell r="M8">
            <v>0</v>
          </cell>
          <cell r="N8">
            <v>440.22</v>
          </cell>
          <cell r="O8">
            <v>0</v>
          </cell>
          <cell r="P8">
            <v>1846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1846</v>
          </cell>
          <cell r="V8">
            <v>0</v>
          </cell>
          <cell r="W8">
            <v>1.5960000000000001</v>
          </cell>
          <cell r="X8">
            <v>454.66199999999998</v>
          </cell>
          <cell r="Y8">
            <v>16.038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440.22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454.66199999999998</v>
          </cell>
          <cell r="BC8">
            <v>1846</v>
          </cell>
          <cell r="BD8">
            <v>1237.425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1007.794</v>
          </cell>
          <cell r="E9">
            <v>475.03500000000003</v>
          </cell>
          <cell r="F9">
            <v>532.75900000000001</v>
          </cell>
          <cell r="G9">
            <v>35.281999999999996</v>
          </cell>
          <cell r="H9">
            <v>0</v>
          </cell>
          <cell r="I9">
            <v>368.053</v>
          </cell>
          <cell r="J9">
            <v>5.4640000000000004</v>
          </cell>
          <cell r="K9">
            <v>6.1269999999999998</v>
          </cell>
          <cell r="L9">
            <v>0</v>
          </cell>
          <cell r="M9">
            <v>0</v>
          </cell>
          <cell r="N9">
            <v>356.46199999999999</v>
          </cell>
          <cell r="O9">
            <v>0</v>
          </cell>
          <cell r="P9">
            <v>1486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1486</v>
          </cell>
          <cell r="V9">
            <v>0</v>
          </cell>
          <cell r="W9">
            <v>1.2809999999999999</v>
          </cell>
          <cell r="X9">
            <v>368.053</v>
          </cell>
          <cell r="Y9">
            <v>12.872000000000002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356.46199999999999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368.053</v>
          </cell>
          <cell r="BC9">
            <v>1486</v>
          </cell>
          <cell r="BD9">
            <v>1007.794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676.22</v>
          </cell>
          <cell r="E10">
            <v>323.51600000000002</v>
          </cell>
          <cell r="F10">
            <v>352.70400000000001</v>
          </cell>
          <cell r="G10">
            <v>35.372</v>
          </cell>
          <cell r="H10">
            <v>0</v>
          </cell>
          <cell r="I10">
            <v>245.87200000000001</v>
          </cell>
          <cell r="J10">
            <v>3.806</v>
          </cell>
          <cell r="K10">
            <v>4.1500000000000004</v>
          </cell>
          <cell r="L10">
            <v>0</v>
          </cell>
          <cell r="M10">
            <v>0</v>
          </cell>
          <cell r="N10">
            <v>237.916</v>
          </cell>
          <cell r="O10">
            <v>0</v>
          </cell>
          <cell r="P10">
            <v>965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965</v>
          </cell>
          <cell r="V10">
            <v>0</v>
          </cell>
          <cell r="W10">
            <v>0.89400000000000002</v>
          </cell>
          <cell r="X10">
            <v>245.87200000000001</v>
          </cell>
          <cell r="Y10">
            <v>8.85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237.916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245.87200000000001</v>
          </cell>
          <cell r="BC10">
            <v>965</v>
          </cell>
          <cell r="BD10">
            <v>676.22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488.17399999999998</v>
          </cell>
          <cell r="E11">
            <v>229.49100000000001</v>
          </cell>
          <cell r="F11">
            <v>258.68299999999999</v>
          </cell>
          <cell r="G11">
            <v>35.35</v>
          </cell>
          <cell r="H11">
            <v>0</v>
          </cell>
          <cell r="I11">
            <v>176.19800000000001</v>
          </cell>
          <cell r="J11">
            <v>2.7909999999999999</v>
          </cell>
          <cell r="K11">
            <v>3.1459999999999999</v>
          </cell>
          <cell r="L11">
            <v>0</v>
          </cell>
          <cell r="M11">
            <v>0</v>
          </cell>
          <cell r="N11">
            <v>170.261</v>
          </cell>
          <cell r="O11">
            <v>0</v>
          </cell>
          <cell r="P11">
            <v>715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715</v>
          </cell>
          <cell r="V11">
            <v>0</v>
          </cell>
          <cell r="W11">
            <v>1.9970000000000001</v>
          </cell>
          <cell r="X11">
            <v>176.19800000000001</v>
          </cell>
          <cell r="Y11">
            <v>7.9339999999999993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170.261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176.19800000000001</v>
          </cell>
          <cell r="BC11">
            <v>715</v>
          </cell>
          <cell r="BD11">
            <v>488.17399999999998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467.32799999999997</v>
          </cell>
          <cell r="E12">
            <v>220.785</v>
          </cell>
          <cell r="F12">
            <v>246.54300000000001</v>
          </cell>
          <cell r="G12">
            <v>35.43</v>
          </cell>
          <cell r="H12">
            <v>0</v>
          </cell>
          <cell r="I12">
            <v>168.15899999999999</v>
          </cell>
          <cell r="J12">
            <v>2.71</v>
          </cell>
          <cell r="K12">
            <v>3.0259999999999998</v>
          </cell>
          <cell r="L12">
            <v>0</v>
          </cell>
          <cell r="M12">
            <v>0</v>
          </cell>
          <cell r="N12">
            <v>162.423</v>
          </cell>
          <cell r="O12">
            <v>0</v>
          </cell>
          <cell r="P12">
            <v>676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676</v>
          </cell>
          <cell r="V12">
            <v>0</v>
          </cell>
          <cell r="W12">
            <v>3.0950000000000002</v>
          </cell>
          <cell r="X12">
            <v>168.15899999999999</v>
          </cell>
          <cell r="Y12">
            <v>8.8309999999999995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162.423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168.15899999999999</v>
          </cell>
          <cell r="BC12">
            <v>676</v>
          </cell>
          <cell r="BD12">
            <v>467.32799999999997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471.32</v>
          </cell>
          <cell r="E13">
            <v>224.345</v>
          </cell>
          <cell r="F13">
            <v>246.97499999999999</v>
          </cell>
          <cell r="G13">
            <v>35.537999999999997</v>
          </cell>
          <cell r="H13">
            <v>0</v>
          </cell>
          <cell r="I13">
            <v>171.077</v>
          </cell>
          <cell r="J13">
            <v>2.7</v>
          </cell>
          <cell r="K13">
            <v>2.972</v>
          </cell>
          <cell r="L13">
            <v>0</v>
          </cell>
          <cell r="M13">
            <v>0</v>
          </cell>
          <cell r="N13">
            <v>165.405</v>
          </cell>
          <cell r="O13">
            <v>0</v>
          </cell>
          <cell r="P13">
            <v>678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678</v>
          </cell>
          <cell r="V13">
            <v>0</v>
          </cell>
          <cell r="W13">
            <v>4.899</v>
          </cell>
          <cell r="X13">
            <v>171.077</v>
          </cell>
          <cell r="Y13">
            <v>10.571000000000002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165.405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171.077</v>
          </cell>
          <cell r="BC13">
            <v>678</v>
          </cell>
          <cell r="BD13">
            <v>471.32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494.495</v>
          </cell>
          <cell r="E14">
            <v>233.41499999999999</v>
          </cell>
          <cell r="F14">
            <v>261.08</v>
          </cell>
          <cell r="G14">
            <v>35.503</v>
          </cell>
          <cell r="H14">
            <v>0</v>
          </cell>
          <cell r="I14">
            <v>179.05500000000001</v>
          </cell>
          <cell r="J14">
            <v>2.669</v>
          </cell>
          <cell r="K14">
            <v>2.9849999999999999</v>
          </cell>
          <cell r="L14">
            <v>0</v>
          </cell>
          <cell r="M14">
            <v>0</v>
          </cell>
          <cell r="N14">
            <v>173.40100000000001</v>
          </cell>
          <cell r="O14">
            <v>0</v>
          </cell>
          <cell r="P14">
            <v>721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721</v>
          </cell>
          <cell r="V14">
            <v>0</v>
          </cell>
          <cell r="W14">
            <v>4.0209999999999999</v>
          </cell>
          <cell r="X14">
            <v>179.05500000000001</v>
          </cell>
          <cell r="Y14">
            <v>9.6750000000000007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173.40100000000001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179.05500000000001</v>
          </cell>
          <cell r="BC14">
            <v>721</v>
          </cell>
          <cell r="BD14">
            <v>494.495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779.14</v>
          </cell>
          <cell r="E15">
            <v>368.37099999999998</v>
          </cell>
          <cell r="F15">
            <v>410.76900000000001</v>
          </cell>
          <cell r="G15">
            <v>35.549999999999997</v>
          </cell>
          <cell r="H15">
            <v>0</v>
          </cell>
          <cell r="I15">
            <v>281.988</v>
          </cell>
          <cell r="J15">
            <v>4.13</v>
          </cell>
          <cell r="K15">
            <v>4.6050000000000004</v>
          </cell>
          <cell r="L15">
            <v>0</v>
          </cell>
          <cell r="M15">
            <v>0</v>
          </cell>
          <cell r="N15">
            <v>273.25299999999999</v>
          </cell>
          <cell r="O15">
            <v>0</v>
          </cell>
          <cell r="P15">
            <v>1132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1132</v>
          </cell>
          <cell r="V15">
            <v>0</v>
          </cell>
          <cell r="W15">
            <v>2.2839999999999998</v>
          </cell>
          <cell r="X15">
            <v>281.988</v>
          </cell>
          <cell r="Y15">
            <v>11.018999999999998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273.25299999999999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281.988</v>
          </cell>
          <cell r="BC15">
            <v>1132</v>
          </cell>
          <cell r="BD15">
            <v>779.14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232.202</v>
          </cell>
          <cell r="J16">
            <v>109.42</v>
          </cell>
          <cell r="K16">
            <v>122.782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938</v>
          </cell>
          <cell r="V16">
            <v>0</v>
          </cell>
          <cell r="W16">
            <v>0</v>
          </cell>
          <cell r="X16">
            <v>232.202</v>
          </cell>
          <cell r="Y16">
            <v>232.202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232.202</v>
          </cell>
          <cell r="BC16">
            <v>938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586.28200000000004</v>
          </cell>
          <cell r="E6">
            <v>281.46100000000001</v>
          </cell>
          <cell r="F6">
            <v>304.82100000000003</v>
          </cell>
          <cell r="G6">
            <v>34.682000000000002</v>
          </cell>
          <cell r="H6">
            <v>0</v>
          </cell>
          <cell r="I6">
            <v>221.095</v>
          </cell>
          <cell r="J6">
            <v>2.609</v>
          </cell>
          <cell r="K6">
            <v>2.8250000000000002</v>
          </cell>
          <cell r="L6">
            <v>0</v>
          </cell>
          <cell r="M6">
            <v>0</v>
          </cell>
          <cell r="N6">
            <v>215.661</v>
          </cell>
          <cell r="O6">
            <v>0</v>
          </cell>
          <cell r="P6">
            <v>862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862</v>
          </cell>
          <cell r="V6">
            <v>0</v>
          </cell>
          <cell r="W6">
            <v>0.314</v>
          </cell>
          <cell r="X6">
            <v>221.095</v>
          </cell>
          <cell r="Y6">
            <v>5.7480000000000002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215.661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221.095</v>
          </cell>
          <cell r="BC6">
            <v>862</v>
          </cell>
          <cell r="BD6">
            <v>586.28200000000004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974.50800000000004</v>
          </cell>
          <cell r="E7">
            <v>467.26</v>
          </cell>
          <cell r="F7">
            <v>507.24799999999999</v>
          </cell>
          <cell r="G7">
            <v>34.375999999999998</v>
          </cell>
          <cell r="H7">
            <v>0</v>
          </cell>
          <cell r="I7">
            <v>371.53800000000001</v>
          </cell>
          <cell r="J7">
            <v>5.1980000000000004</v>
          </cell>
          <cell r="K7">
            <v>5.6429999999999998</v>
          </cell>
          <cell r="L7">
            <v>0</v>
          </cell>
          <cell r="M7">
            <v>0</v>
          </cell>
          <cell r="N7">
            <v>360.697</v>
          </cell>
          <cell r="O7">
            <v>0</v>
          </cell>
          <cell r="P7">
            <v>1452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1452</v>
          </cell>
          <cell r="V7">
            <v>0</v>
          </cell>
          <cell r="W7">
            <v>0.40100000000000002</v>
          </cell>
          <cell r="X7">
            <v>371.53800000000001</v>
          </cell>
          <cell r="Y7">
            <v>11.242000000000001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360.697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371.53800000000001</v>
          </cell>
          <cell r="BC7">
            <v>1452</v>
          </cell>
          <cell r="BD7">
            <v>974.50800000000004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1041.154</v>
          </cell>
          <cell r="E8">
            <v>498.92399999999998</v>
          </cell>
          <cell r="F8">
            <v>542.23</v>
          </cell>
          <cell r="G8">
            <v>35.070999999999998</v>
          </cell>
          <cell r="H8">
            <v>0</v>
          </cell>
          <cell r="I8">
            <v>392.59100000000001</v>
          </cell>
          <cell r="J8">
            <v>4.3319999999999999</v>
          </cell>
          <cell r="K8">
            <v>4.7069999999999999</v>
          </cell>
          <cell r="L8">
            <v>0</v>
          </cell>
          <cell r="M8">
            <v>0</v>
          </cell>
          <cell r="N8">
            <v>383.55200000000002</v>
          </cell>
          <cell r="O8">
            <v>0</v>
          </cell>
          <cell r="P8">
            <v>1536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1536</v>
          </cell>
          <cell r="V8">
            <v>0</v>
          </cell>
          <cell r="W8">
            <v>0.55700000000000005</v>
          </cell>
          <cell r="X8">
            <v>392.59100000000001</v>
          </cell>
          <cell r="Y8">
            <v>9.5960000000000001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383.55200000000002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392.59100000000001</v>
          </cell>
          <cell r="BC8">
            <v>1536</v>
          </cell>
          <cell r="BD8">
            <v>1041.154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744.79300000000001</v>
          </cell>
          <cell r="E9">
            <v>357.58100000000002</v>
          </cell>
          <cell r="F9">
            <v>387.21199999999999</v>
          </cell>
          <cell r="G9">
            <v>35.369</v>
          </cell>
          <cell r="H9">
            <v>0</v>
          </cell>
          <cell r="I9">
            <v>282.43</v>
          </cell>
          <cell r="J9">
            <v>3.6520000000000001</v>
          </cell>
          <cell r="K9">
            <v>3.9540000000000002</v>
          </cell>
          <cell r="L9">
            <v>0</v>
          </cell>
          <cell r="M9">
            <v>0</v>
          </cell>
          <cell r="N9">
            <v>274.82400000000001</v>
          </cell>
          <cell r="O9">
            <v>0</v>
          </cell>
          <cell r="P9">
            <v>1101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1101</v>
          </cell>
          <cell r="V9">
            <v>0</v>
          </cell>
          <cell r="W9">
            <v>0.86599999999999999</v>
          </cell>
          <cell r="X9">
            <v>282.43</v>
          </cell>
          <cell r="Y9">
            <v>8.4719999999999995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274.82400000000001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282.43</v>
          </cell>
          <cell r="BC9">
            <v>1101</v>
          </cell>
          <cell r="BD9">
            <v>744.79300000000001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463.78500000000003</v>
          </cell>
          <cell r="E10">
            <v>224.50700000000001</v>
          </cell>
          <cell r="F10">
            <v>239.27799999999999</v>
          </cell>
          <cell r="G10">
            <v>35.03</v>
          </cell>
          <cell r="H10">
            <v>0</v>
          </cell>
          <cell r="I10">
            <v>174.36199999999999</v>
          </cell>
          <cell r="J10">
            <v>2.5649999999999999</v>
          </cell>
          <cell r="K10">
            <v>2.734</v>
          </cell>
          <cell r="L10">
            <v>0</v>
          </cell>
          <cell r="M10">
            <v>0</v>
          </cell>
          <cell r="N10">
            <v>169.06299999999999</v>
          </cell>
          <cell r="O10">
            <v>0</v>
          </cell>
          <cell r="P10">
            <v>669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669</v>
          </cell>
          <cell r="V10">
            <v>0</v>
          </cell>
          <cell r="W10">
            <v>1.405</v>
          </cell>
          <cell r="X10">
            <v>174.36199999999999</v>
          </cell>
          <cell r="Y10">
            <v>6.7039999999999997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169.06299999999999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174.36199999999999</v>
          </cell>
          <cell r="BC10">
            <v>669</v>
          </cell>
          <cell r="BD10">
            <v>463.78500000000003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226.10599999999999</v>
          </cell>
          <cell r="E11">
            <v>110.858</v>
          </cell>
          <cell r="F11">
            <v>115.248</v>
          </cell>
          <cell r="G11">
            <v>35.499000000000002</v>
          </cell>
          <cell r="H11">
            <v>0</v>
          </cell>
          <cell r="I11">
            <v>84.700999999999993</v>
          </cell>
          <cell r="J11">
            <v>1.365</v>
          </cell>
          <cell r="K11">
            <v>1.42</v>
          </cell>
          <cell r="L11">
            <v>0</v>
          </cell>
          <cell r="M11">
            <v>0</v>
          </cell>
          <cell r="N11">
            <v>81.915999999999997</v>
          </cell>
          <cell r="O11">
            <v>0</v>
          </cell>
          <cell r="P11">
            <v>317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317</v>
          </cell>
          <cell r="V11">
            <v>0</v>
          </cell>
          <cell r="W11">
            <v>2.044</v>
          </cell>
          <cell r="X11">
            <v>84.700999999999993</v>
          </cell>
          <cell r="Y11">
            <v>4.8290000000000006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81.915999999999997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84.700999999999993</v>
          </cell>
          <cell r="BC11">
            <v>317</v>
          </cell>
          <cell r="BD11">
            <v>226.10599999999999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259.39600000000002</v>
          </cell>
          <cell r="E12">
            <v>127.53</v>
          </cell>
          <cell r="F12">
            <v>131.86600000000001</v>
          </cell>
          <cell r="G12">
            <v>35.454000000000001</v>
          </cell>
          <cell r="H12">
            <v>0</v>
          </cell>
          <cell r="I12">
            <v>97.518000000000001</v>
          </cell>
          <cell r="J12">
            <v>1.5620000000000001</v>
          </cell>
          <cell r="K12">
            <v>1.615</v>
          </cell>
          <cell r="L12">
            <v>0</v>
          </cell>
          <cell r="M12">
            <v>0</v>
          </cell>
          <cell r="N12">
            <v>94.340999999999994</v>
          </cell>
          <cell r="O12">
            <v>0</v>
          </cell>
          <cell r="P12">
            <v>363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363</v>
          </cell>
          <cell r="V12">
            <v>0</v>
          </cell>
          <cell r="W12">
            <v>2.1709999999999998</v>
          </cell>
          <cell r="X12">
            <v>97.518000000000001</v>
          </cell>
          <cell r="Y12">
            <v>5.3479999999999999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94.340999999999994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97.518000000000001</v>
          </cell>
          <cell r="BC12">
            <v>363</v>
          </cell>
          <cell r="BD12">
            <v>259.39600000000002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318.25</v>
          </cell>
          <cell r="E13">
            <v>156.006</v>
          </cell>
          <cell r="F13">
            <v>162.244</v>
          </cell>
          <cell r="G13">
            <v>35.439</v>
          </cell>
          <cell r="H13">
            <v>0</v>
          </cell>
          <cell r="I13">
            <v>119.126</v>
          </cell>
          <cell r="J13">
            <v>1.927</v>
          </cell>
          <cell r="K13">
            <v>2.004</v>
          </cell>
          <cell r="L13">
            <v>0</v>
          </cell>
          <cell r="M13">
            <v>0</v>
          </cell>
          <cell r="N13">
            <v>115.19499999999999</v>
          </cell>
          <cell r="O13">
            <v>0</v>
          </cell>
          <cell r="P13">
            <v>446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446</v>
          </cell>
          <cell r="V13">
            <v>0</v>
          </cell>
          <cell r="W13">
            <v>2.1619999999999999</v>
          </cell>
          <cell r="X13">
            <v>119.126</v>
          </cell>
          <cell r="Y13">
            <v>6.093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115.19499999999999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119.126</v>
          </cell>
          <cell r="BC13">
            <v>446</v>
          </cell>
          <cell r="BD13">
            <v>318.25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274.86200000000002</v>
          </cell>
          <cell r="E14">
            <v>133.90799999999999</v>
          </cell>
          <cell r="F14">
            <v>140.95400000000001</v>
          </cell>
          <cell r="G14">
            <v>35.616</v>
          </cell>
          <cell r="H14">
            <v>0</v>
          </cell>
          <cell r="I14">
            <v>102.654</v>
          </cell>
          <cell r="J14">
            <v>1.448</v>
          </cell>
          <cell r="K14">
            <v>1.524</v>
          </cell>
          <cell r="L14">
            <v>0</v>
          </cell>
          <cell r="M14">
            <v>0</v>
          </cell>
          <cell r="N14">
            <v>99.682000000000002</v>
          </cell>
          <cell r="O14">
            <v>0</v>
          </cell>
          <cell r="P14">
            <v>389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389</v>
          </cell>
          <cell r="V14">
            <v>0</v>
          </cell>
          <cell r="W14">
            <v>1.5289999999999999</v>
          </cell>
          <cell r="X14">
            <v>102.654</v>
          </cell>
          <cell r="Y14">
            <v>4.5009999999999994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99.682000000000002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102.654</v>
          </cell>
          <cell r="BC14">
            <v>389</v>
          </cell>
          <cell r="BD14">
            <v>274.86200000000002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536.26099999999997</v>
          </cell>
          <cell r="E15">
            <v>258.33</v>
          </cell>
          <cell r="F15">
            <v>277.93099999999998</v>
          </cell>
          <cell r="G15">
            <v>35.482999999999997</v>
          </cell>
          <cell r="H15">
            <v>0</v>
          </cell>
          <cell r="I15">
            <v>198.28800000000001</v>
          </cell>
          <cell r="J15">
            <v>2.7309999999999999</v>
          </cell>
          <cell r="K15">
            <v>2.9380000000000002</v>
          </cell>
          <cell r="L15">
            <v>0</v>
          </cell>
          <cell r="M15">
            <v>0</v>
          </cell>
          <cell r="N15">
            <v>192.619</v>
          </cell>
          <cell r="O15">
            <v>0</v>
          </cell>
          <cell r="P15">
            <v>768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768</v>
          </cell>
          <cell r="V15">
            <v>0</v>
          </cell>
          <cell r="W15">
            <v>1.2170000000000001</v>
          </cell>
          <cell r="X15">
            <v>198.28800000000001</v>
          </cell>
          <cell r="Y15">
            <v>6.886000000000001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192.619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198.28800000000001</v>
          </cell>
          <cell r="BC15">
            <v>768</v>
          </cell>
          <cell r="BD15">
            <v>536.26099999999997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884.51400000000001</v>
          </cell>
          <cell r="E16">
            <v>424.94200000000001</v>
          </cell>
          <cell r="F16">
            <v>459.572</v>
          </cell>
          <cell r="G16">
            <v>35.404000000000003</v>
          </cell>
          <cell r="H16">
            <v>0</v>
          </cell>
          <cell r="I16">
            <v>329.53399999999999</v>
          </cell>
          <cell r="J16">
            <v>4.2619999999999996</v>
          </cell>
          <cell r="K16">
            <v>4.6100000000000003</v>
          </cell>
          <cell r="L16">
            <v>0</v>
          </cell>
          <cell r="M16">
            <v>0</v>
          </cell>
          <cell r="N16">
            <v>320.66199999999998</v>
          </cell>
          <cell r="O16">
            <v>0</v>
          </cell>
          <cell r="P16">
            <v>1283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1283</v>
          </cell>
          <cell r="V16">
            <v>0</v>
          </cell>
          <cell r="W16">
            <v>0.70199999999999996</v>
          </cell>
          <cell r="X16">
            <v>329.53399999999999</v>
          </cell>
          <cell r="Y16">
            <v>9.5739999999999998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320.66199999999998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329.53399999999999</v>
          </cell>
          <cell r="BC16">
            <v>1283</v>
          </cell>
          <cell r="BD16">
            <v>884.51400000000001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999.66399999999999</v>
          </cell>
          <cell r="E17">
            <v>482.85199999999998</v>
          </cell>
          <cell r="F17">
            <v>516.81200000000001</v>
          </cell>
          <cell r="G17">
            <v>35.401000000000003</v>
          </cell>
          <cell r="H17">
            <v>0</v>
          </cell>
          <cell r="I17">
            <v>373.976</v>
          </cell>
          <cell r="J17">
            <v>4.681</v>
          </cell>
          <cell r="K17">
            <v>5.01</v>
          </cell>
          <cell r="L17">
            <v>0</v>
          </cell>
          <cell r="M17">
            <v>0</v>
          </cell>
          <cell r="N17">
            <v>364.28500000000003</v>
          </cell>
          <cell r="O17">
            <v>0</v>
          </cell>
          <cell r="P17">
            <v>1441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1441</v>
          </cell>
          <cell r="V17">
            <v>0</v>
          </cell>
          <cell r="W17">
            <v>0.63300000000000001</v>
          </cell>
          <cell r="X17">
            <v>373.976</v>
          </cell>
          <cell r="Y17">
            <v>10.323999999999998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364.28500000000003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373.976</v>
          </cell>
          <cell r="BC17">
            <v>1441</v>
          </cell>
          <cell r="BD17">
            <v>999.66399999999999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2856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960.47900000000004</v>
          </cell>
          <cell r="E6">
            <v>464.22399999999999</v>
          </cell>
          <cell r="F6">
            <v>496.255</v>
          </cell>
          <cell r="G6">
            <v>35.314</v>
          </cell>
          <cell r="H6">
            <v>0</v>
          </cell>
          <cell r="I6">
            <v>360.15</v>
          </cell>
          <cell r="J6">
            <v>4.58</v>
          </cell>
          <cell r="K6">
            <v>4.8970000000000002</v>
          </cell>
          <cell r="L6">
            <v>0</v>
          </cell>
          <cell r="M6">
            <v>0</v>
          </cell>
          <cell r="N6">
            <v>350.673</v>
          </cell>
          <cell r="O6">
            <v>0</v>
          </cell>
          <cell r="P6">
            <v>1386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1386</v>
          </cell>
          <cell r="V6">
            <v>0</v>
          </cell>
          <cell r="W6">
            <v>0.7</v>
          </cell>
          <cell r="X6">
            <v>360.15</v>
          </cell>
          <cell r="Y6">
            <v>10.177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350.673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360.15</v>
          </cell>
          <cell r="BC6">
            <v>1386</v>
          </cell>
          <cell r="BD6">
            <v>960.47900000000004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346.39800000000002</v>
          </cell>
          <cell r="E7">
            <v>167.94900000000001</v>
          </cell>
          <cell r="F7">
            <v>178.44900000000001</v>
          </cell>
          <cell r="G7">
            <v>35.384999999999998</v>
          </cell>
          <cell r="H7">
            <v>0</v>
          </cell>
          <cell r="I7">
            <v>130.71700000000001</v>
          </cell>
          <cell r="J7">
            <v>1.6930000000000001</v>
          </cell>
          <cell r="K7">
            <v>1.7989999999999999</v>
          </cell>
          <cell r="L7">
            <v>0</v>
          </cell>
          <cell r="M7">
            <v>0</v>
          </cell>
          <cell r="N7">
            <v>127.22499999999999</v>
          </cell>
          <cell r="O7">
            <v>0</v>
          </cell>
          <cell r="P7">
            <v>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500</v>
          </cell>
          <cell r="V7">
            <v>0</v>
          </cell>
          <cell r="W7">
            <v>0.94899999999999995</v>
          </cell>
          <cell r="X7">
            <v>130.71700000000001</v>
          </cell>
          <cell r="Y7">
            <v>4.4409999999999998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127.22499999999999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130.71700000000001</v>
          </cell>
          <cell r="BC7">
            <v>500</v>
          </cell>
          <cell r="BD7">
            <v>346.39800000000002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801.14800000000002</v>
          </cell>
          <cell r="E8">
            <v>386.94200000000001</v>
          </cell>
          <cell r="F8">
            <v>414.20600000000002</v>
          </cell>
          <cell r="G8">
            <v>35.256999999999998</v>
          </cell>
          <cell r="H8">
            <v>0</v>
          </cell>
          <cell r="I8">
            <v>300.49400000000003</v>
          </cell>
          <cell r="J8">
            <v>4.0019999999999998</v>
          </cell>
          <cell r="K8">
            <v>4.2839999999999998</v>
          </cell>
          <cell r="L8">
            <v>0</v>
          </cell>
          <cell r="M8">
            <v>0</v>
          </cell>
          <cell r="N8">
            <v>292.20800000000003</v>
          </cell>
          <cell r="O8">
            <v>0</v>
          </cell>
          <cell r="P8">
            <v>1158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1158</v>
          </cell>
          <cell r="V8">
            <v>0</v>
          </cell>
          <cell r="W8">
            <v>0.88400000000000001</v>
          </cell>
          <cell r="X8">
            <v>300.49400000000003</v>
          </cell>
          <cell r="Y8">
            <v>9.17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1158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292.20800000000003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1158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300.49400000000003</v>
          </cell>
          <cell r="BC8">
            <v>1158</v>
          </cell>
          <cell r="BD8">
            <v>801.14800000000002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492.77199999999999</v>
          </cell>
          <cell r="E9">
            <v>239.70400000000001</v>
          </cell>
          <cell r="F9">
            <v>253.06800000000001</v>
          </cell>
          <cell r="G9">
            <v>35.420999999999999</v>
          </cell>
          <cell r="H9">
            <v>0</v>
          </cell>
          <cell r="I9">
            <v>184.44</v>
          </cell>
          <cell r="J9">
            <v>2.4750000000000001</v>
          </cell>
          <cell r="K9">
            <v>2.6120000000000001</v>
          </cell>
          <cell r="L9">
            <v>0</v>
          </cell>
          <cell r="M9">
            <v>0</v>
          </cell>
          <cell r="N9">
            <v>179.35300000000001</v>
          </cell>
          <cell r="O9">
            <v>0</v>
          </cell>
          <cell r="P9">
            <v>701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701</v>
          </cell>
          <cell r="V9">
            <v>0</v>
          </cell>
          <cell r="W9">
            <v>0.89600000000000002</v>
          </cell>
          <cell r="X9">
            <v>184.44</v>
          </cell>
          <cell r="Y9">
            <v>5.9829999999999997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179.35300000000001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184.44</v>
          </cell>
          <cell r="BC9">
            <v>701</v>
          </cell>
          <cell r="BD9">
            <v>492.77199999999999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436.45400000000001</v>
          </cell>
          <cell r="E10">
            <v>213.357</v>
          </cell>
          <cell r="F10">
            <v>223.09700000000001</v>
          </cell>
          <cell r="G10">
            <v>35.515000000000001</v>
          </cell>
          <cell r="H10">
            <v>0</v>
          </cell>
          <cell r="I10">
            <v>163.375</v>
          </cell>
          <cell r="J10">
            <v>2.3809999999999998</v>
          </cell>
          <cell r="K10">
            <v>2.4900000000000002</v>
          </cell>
          <cell r="L10">
            <v>0</v>
          </cell>
          <cell r="M10">
            <v>0</v>
          </cell>
          <cell r="N10">
            <v>158.50399999999999</v>
          </cell>
          <cell r="O10">
            <v>0</v>
          </cell>
          <cell r="P10">
            <v>615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615</v>
          </cell>
          <cell r="V10">
            <v>0</v>
          </cell>
          <cell r="W10">
            <v>1.3360000000000001</v>
          </cell>
          <cell r="X10">
            <v>163.375</v>
          </cell>
          <cell r="Y10">
            <v>6.2070000000000007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158.50399999999999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163.375</v>
          </cell>
          <cell r="BC10">
            <v>615</v>
          </cell>
          <cell r="BD10">
            <v>436.45400000000001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276.96300000000002</v>
          </cell>
          <cell r="E11">
            <v>136.71</v>
          </cell>
          <cell r="F11">
            <v>140.25299999999999</v>
          </cell>
          <cell r="G11">
            <v>35.502000000000002</v>
          </cell>
          <cell r="H11">
            <v>0</v>
          </cell>
          <cell r="I11">
            <v>103.43</v>
          </cell>
          <cell r="J11">
            <v>1.6240000000000001</v>
          </cell>
          <cell r="K11">
            <v>1.6659999999999999</v>
          </cell>
          <cell r="L11">
            <v>0</v>
          </cell>
          <cell r="M11">
            <v>0</v>
          </cell>
          <cell r="N11">
            <v>100.14</v>
          </cell>
          <cell r="O11">
            <v>0</v>
          </cell>
          <cell r="P11">
            <v>382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382</v>
          </cell>
          <cell r="V11">
            <v>0</v>
          </cell>
          <cell r="W11">
            <v>2.8250000000000002</v>
          </cell>
          <cell r="X11">
            <v>103.43</v>
          </cell>
          <cell r="Y11">
            <v>6.1150000000000002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100.14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103.43</v>
          </cell>
          <cell r="BC11">
            <v>382</v>
          </cell>
          <cell r="BD11">
            <v>276.96300000000002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298.072</v>
          </cell>
          <cell r="E12">
            <v>146.613</v>
          </cell>
          <cell r="F12">
            <v>151.459</v>
          </cell>
          <cell r="G12">
            <v>35.502000000000002</v>
          </cell>
          <cell r="H12">
            <v>0</v>
          </cell>
          <cell r="I12">
            <v>111.051</v>
          </cell>
          <cell r="J12">
            <v>1.83</v>
          </cell>
          <cell r="K12">
            <v>1.89</v>
          </cell>
          <cell r="L12">
            <v>0</v>
          </cell>
          <cell r="M12">
            <v>0</v>
          </cell>
          <cell r="N12">
            <v>107.331</v>
          </cell>
          <cell r="O12">
            <v>0</v>
          </cell>
          <cell r="P12">
            <v>413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413</v>
          </cell>
          <cell r="V12">
            <v>0</v>
          </cell>
          <cell r="W12">
            <v>3.238</v>
          </cell>
          <cell r="X12">
            <v>111.051</v>
          </cell>
          <cell r="Y12">
            <v>6.9580000000000002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107.331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111.051</v>
          </cell>
          <cell r="BC12">
            <v>413</v>
          </cell>
          <cell r="BD12">
            <v>298.072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267.06</v>
          </cell>
          <cell r="E13">
            <v>131.28800000000001</v>
          </cell>
          <cell r="F13">
            <v>135.77199999999999</v>
          </cell>
          <cell r="G13">
            <v>35.524999999999999</v>
          </cell>
          <cell r="H13">
            <v>0</v>
          </cell>
          <cell r="I13">
            <v>99.384</v>
          </cell>
          <cell r="J13">
            <v>1.6519999999999999</v>
          </cell>
          <cell r="K13">
            <v>1.708</v>
          </cell>
          <cell r="L13">
            <v>0</v>
          </cell>
          <cell r="M13">
            <v>0</v>
          </cell>
          <cell r="N13">
            <v>96.024000000000001</v>
          </cell>
          <cell r="O13">
            <v>0</v>
          </cell>
          <cell r="P13">
            <v>370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370</v>
          </cell>
          <cell r="V13">
            <v>0</v>
          </cell>
          <cell r="W13">
            <v>3.4460000000000002</v>
          </cell>
          <cell r="X13">
            <v>99.384</v>
          </cell>
          <cell r="Y13">
            <v>6.806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96.024000000000001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99.384</v>
          </cell>
          <cell r="BC13">
            <v>370</v>
          </cell>
          <cell r="BD13">
            <v>267.06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317.99400000000003</v>
          </cell>
          <cell r="E14">
            <v>155.75700000000001</v>
          </cell>
          <cell r="F14">
            <v>162.23699999999999</v>
          </cell>
          <cell r="G14">
            <v>35.674999999999997</v>
          </cell>
          <cell r="H14">
            <v>0</v>
          </cell>
          <cell r="I14">
            <v>118.14100000000001</v>
          </cell>
          <cell r="J14">
            <v>1.909</v>
          </cell>
          <cell r="K14">
            <v>1.9890000000000001</v>
          </cell>
          <cell r="L14">
            <v>0</v>
          </cell>
          <cell r="M14">
            <v>0</v>
          </cell>
          <cell r="N14">
            <v>114.24299999999999</v>
          </cell>
          <cell r="O14">
            <v>0</v>
          </cell>
          <cell r="P14">
            <v>443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443</v>
          </cell>
          <cell r="V14">
            <v>0</v>
          </cell>
          <cell r="W14">
            <v>3.6379999999999999</v>
          </cell>
          <cell r="X14">
            <v>118.14100000000001</v>
          </cell>
          <cell r="Y14">
            <v>7.5359999999999996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114.24299999999999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118.14100000000001</v>
          </cell>
          <cell r="BC14">
            <v>443</v>
          </cell>
          <cell r="BD14">
            <v>317.99400000000003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547.27200000000005</v>
          </cell>
          <cell r="E15">
            <v>264.83100000000002</v>
          </cell>
          <cell r="F15">
            <v>282.44099999999997</v>
          </cell>
          <cell r="G15">
            <v>35.509</v>
          </cell>
          <cell r="H15">
            <v>0</v>
          </cell>
          <cell r="I15">
            <v>204.721</v>
          </cell>
          <cell r="J15">
            <v>3.0529999999999999</v>
          </cell>
          <cell r="K15">
            <v>3.2570000000000001</v>
          </cell>
          <cell r="L15">
            <v>0</v>
          </cell>
          <cell r="M15">
            <v>0</v>
          </cell>
          <cell r="N15">
            <v>198.411</v>
          </cell>
          <cell r="O15">
            <v>0</v>
          </cell>
          <cell r="P15">
            <v>786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786</v>
          </cell>
          <cell r="V15">
            <v>0</v>
          </cell>
          <cell r="W15">
            <v>2.5270000000000001</v>
          </cell>
          <cell r="X15">
            <v>204.721</v>
          </cell>
          <cell r="Y15">
            <v>8.8369999999999997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198.411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204.721</v>
          </cell>
          <cell r="BC15">
            <v>786</v>
          </cell>
          <cell r="BD15">
            <v>547.27200000000005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3930.0720000000001</v>
          </cell>
          <cell r="E6">
            <v>1831.597</v>
          </cell>
          <cell r="F6">
            <v>2098.4749999999999</v>
          </cell>
          <cell r="G6">
            <v>34.581000000000003</v>
          </cell>
          <cell r="H6">
            <v>0</v>
          </cell>
          <cell r="I6">
            <v>1468.04</v>
          </cell>
          <cell r="J6">
            <v>13.006</v>
          </cell>
          <cell r="K6">
            <v>14.901999999999999</v>
          </cell>
          <cell r="L6">
            <v>0</v>
          </cell>
          <cell r="M6">
            <v>0</v>
          </cell>
          <cell r="N6">
            <v>1440.1320000000001</v>
          </cell>
          <cell r="O6">
            <v>0</v>
          </cell>
          <cell r="P6">
            <v>6055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6055</v>
          </cell>
          <cell r="V6">
            <v>0</v>
          </cell>
          <cell r="W6">
            <v>3.6040000000000001</v>
          </cell>
          <cell r="X6">
            <v>1468.04</v>
          </cell>
          <cell r="Y6">
            <v>31.512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6055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1440.1320000000001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6055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1468.04</v>
          </cell>
          <cell r="BC6">
            <v>6055</v>
          </cell>
          <cell r="BD6">
            <v>3930.0720000000001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3594.9459999999999</v>
          </cell>
          <cell r="E7">
            <v>1680.992</v>
          </cell>
          <cell r="F7">
            <v>1913.954</v>
          </cell>
          <cell r="G7">
            <v>34.566000000000003</v>
          </cell>
          <cell r="H7">
            <v>0</v>
          </cell>
          <cell r="I7">
            <v>1343.04</v>
          </cell>
          <cell r="J7">
            <v>12.061999999999999</v>
          </cell>
          <cell r="K7">
            <v>13.733000000000001</v>
          </cell>
          <cell r="L7">
            <v>0</v>
          </cell>
          <cell r="M7">
            <v>0</v>
          </cell>
          <cell r="N7">
            <v>1317.2449999999999</v>
          </cell>
          <cell r="O7">
            <v>0</v>
          </cell>
          <cell r="P7">
            <v>5505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5505</v>
          </cell>
          <cell r="V7">
            <v>0</v>
          </cell>
          <cell r="W7">
            <v>3.1640000000000001</v>
          </cell>
          <cell r="X7">
            <v>1343.04</v>
          </cell>
          <cell r="Y7">
            <v>28.959000000000003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5505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1317.2449999999999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5505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1343.04</v>
          </cell>
          <cell r="BC7">
            <v>5505</v>
          </cell>
          <cell r="BD7">
            <v>3594.9459999999999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3823.04</v>
          </cell>
          <cell r="E8">
            <v>1773.636</v>
          </cell>
          <cell r="F8">
            <v>2049.404</v>
          </cell>
          <cell r="G8">
            <v>34.667000000000002</v>
          </cell>
          <cell r="H8">
            <v>0</v>
          </cell>
          <cell r="I8">
            <v>1424.85</v>
          </cell>
          <cell r="J8">
            <v>12.837999999999999</v>
          </cell>
          <cell r="K8">
            <v>14.834</v>
          </cell>
          <cell r="L8">
            <v>0</v>
          </cell>
          <cell r="M8">
            <v>0</v>
          </cell>
          <cell r="N8">
            <v>1397.1780000000001</v>
          </cell>
          <cell r="O8">
            <v>0</v>
          </cell>
          <cell r="P8">
            <v>5927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5927</v>
          </cell>
          <cell r="V8">
            <v>0</v>
          </cell>
          <cell r="W8">
            <v>3.0819999999999999</v>
          </cell>
          <cell r="X8">
            <v>1424.85</v>
          </cell>
          <cell r="Y8">
            <v>30.753999999999998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5927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1397.1780000000001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5927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1424.85</v>
          </cell>
          <cell r="BC8">
            <v>5927</v>
          </cell>
          <cell r="BD8">
            <v>3823.04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3161.0140000000001</v>
          </cell>
          <cell r="E9">
            <v>1468.778</v>
          </cell>
          <cell r="F9">
            <v>1692.2360000000001</v>
          </cell>
          <cell r="G9">
            <v>34.677999999999997</v>
          </cell>
          <cell r="H9">
            <v>0</v>
          </cell>
          <cell r="I9">
            <v>1175.3499999999999</v>
          </cell>
          <cell r="J9">
            <v>11.202999999999999</v>
          </cell>
          <cell r="K9">
            <v>12.907999999999999</v>
          </cell>
          <cell r="L9">
            <v>0</v>
          </cell>
          <cell r="M9">
            <v>0</v>
          </cell>
          <cell r="N9">
            <v>1151.239</v>
          </cell>
          <cell r="O9">
            <v>0</v>
          </cell>
          <cell r="P9">
            <v>4875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4875</v>
          </cell>
          <cell r="V9">
            <v>0</v>
          </cell>
          <cell r="W9">
            <v>3.1930000000000001</v>
          </cell>
          <cell r="X9">
            <v>1175.3499999999999</v>
          </cell>
          <cell r="Y9">
            <v>27.303999999999998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1151.239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1175.3499999999999</v>
          </cell>
          <cell r="BC9">
            <v>4875</v>
          </cell>
          <cell r="BD9">
            <v>3161.0140000000001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2997.232</v>
          </cell>
          <cell r="E10">
            <v>1378.769</v>
          </cell>
          <cell r="F10">
            <v>1618.463</v>
          </cell>
          <cell r="G10">
            <v>34.71</v>
          </cell>
          <cell r="H10">
            <v>0</v>
          </cell>
          <cell r="I10">
            <v>1114.57</v>
          </cell>
          <cell r="J10">
            <v>11.446999999999999</v>
          </cell>
          <cell r="K10">
            <v>13.436</v>
          </cell>
          <cell r="L10">
            <v>0</v>
          </cell>
          <cell r="M10">
            <v>0</v>
          </cell>
          <cell r="N10">
            <v>1089.6869999999999</v>
          </cell>
          <cell r="O10">
            <v>0</v>
          </cell>
          <cell r="P10">
            <v>4710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4710</v>
          </cell>
          <cell r="V10">
            <v>0</v>
          </cell>
          <cell r="W10">
            <v>3.2160000000000002</v>
          </cell>
          <cell r="X10">
            <v>1114.57</v>
          </cell>
          <cell r="Y10">
            <v>28.099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1089.6869999999999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1114.57</v>
          </cell>
          <cell r="BC10">
            <v>4710</v>
          </cell>
          <cell r="BD10">
            <v>2997.232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2726.7950000000001</v>
          </cell>
          <cell r="E11">
            <v>1251.7929999999999</v>
          </cell>
          <cell r="F11">
            <v>1475.002</v>
          </cell>
          <cell r="G11">
            <v>34.975000000000001</v>
          </cell>
          <cell r="H11">
            <v>0</v>
          </cell>
          <cell r="I11">
            <v>1014.87</v>
          </cell>
          <cell r="J11">
            <v>10.583</v>
          </cell>
          <cell r="K11">
            <v>12.471</v>
          </cell>
          <cell r="L11">
            <v>0</v>
          </cell>
          <cell r="M11">
            <v>0</v>
          </cell>
          <cell r="N11">
            <v>991.81600000000003</v>
          </cell>
          <cell r="O11">
            <v>0</v>
          </cell>
          <cell r="P11">
            <v>4305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4305</v>
          </cell>
          <cell r="V11">
            <v>0</v>
          </cell>
          <cell r="W11">
            <v>3.2240000000000002</v>
          </cell>
          <cell r="X11">
            <v>1014.87</v>
          </cell>
          <cell r="Y11">
            <v>26.278000000000002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991.81600000000003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1014.87</v>
          </cell>
          <cell r="BC11">
            <v>4305</v>
          </cell>
          <cell r="BD11">
            <v>2726.7950000000001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2740.8690000000001</v>
          </cell>
          <cell r="E12">
            <v>1257.3389999999999</v>
          </cell>
          <cell r="F12">
            <v>1483.53</v>
          </cell>
          <cell r="G12">
            <v>35.15</v>
          </cell>
          <cell r="H12">
            <v>0</v>
          </cell>
          <cell r="I12">
            <v>1020.57</v>
          </cell>
          <cell r="J12">
            <v>11.156000000000001</v>
          </cell>
          <cell r="K12">
            <v>13.163</v>
          </cell>
          <cell r="L12">
            <v>0</v>
          </cell>
          <cell r="M12">
            <v>0</v>
          </cell>
          <cell r="N12">
            <v>996.25099999999998</v>
          </cell>
          <cell r="O12">
            <v>0</v>
          </cell>
          <cell r="P12">
            <v>4335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4335</v>
          </cell>
          <cell r="V12">
            <v>0</v>
          </cell>
          <cell r="W12">
            <v>2.9020000000000001</v>
          </cell>
          <cell r="X12">
            <v>1020.57</v>
          </cell>
          <cell r="Y12">
            <v>27.221000000000004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4335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996.25099999999998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4335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1020.57</v>
          </cell>
          <cell r="BC12">
            <v>4335</v>
          </cell>
          <cell r="BD12">
            <v>2740.8690000000001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2895.6</v>
          </cell>
          <cell r="E13">
            <v>1328.278</v>
          </cell>
          <cell r="F13">
            <v>1567.3219999999999</v>
          </cell>
          <cell r="G13">
            <v>35.024000000000001</v>
          </cell>
          <cell r="H13">
            <v>0</v>
          </cell>
          <cell r="I13">
            <v>1077.48</v>
          </cell>
          <cell r="J13">
            <v>11.632999999999999</v>
          </cell>
          <cell r="K13">
            <v>13.726000000000001</v>
          </cell>
          <cell r="L13">
            <v>0</v>
          </cell>
          <cell r="M13">
            <v>0</v>
          </cell>
          <cell r="N13">
            <v>1052.1210000000001</v>
          </cell>
          <cell r="O13">
            <v>0</v>
          </cell>
          <cell r="P13">
            <v>4577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4577</v>
          </cell>
          <cell r="V13">
            <v>0</v>
          </cell>
          <cell r="W13">
            <v>3.0009999999999999</v>
          </cell>
          <cell r="X13">
            <v>1077.48</v>
          </cell>
          <cell r="Y13">
            <v>28.360000000000003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4577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1052.1210000000001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4577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1077.48</v>
          </cell>
          <cell r="BC13">
            <v>4577</v>
          </cell>
          <cell r="BD13">
            <v>2895.6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2842.424</v>
          </cell>
          <cell r="E14">
            <v>1307.0930000000001</v>
          </cell>
          <cell r="F14">
            <v>1535.3309999999999</v>
          </cell>
          <cell r="G14">
            <v>35.36</v>
          </cell>
          <cell r="H14">
            <v>0</v>
          </cell>
          <cell r="I14">
            <v>1062.05</v>
          </cell>
          <cell r="J14">
            <v>10.481999999999999</v>
          </cell>
          <cell r="K14">
            <v>12.313000000000001</v>
          </cell>
          <cell r="L14">
            <v>0</v>
          </cell>
          <cell r="M14">
            <v>0</v>
          </cell>
          <cell r="N14">
            <v>1039.2550000000001</v>
          </cell>
          <cell r="O14">
            <v>0</v>
          </cell>
          <cell r="P14">
            <v>4491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4491</v>
          </cell>
          <cell r="V14">
            <v>0</v>
          </cell>
          <cell r="W14">
            <v>3.641</v>
          </cell>
          <cell r="X14">
            <v>1062.05</v>
          </cell>
          <cell r="Y14">
            <v>26.436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4491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1039.2550000000001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4491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1062.05</v>
          </cell>
          <cell r="BC14">
            <v>4491</v>
          </cell>
          <cell r="BD14">
            <v>2842.424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444.34500000000003</v>
          </cell>
          <cell r="E15">
            <v>204.11500000000001</v>
          </cell>
          <cell r="F15">
            <v>240.23</v>
          </cell>
          <cell r="G15">
            <v>35.57</v>
          </cell>
          <cell r="H15">
            <v>0</v>
          </cell>
          <cell r="I15">
            <v>165.92</v>
          </cell>
          <cell r="J15">
            <v>1.643</v>
          </cell>
          <cell r="K15">
            <v>1.9330000000000001</v>
          </cell>
          <cell r="L15">
            <v>0</v>
          </cell>
          <cell r="M15">
            <v>0</v>
          </cell>
          <cell r="N15">
            <v>162.34399999999999</v>
          </cell>
          <cell r="O15">
            <v>0</v>
          </cell>
          <cell r="P15">
            <v>703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703</v>
          </cell>
          <cell r="V15">
            <v>0</v>
          </cell>
          <cell r="W15">
            <v>4.4619999999999997</v>
          </cell>
          <cell r="X15">
            <v>165.92</v>
          </cell>
          <cell r="Y15">
            <v>8.0380000000000003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162.34399999999999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165.92</v>
          </cell>
          <cell r="BC15">
            <v>703</v>
          </cell>
          <cell r="BD15">
            <v>444.34500000000003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3412.8789999999999</v>
          </cell>
          <cell r="E16">
            <v>1584.8389999999999</v>
          </cell>
          <cell r="F16">
            <v>1828.04</v>
          </cell>
          <cell r="G16">
            <v>35.430999999999997</v>
          </cell>
          <cell r="H16">
            <v>0</v>
          </cell>
          <cell r="I16">
            <v>1279.73</v>
          </cell>
          <cell r="J16">
            <v>12.47</v>
          </cell>
          <cell r="K16">
            <v>14.384</v>
          </cell>
          <cell r="L16">
            <v>0</v>
          </cell>
          <cell r="M16">
            <v>0</v>
          </cell>
          <cell r="N16">
            <v>1252.876</v>
          </cell>
          <cell r="O16">
            <v>0</v>
          </cell>
          <cell r="P16">
            <v>5314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5314</v>
          </cell>
          <cell r="V16">
            <v>0</v>
          </cell>
          <cell r="W16">
            <v>3.6440000000000001</v>
          </cell>
          <cell r="X16">
            <v>1279.73</v>
          </cell>
          <cell r="Y16">
            <v>30.497999999999998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1252.876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1279.73</v>
          </cell>
          <cell r="BC16">
            <v>5314</v>
          </cell>
          <cell r="BD16">
            <v>3412.8789999999999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2982.5650000000001</v>
          </cell>
          <cell r="E17">
            <v>1379.82</v>
          </cell>
          <cell r="F17">
            <v>1602.7449999999999</v>
          </cell>
          <cell r="G17">
            <v>35.145000000000003</v>
          </cell>
          <cell r="H17">
            <v>0</v>
          </cell>
          <cell r="I17">
            <v>1120.1400000000001</v>
          </cell>
          <cell r="J17">
            <v>11.06</v>
          </cell>
          <cell r="K17">
            <v>12.847</v>
          </cell>
          <cell r="L17">
            <v>0</v>
          </cell>
          <cell r="M17">
            <v>0</v>
          </cell>
          <cell r="N17">
            <v>1096.2329999999999</v>
          </cell>
          <cell r="O17">
            <v>0</v>
          </cell>
          <cell r="P17">
            <v>4684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4684</v>
          </cell>
          <cell r="V17">
            <v>0</v>
          </cell>
          <cell r="W17">
            <v>4.7009999999999996</v>
          </cell>
          <cell r="X17">
            <v>1120.1400000000001</v>
          </cell>
          <cell r="Y17">
            <v>28.608000000000001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4684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1096.2329999999999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4684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1120.1400000000001</v>
          </cell>
          <cell r="BC17">
            <v>4684</v>
          </cell>
          <cell r="BD17">
            <v>2982.5650000000001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3433</v>
          </cell>
        </row>
      </sheetData>
      <sheetData sheetId="24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3184.68</v>
          </cell>
          <cell r="E6">
            <v>1471.0039999999999</v>
          </cell>
          <cell r="F6">
            <v>1713.6759999999999</v>
          </cell>
          <cell r="G6">
            <v>35.344999999999999</v>
          </cell>
          <cell r="H6">
            <v>0</v>
          </cell>
          <cell r="I6">
            <v>1192.21</v>
          </cell>
          <cell r="J6">
            <v>11.948</v>
          </cell>
          <cell r="K6">
            <v>13.917999999999999</v>
          </cell>
          <cell r="L6">
            <v>0</v>
          </cell>
          <cell r="M6">
            <v>0</v>
          </cell>
          <cell r="N6">
            <v>1166.3440000000001</v>
          </cell>
          <cell r="O6">
            <v>0</v>
          </cell>
          <cell r="P6">
            <v>5000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5000</v>
          </cell>
          <cell r="V6">
            <v>0</v>
          </cell>
          <cell r="W6">
            <v>3.738</v>
          </cell>
          <cell r="X6">
            <v>1192.21</v>
          </cell>
          <cell r="Y6">
            <v>29.603999999999999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5000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1166.3440000000001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5000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1192.21</v>
          </cell>
          <cell r="BC6">
            <v>5000</v>
          </cell>
          <cell r="BD6">
            <v>3184.68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2701.375</v>
          </cell>
          <cell r="E7">
            <v>1246.4490000000001</v>
          </cell>
          <cell r="F7">
            <v>1454.9259999999999</v>
          </cell>
          <cell r="G7">
            <v>35.027000000000001</v>
          </cell>
          <cell r="H7">
            <v>0</v>
          </cell>
          <cell r="I7">
            <v>1009.49</v>
          </cell>
          <cell r="J7">
            <v>10.231999999999999</v>
          </cell>
          <cell r="K7">
            <v>11.944000000000001</v>
          </cell>
          <cell r="L7">
            <v>0</v>
          </cell>
          <cell r="M7">
            <v>0</v>
          </cell>
          <cell r="N7">
            <v>987.31399999999996</v>
          </cell>
          <cell r="O7">
            <v>0</v>
          </cell>
          <cell r="P7">
            <v>4242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4242</v>
          </cell>
          <cell r="V7">
            <v>0</v>
          </cell>
          <cell r="W7">
            <v>3.07</v>
          </cell>
          <cell r="X7">
            <v>1009.49</v>
          </cell>
          <cell r="Y7">
            <v>25.246000000000002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987.31399999999996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1009.49</v>
          </cell>
          <cell r="BC7">
            <v>4242</v>
          </cell>
          <cell r="BD7">
            <v>2701.375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3251.0239999999999</v>
          </cell>
          <cell r="E8">
            <v>1504.1</v>
          </cell>
          <cell r="F8">
            <v>1746.924</v>
          </cell>
          <cell r="G8">
            <v>35.076999999999998</v>
          </cell>
          <cell r="H8">
            <v>0</v>
          </cell>
          <cell r="I8">
            <v>1216.4000000000001</v>
          </cell>
          <cell r="J8">
            <v>11.949</v>
          </cell>
          <cell r="K8">
            <v>13.879</v>
          </cell>
          <cell r="L8">
            <v>0</v>
          </cell>
          <cell r="M8">
            <v>0</v>
          </cell>
          <cell r="N8">
            <v>1190.5719999999999</v>
          </cell>
          <cell r="O8">
            <v>0</v>
          </cell>
          <cell r="P8">
            <v>5086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5086</v>
          </cell>
          <cell r="V8">
            <v>0</v>
          </cell>
          <cell r="W8">
            <v>2.734</v>
          </cell>
          <cell r="X8">
            <v>1216.4000000000001</v>
          </cell>
          <cell r="Y8">
            <v>28.561999999999998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1190.5719999999999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1216.4000000000001</v>
          </cell>
          <cell r="BC8">
            <v>5086</v>
          </cell>
          <cell r="BD8">
            <v>3251.0239999999999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2534.5239999999999</v>
          </cell>
          <cell r="E9">
            <v>1169.828</v>
          </cell>
          <cell r="F9">
            <v>1364.6959999999999</v>
          </cell>
          <cell r="G9">
            <v>35.308</v>
          </cell>
          <cell r="H9">
            <v>0</v>
          </cell>
          <cell r="I9">
            <v>946.5</v>
          </cell>
          <cell r="J9">
            <v>9.577</v>
          </cell>
          <cell r="K9">
            <v>11.172000000000001</v>
          </cell>
          <cell r="L9">
            <v>0</v>
          </cell>
          <cell r="M9">
            <v>0</v>
          </cell>
          <cell r="N9">
            <v>925.75099999999998</v>
          </cell>
          <cell r="O9">
            <v>0</v>
          </cell>
          <cell r="P9">
            <v>3975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3975</v>
          </cell>
          <cell r="V9">
            <v>0</v>
          </cell>
          <cell r="W9">
            <v>2.3260000000000001</v>
          </cell>
          <cell r="X9">
            <v>946.5</v>
          </cell>
          <cell r="Y9">
            <v>23.075000000000003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925.75099999999998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946.5</v>
          </cell>
          <cell r="BC9">
            <v>3975</v>
          </cell>
          <cell r="BD9">
            <v>2534.5239999999999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2683.855</v>
          </cell>
          <cell r="E10">
            <v>1241.5519999999999</v>
          </cell>
          <cell r="F10">
            <v>1442.3030000000001</v>
          </cell>
          <cell r="G10">
            <v>35.49</v>
          </cell>
          <cell r="H10">
            <v>0</v>
          </cell>
          <cell r="I10">
            <v>1004.52</v>
          </cell>
          <cell r="J10">
            <v>10.492000000000001</v>
          </cell>
          <cell r="K10">
            <v>12.189</v>
          </cell>
          <cell r="L10">
            <v>0</v>
          </cell>
          <cell r="M10">
            <v>0</v>
          </cell>
          <cell r="N10">
            <v>981.83900000000006</v>
          </cell>
          <cell r="O10">
            <v>0</v>
          </cell>
          <cell r="P10">
            <v>4201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4201</v>
          </cell>
          <cell r="V10">
            <v>0</v>
          </cell>
          <cell r="W10">
            <v>1.921</v>
          </cell>
          <cell r="X10">
            <v>1004.52</v>
          </cell>
          <cell r="Y10">
            <v>24.602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4201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981.83900000000006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4201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1004.52</v>
          </cell>
          <cell r="BC10">
            <v>4201</v>
          </cell>
          <cell r="BD10">
            <v>2683.855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2537.2660000000001</v>
          </cell>
          <cell r="E11">
            <v>1172.19</v>
          </cell>
          <cell r="F11">
            <v>1365.076</v>
          </cell>
          <cell r="G11">
            <v>35.485999999999997</v>
          </cell>
          <cell r="H11">
            <v>0</v>
          </cell>
          <cell r="I11">
            <v>947.67</v>
          </cell>
          <cell r="J11">
            <v>11.04</v>
          </cell>
          <cell r="K11">
            <v>12.856999999999999</v>
          </cell>
          <cell r="L11">
            <v>0</v>
          </cell>
          <cell r="M11">
            <v>0</v>
          </cell>
          <cell r="N11">
            <v>923.77300000000002</v>
          </cell>
          <cell r="O11">
            <v>0</v>
          </cell>
          <cell r="P11">
            <v>3973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3973</v>
          </cell>
          <cell r="V11">
            <v>0</v>
          </cell>
          <cell r="W11">
            <v>2.3719999999999999</v>
          </cell>
          <cell r="X11">
            <v>947.67</v>
          </cell>
          <cell r="Y11">
            <v>26.268999999999998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923.77300000000002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947.67</v>
          </cell>
          <cell r="BC11">
            <v>3973</v>
          </cell>
          <cell r="BD11">
            <v>2537.2660000000001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2737.5140000000001</v>
          </cell>
          <cell r="E12">
            <v>1257.1890000000001</v>
          </cell>
          <cell r="F12">
            <v>1480.325</v>
          </cell>
          <cell r="G12">
            <v>35.534999999999997</v>
          </cell>
          <cell r="H12">
            <v>0</v>
          </cell>
          <cell r="I12">
            <v>1020.77</v>
          </cell>
          <cell r="J12">
            <v>11.683</v>
          </cell>
          <cell r="K12">
            <v>13.757</v>
          </cell>
          <cell r="L12">
            <v>0</v>
          </cell>
          <cell r="M12">
            <v>0</v>
          </cell>
          <cell r="N12">
            <v>995.33</v>
          </cell>
          <cell r="O12">
            <v>0</v>
          </cell>
          <cell r="P12">
            <v>4327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4327</v>
          </cell>
          <cell r="V12">
            <v>0</v>
          </cell>
          <cell r="W12">
            <v>3.1949999999999998</v>
          </cell>
          <cell r="X12">
            <v>1020.77</v>
          </cell>
          <cell r="Y12">
            <v>28.634999999999998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995.33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1020.77</v>
          </cell>
          <cell r="BC12">
            <v>4327</v>
          </cell>
          <cell r="BD12">
            <v>2737.5140000000001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2828.1129999999998</v>
          </cell>
          <cell r="E13">
            <v>1302.7670000000001</v>
          </cell>
          <cell r="F13">
            <v>1525.346</v>
          </cell>
          <cell r="G13">
            <v>35.54</v>
          </cell>
          <cell r="H13">
            <v>0</v>
          </cell>
          <cell r="I13">
            <v>1055.5</v>
          </cell>
          <cell r="J13">
            <v>11.667999999999999</v>
          </cell>
          <cell r="K13">
            <v>13.661</v>
          </cell>
          <cell r="L13">
            <v>0</v>
          </cell>
          <cell r="M13">
            <v>0</v>
          </cell>
          <cell r="N13">
            <v>1030.171</v>
          </cell>
          <cell r="O13">
            <v>0</v>
          </cell>
          <cell r="P13">
            <v>4449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4449</v>
          </cell>
          <cell r="V13">
            <v>0</v>
          </cell>
          <cell r="W13">
            <v>3.294</v>
          </cell>
          <cell r="X13">
            <v>1055.5</v>
          </cell>
          <cell r="Y13">
            <v>28.623000000000001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1030.171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1055.5</v>
          </cell>
          <cell r="BC13">
            <v>4449</v>
          </cell>
          <cell r="BD13">
            <v>2828.1129999999998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2742.0920000000001</v>
          </cell>
          <cell r="E14">
            <v>1263.8969999999999</v>
          </cell>
          <cell r="F14">
            <v>1478.1949999999999</v>
          </cell>
          <cell r="G14">
            <v>35.511000000000003</v>
          </cell>
          <cell r="H14">
            <v>0</v>
          </cell>
          <cell r="I14">
            <v>1020.57</v>
          </cell>
          <cell r="J14">
            <v>11.2</v>
          </cell>
          <cell r="K14">
            <v>13.1</v>
          </cell>
          <cell r="L14">
            <v>0</v>
          </cell>
          <cell r="M14">
            <v>0</v>
          </cell>
          <cell r="N14">
            <v>996.27</v>
          </cell>
          <cell r="O14">
            <v>0</v>
          </cell>
          <cell r="P14">
            <v>4297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4297</v>
          </cell>
          <cell r="V14">
            <v>0</v>
          </cell>
          <cell r="W14">
            <v>2.85</v>
          </cell>
          <cell r="X14">
            <v>1020.57</v>
          </cell>
          <cell r="Y14">
            <v>27.15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996.27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1020.57</v>
          </cell>
          <cell r="BC14">
            <v>4297</v>
          </cell>
          <cell r="BD14">
            <v>2742.0920000000001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3265.3710000000001</v>
          </cell>
          <cell r="E15">
            <v>1514.104</v>
          </cell>
          <cell r="F15">
            <v>1751.2670000000001</v>
          </cell>
          <cell r="G15">
            <v>35.523000000000003</v>
          </cell>
          <cell r="H15">
            <v>0</v>
          </cell>
          <cell r="I15">
            <v>1215.69</v>
          </cell>
          <cell r="J15">
            <v>12.603</v>
          </cell>
          <cell r="K15">
            <v>14.577999999999999</v>
          </cell>
          <cell r="L15">
            <v>0</v>
          </cell>
          <cell r="M15">
            <v>0</v>
          </cell>
          <cell r="N15">
            <v>1188.509</v>
          </cell>
          <cell r="O15">
            <v>0</v>
          </cell>
          <cell r="P15">
            <v>5062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5062</v>
          </cell>
          <cell r="V15">
            <v>0</v>
          </cell>
          <cell r="W15">
            <v>3.226</v>
          </cell>
          <cell r="X15">
            <v>1215.69</v>
          </cell>
          <cell r="Y15">
            <v>30.406999999999996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5062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1188.509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5062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1215.69</v>
          </cell>
          <cell r="BC15">
            <v>5062</v>
          </cell>
          <cell r="BD15">
            <v>3265.3710000000001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1254.3009999999999</v>
          </cell>
          <cell r="E6">
            <v>583.76700000000005</v>
          </cell>
          <cell r="F6">
            <v>670.53399999999999</v>
          </cell>
          <cell r="G6">
            <v>34.676000000000002</v>
          </cell>
          <cell r="H6">
            <v>0</v>
          </cell>
          <cell r="I6">
            <v>476.17</v>
          </cell>
          <cell r="J6">
            <v>18.468</v>
          </cell>
          <cell r="K6">
            <v>21.213000000000001</v>
          </cell>
          <cell r="L6">
            <v>0</v>
          </cell>
          <cell r="M6">
            <v>0</v>
          </cell>
          <cell r="N6">
            <v>436.48899999999998</v>
          </cell>
          <cell r="O6">
            <v>0</v>
          </cell>
          <cell r="P6">
            <v>1969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1969</v>
          </cell>
          <cell r="V6">
            <v>0</v>
          </cell>
          <cell r="W6">
            <v>22.007999999999999</v>
          </cell>
          <cell r="X6">
            <v>476.17</v>
          </cell>
          <cell r="Y6">
            <v>61.688999999999993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436.48899999999998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1969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476.17</v>
          </cell>
          <cell r="BC6">
            <v>1969</v>
          </cell>
          <cell r="BD6">
            <v>1254.3009999999999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1360.453</v>
          </cell>
          <cell r="E7">
            <v>632.87900000000002</v>
          </cell>
          <cell r="F7">
            <v>727.57399999999996</v>
          </cell>
          <cell r="G7">
            <v>34.756999999999998</v>
          </cell>
          <cell r="H7">
            <v>0</v>
          </cell>
          <cell r="I7">
            <v>514.66</v>
          </cell>
          <cell r="J7">
            <v>21.105</v>
          </cell>
          <cell r="K7">
            <v>24.263000000000002</v>
          </cell>
          <cell r="L7">
            <v>0</v>
          </cell>
          <cell r="M7">
            <v>0</v>
          </cell>
          <cell r="N7">
            <v>469.29199999999997</v>
          </cell>
          <cell r="O7">
            <v>0</v>
          </cell>
          <cell r="P7">
            <v>2130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2130</v>
          </cell>
          <cell r="V7">
            <v>0</v>
          </cell>
          <cell r="W7">
            <v>16.498000000000001</v>
          </cell>
          <cell r="X7">
            <v>514.66</v>
          </cell>
          <cell r="Y7">
            <v>61.866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469.29199999999997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2130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514.66</v>
          </cell>
          <cell r="BC7">
            <v>2130</v>
          </cell>
          <cell r="BD7">
            <v>1360.453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1327.0719999999999</v>
          </cell>
          <cell r="E8">
            <v>615.57600000000002</v>
          </cell>
          <cell r="F8">
            <v>711.49599999999998</v>
          </cell>
          <cell r="G8">
            <v>34.804000000000002</v>
          </cell>
          <cell r="H8">
            <v>0</v>
          </cell>
          <cell r="I8">
            <v>502.76900000000001</v>
          </cell>
          <cell r="J8">
            <v>20.904</v>
          </cell>
          <cell r="K8">
            <v>24.161000000000001</v>
          </cell>
          <cell r="L8">
            <v>0</v>
          </cell>
          <cell r="M8">
            <v>0</v>
          </cell>
          <cell r="N8">
            <v>457.70400000000001</v>
          </cell>
          <cell r="O8">
            <v>0</v>
          </cell>
          <cell r="P8">
            <v>2092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2092</v>
          </cell>
          <cell r="V8">
            <v>0</v>
          </cell>
          <cell r="W8">
            <v>24.544</v>
          </cell>
          <cell r="X8">
            <v>502.76900000000001</v>
          </cell>
          <cell r="Y8">
            <v>69.608999999999995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2092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457.70400000000001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2092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502.76900000000001</v>
          </cell>
          <cell r="BC8">
            <v>2092</v>
          </cell>
          <cell r="BD8">
            <v>1327.0719999999999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1195.229</v>
          </cell>
          <cell r="E9">
            <v>552.90200000000004</v>
          </cell>
          <cell r="F9">
            <v>642.327</v>
          </cell>
          <cell r="G9">
            <v>35.031999999999996</v>
          </cell>
          <cell r="H9">
            <v>0</v>
          </cell>
          <cell r="I9">
            <v>465.06</v>
          </cell>
          <cell r="J9">
            <v>19.071999999999999</v>
          </cell>
          <cell r="K9">
            <v>22.155999999999999</v>
          </cell>
          <cell r="L9">
            <v>0</v>
          </cell>
          <cell r="M9">
            <v>0</v>
          </cell>
          <cell r="N9">
            <v>423.83199999999999</v>
          </cell>
          <cell r="O9">
            <v>0</v>
          </cell>
          <cell r="P9">
            <v>1945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1945</v>
          </cell>
          <cell r="V9">
            <v>0</v>
          </cell>
          <cell r="W9">
            <v>27.335999999999999</v>
          </cell>
          <cell r="X9">
            <v>465.06</v>
          </cell>
          <cell r="Y9">
            <v>68.563999999999993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423.83199999999999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1945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465.06</v>
          </cell>
          <cell r="BC9">
            <v>1945</v>
          </cell>
          <cell r="BD9">
            <v>1195.229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580.49199999999996</v>
          </cell>
          <cell r="E10">
            <v>269.83199999999999</v>
          </cell>
          <cell r="F10">
            <v>310.66000000000003</v>
          </cell>
          <cell r="G10">
            <v>34.726999999999997</v>
          </cell>
          <cell r="H10">
            <v>0</v>
          </cell>
          <cell r="I10">
            <v>212.56</v>
          </cell>
          <cell r="J10">
            <v>9.2129999999999992</v>
          </cell>
          <cell r="K10">
            <v>10.606</v>
          </cell>
          <cell r="L10">
            <v>0</v>
          </cell>
          <cell r="M10">
            <v>0</v>
          </cell>
          <cell r="N10">
            <v>192.74100000000001</v>
          </cell>
          <cell r="O10">
            <v>0</v>
          </cell>
          <cell r="P10">
            <v>881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881</v>
          </cell>
          <cell r="V10">
            <v>0</v>
          </cell>
          <cell r="W10">
            <v>32.128</v>
          </cell>
          <cell r="X10">
            <v>212.56</v>
          </cell>
          <cell r="Y10">
            <v>51.947000000000003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192.74100000000001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881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212.56</v>
          </cell>
          <cell r="BC10">
            <v>881</v>
          </cell>
          <cell r="BD10">
            <v>580.49199999999996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316.33699999999999</v>
          </cell>
          <cell r="E11">
            <v>147.81700000000001</v>
          </cell>
          <cell r="F11">
            <v>168.52</v>
          </cell>
          <cell r="G11">
            <v>34.941000000000003</v>
          </cell>
          <cell r="H11">
            <v>0</v>
          </cell>
          <cell r="I11">
            <v>127.43</v>
          </cell>
          <cell r="J11">
            <v>5.5149999999999997</v>
          </cell>
          <cell r="K11">
            <v>6.2869999999999999</v>
          </cell>
          <cell r="L11">
            <v>0</v>
          </cell>
          <cell r="M11">
            <v>0</v>
          </cell>
          <cell r="N11">
            <v>115.628</v>
          </cell>
          <cell r="O11">
            <v>0</v>
          </cell>
          <cell r="P11">
            <v>523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523</v>
          </cell>
          <cell r="V11">
            <v>0</v>
          </cell>
          <cell r="W11">
            <v>42.088999999999999</v>
          </cell>
          <cell r="X11">
            <v>127.43</v>
          </cell>
          <cell r="Y11">
            <v>53.890999999999998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115.628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523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127.43</v>
          </cell>
          <cell r="BC11">
            <v>523</v>
          </cell>
          <cell r="BD11">
            <v>316.33699999999999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488.74700000000001</v>
          </cell>
          <cell r="E12">
            <v>224.39</v>
          </cell>
          <cell r="F12">
            <v>264.35700000000003</v>
          </cell>
          <cell r="G12">
            <v>35.055</v>
          </cell>
          <cell r="H12">
            <v>0</v>
          </cell>
          <cell r="I12">
            <v>176.6</v>
          </cell>
          <cell r="J12">
            <v>6.4050000000000002</v>
          </cell>
          <cell r="K12">
            <v>7.5460000000000003</v>
          </cell>
          <cell r="L12">
            <v>0</v>
          </cell>
          <cell r="M12">
            <v>0</v>
          </cell>
          <cell r="N12">
            <v>162.649</v>
          </cell>
          <cell r="O12">
            <v>0</v>
          </cell>
          <cell r="P12">
            <v>749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749</v>
          </cell>
          <cell r="V12">
            <v>0</v>
          </cell>
          <cell r="W12">
            <v>31.614999999999998</v>
          </cell>
          <cell r="X12">
            <v>176.6</v>
          </cell>
          <cell r="Y12">
            <v>45.566000000000003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162.649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749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176.6</v>
          </cell>
          <cell r="BC12">
            <v>749</v>
          </cell>
          <cell r="BD12">
            <v>488.74700000000001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264.637</v>
          </cell>
          <cell r="E13">
            <v>116.914</v>
          </cell>
          <cell r="F13">
            <v>147.72300000000001</v>
          </cell>
          <cell r="G13">
            <v>35.201999999999998</v>
          </cell>
          <cell r="H13">
            <v>0</v>
          </cell>
          <cell r="I13">
            <v>98.49</v>
          </cell>
          <cell r="J13">
            <v>3.5249999999999999</v>
          </cell>
          <cell r="K13">
            <v>4.4539999999999997</v>
          </cell>
          <cell r="L13">
            <v>0</v>
          </cell>
          <cell r="M13">
            <v>0</v>
          </cell>
          <cell r="N13">
            <v>90.510999999999996</v>
          </cell>
          <cell r="O13">
            <v>0</v>
          </cell>
          <cell r="P13">
            <v>448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448</v>
          </cell>
          <cell r="V13">
            <v>0</v>
          </cell>
          <cell r="W13">
            <v>44.753</v>
          </cell>
          <cell r="X13">
            <v>98.49</v>
          </cell>
          <cell r="Y13">
            <v>52.731999999999999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90.510999999999996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448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98.49</v>
          </cell>
          <cell r="BC13">
            <v>448</v>
          </cell>
          <cell r="BD13">
            <v>264.637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644.59500000000003</v>
          </cell>
          <cell r="E14">
            <v>299.166</v>
          </cell>
          <cell r="F14">
            <v>345.42899999999997</v>
          </cell>
          <cell r="G14">
            <v>35.246000000000002</v>
          </cell>
          <cell r="H14">
            <v>0</v>
          </cell>
          <cell r="I14">
            <v>238.65</v>
          </cell>
          <cell r="J14">
            <v>8.8390000000000004</v>
          </cell>
          <cell r="K14">
            <v>10.205</v>
          </cell>
          <cell r="L14">
            <v>0</v>
          </cell>
          <cell r="M14">
            <v>0</v>
          </cell>
          <cell r="N14">
            <v>219.60599999999999</v>
          </cell>
          <cell r="O14">
            <v>0</v>
          </cell>
          <cell r="P14">
            <v>992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992</v>
          </cell>
          <cell r="V14">
            <v>0</v>
          </cell>
          <cell r="W14">
            <v>32.969000000000001</v>
          </cell>
          <cell r="X14">
            <v>238.65</v>
          </cell>
          <cell r="Y14">
            <v>52.013000000000005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219.60599999999999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992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238.65</v>
          </cell>
          <cell r="BC14">
            <v>992</v>
          </cell>
          <cell r="BD14">
            <v>644.59500000000003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746.553</v>
          </cell>
          <cell r="E15">
            <v>346.52</v>
          </cell>
          <cell r="F15">
            <v>400.03300000000002</v>
          </cell>
          <cell r="G15">
            <v>35.476999999999997</v>
          </cell>
          <cell r="H15">
            <v>0</v>
          </cell>
          <cell r="I15">
            <v>283.69</v>
          </cell>
          <cell r="J15">
            <v>11.016999999999999</v>
          </cell>
          <cell r="K15">
            <v>12.718999999999999</v>
          </cell>
          <cell r="L15">
            <v>0</v>
          </cell>
          <cell r="M15">
            <v>0</v>
          </cell>
          <cell r="N15">
            <v>259.95400000000001</v>
          </cell>
          <cell r="O15">
            <v>0</v>
          </cell>
          <cell r="P15">
            <v>1179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1179</v>
          </cell>
          <cell r="V15">
            <v>0</v>
          </cell>
          <cell r="W15">
            <v>37.299999999999997</v>
          </cell>
          <cell r="X15">
            <v>283.69</v>
          </cell>
          <cell r="Y15">
            <v>61.035999999999994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1179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259.95400000000001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1179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283.69</v>
          </cell>
          <cell r="BC15">
            <v>1179</v>
          </cell>
          <cell r="BD15">
            <v>746.553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1094.06</v>
          </cell>
          <cell r="E16">
            <v>503.59</v>
          </cell>
          <cell r="F16">
            <v>590.47</v>
          </cell>
          <cell r="G16">
            <v>35.142000000000003</v>
          </cell>
          <cell r="H16">
            <v>0</v>
          </cell>
          <cell r="I16">
            <v>417.90300000000002</v>
          </cell>
          <cell r="J16">
            <v>16.8</v>
          </cell>
          <cell r="K16">
            <v>19.698</v>
          </cell>
          <cell r="L16">
            <v>0</v>
          </cell>
          <cell r="M16">
            <v>0</v>
          </cell>
          <cell r="N16">
            <v>381.40499999999997</v>
          </cell>
          <cell r="O16">
            <v>0</v>
          </cell>
          <cell r="P16">
            <v>1764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1764</v>
          </cell>
          <cell r="V16">
            <v>0</v>
          </cell>
          <cell r="W16">
            <v>22.466999999999999</v>
          </cell>
          <cell r="X16">
            <v>417.90300000000002</v>
          </cell>
          <cell r="Y16">
            <v>58.965000000000003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381.40499999999997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1764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417.90300000000002</v>
          </cell>
          <cell r="BC16">
            <v>1764</v>
          </cell>
          <cell r="BD16">
            <v>1094.06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624.71600000000001</v>
          </cell>
          <cell r="E17">
            <v>285.76</v>
          </cell>
          <cell r="F17">
            <v>338.95600000000002</v>
          </cell>
          <cell r="G17">
            <v>35.387999999999998</v>
          </cell>
          <cell r="H17">
            <v>0</v>
          </cell>
          <cell r="I17">
            <v>246.36</v>
          </cell>
          <cell r="J17">
            <v>9.5709999999999997</v>
          </cell>
          <cell r="K17">
            <v>11.352</v>
          </cell>
          <cell r="L17">
            <v>0</v>
          </cell>
          <cell r="M17">
            <v>0</v>
          </cell>
          <cell r="N17">
            <v>225.43700000000001</v>
          </cell>
          <cell r="O17">
            <v>0</v>
          </cell>
          <cell r="P17">
            <v>1052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1052</v>
          </cell>
          <cell r="V17">
            <v>0</v>
          </cell>
          <cell r="W17">
            <v>21.029</v>
          </cell>
          <cell r="X17">
            <v>246.36</v>
          </cell>
          <cell r="Y17">
            <v>41.951999999999998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225.43700000000001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1052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246.36</v>
          </cell>
          <cell r="BC17">
            <v>1052</v>
          </cell>
          <cell r="BD17">
            <v>624.71600000000001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3333</v>
          </cell>
        </row>
      </sheetData>
      <sheetData sheetId="24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1168.307</v>
          </cell>
          <cell r="E6">
            <v>577.84500000000003</v>
          </cell>
          <cell r="F6">
            <v>590.46199999999999</v>
          </cell>
          <cell r="G6">
            <v>35.384</v>
          </cell>
          <cell r="H6">
            <v>0</v>
          </cell>
          <cell r="I6">
            <v>445.55</v>
          </cell>
          <cell r="J6">
            <v>16.379000000000001</v>
          </cell>
          <cell r="K6">
            <v>16.736000000000001</v>
          </cell>
          <cell r="L6">
            <v>0</v>
          </cell>
          <cell r="M6">
            <v>0</v>
          </cell>
          <cell r="N6">
            <v>412.435</v>
          </cell>
          <cell r="O6">
            <v>0</v>
          </cell>
          <cell r="P6">
            <v>1639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1639</v>
          </cell>
          <cell r="V6">
            <v>0</v>
          </cell>
          <cell r="W6">
            <v>23.69</v>
          </cell>
          <cell r="X6">
            <v>445.55</v>
          </cell>
          <cell r="Y6">
            <v>56.805000000000007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412.435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1639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445.55</v>
          </cell>
          <cell r="BC6">
            <v>1639</v>
          </cell>
          <cell r="BD6">
            <v>1168.307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995.14300000000003</v>
          </cell>
          <cell r="E7">
            <v>488.57600000000002</v>
          </cell>
          <cell r="F7">
            <v>506.56700000000001</v>
          </cell>
          <cell r="G7">
            <v>35.478999999999999</v>
          </cell>
          <cell r="H7">
            <v>0</v>
          </cell>
          <cell r="I7">
            <v>378.56</v>
          </cell>
          <cell r="J7">
            <v>13.234</v>
          </cell>
          <cell r="K7">
            <v>13.722</v>
          </cell>
          <cell r="L7">
            <v>0</v>
          </cell>
          <cell r="M7">
            <v>0</v>
          </cell>
          <cell r="N7">
            <v>351.60399999999998</v>
          </cell>
          <cell r="O7">
            <v>0</v>
          </cell>
          <cell r="P7">
            <v>1413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1413</v>
          </cell>
          <cell r="V7">
            <v>0</v>
          </cell>
          <cell r="W7">
            <v>18.843</v>
          </cell>
          <cell r="X7">
            <v>378.56</v>
          </cell>
          <cell r="Y7">
            <v>45.798999999999999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351.60399999999998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1413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378.56</v>
          </cell>
          <cell r="BC7">
            <v>1413</v>
          </cell>
          <cell r="BD7">
            <v>995.14300000000003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870.29600000000005</v>
          </cell>
          <cell r="E8">
            <v>425.28500000000003</v>
          </cell>
          <cell r="F8">
            <v>445.01100000000002</v>
          </cell>
          <cell r="G8">
            <v>35.326000000000001</v>
          </cell>
          <cell r="H8">
            <v>0</v>
          </cell>
          <cell r="I8">
            <v>345.37</v>
          </cell>
          <cell r="J8">
            <v>13.724</v>
          </cell>
          <cell r="K8">
            <v>14.36</v>
          </cell>
          <cell r="L8">
            <v>0</v>
          </cell>
          <cell r="M8">
            <v>0</v>
          </cell>
          <cell r="N8">
            <v>317.286</v>
          </cell>
          <cell r="O8">
            <v>0</v>
          </cell>
          <cell r="P8">
            <v>1301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1301</v>
          </cell>
          <cell r="V8">
            <v>0</v>
          </cell>
          <cell r="W8">
            <v>23.98</v>
          </cell>
          <cell r="X8">
            <v>345.37</v>
          </cell>
          <cell r="Y8">
            <v>52.064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317.286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1301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345.37</v>
          </cell>
          <cell r="BC8">
            <v>1301</v>
          </cell>
          <cell r="BD8">
            <v>870.29600000000005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386.39100000000002</v>
          </cell>
          <cell r="E9">
            <v>178.50299999999999</v>
          </cell>
          <cell r="F9">
            <v>207.88800000000001</v>
          </cell>
          <cell r="G9">
            <v>35.319000000000003</v>
          </cell>
          <cell r="H9">
            <v>0</v>
          </cell>
          <cell r="I9">
            <v>141.19999999999999</v>
          </cell>
          <cell r="J9">
            <v>7.7430000000000003</v>
          </cell>
          <cell r="K9">
            <v>9.0180000000000007</v>
          </cell>
          <cell r="L9">
            <v>0</v>
          </cell>
          <cell r="M9">
            <v>0</v>
          </cell>
          <cell r="N9">
            <v>124.43899999999999</v>
          </cell>
          <cell r="O9">
            <v>0</v>
          </cell>
          <cell r="P9">
            <v>592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592</v>
          </cell>
          <cell r="V9">
            <v>0</v>
          </cell>
          <cell r="W9">
            <v>21.015999999999998</v>
          </cell>
          <cell r="X9">
            <v>141.19999999999999</v>
          </cell>
          <cell r="Y9">
            <v>37.777000000000001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124.43899999999999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592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141.19999999999999</v>
          </cell>
          <cell r="BC9">
            <v>592</v>
          </cell>
          <cell r="BD9">
            <v>386.39100000000002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383.67500000000001</v>
          </cell>
          <cell r="E10">
            <v>189.166</v>
          </cell>
          <cell r="F10">
            <v>194.50899999999999</v>
          </cell>
          <cell r="G10">
            <v>35.447000000000003</v>
          </cell>
          <cell r="H10">
            <v>0</v>
          </cell>
          <cell r="I10">
            <v>145.88</v>
          </cell>
          <cell r="J10">
            <v>6.2709999999999999</v>
          </cell>
          <cell r="K10">
            <v>6.4489999999999998</v>
          </cell>
          <cell r="L10">
            <v>0</v>
          </cell>
          <cell r="M10">
            <v>0</v>
          </cell>
          <cell r="N10">
            <v>133.16</v>
          </cell>
          <cell r="O10">
            <v>0</v>
          </cell>
          <cell r="P10">
            <v>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540</v>
          </cell>
          <cell r="V10">
            <v>0</v>
          </cell>
          <cell r="W10">
            <v>36.686</v>
          </cell>
          <cell r="X10">
            <v>145.88</v>
          </cell>
          <cell r="Y10">
            <v>49.405999999999999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133.16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145.88</v>
          </cell>
          <cell r="BC10">
            <v>540</v>
          </cell>
          <cell r="BD10">
            <v>383.67500000000001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92.537999999999997</v>
          </cell>
          <cell r="E11">
            <v>43.176000000000002</v>
          </cell>
          <cell r="F11">
            <v>49.362000000000002</v>
          </cell>
          <cell r="G11">
            <v>35.527999999999999</v>
          </cell>
          <cell r="H11">
            <v>0</v>
          </cell>
          <cell r="I11">
            <v>33.53</v>
          </cell>
          <cell r="J11">
            <v>1.53</v>
          </cell>
          <cell r="K11">
            <v>1.75</v>
          </cell>
          <cell r="L11">
            <v>0</v>
          </cell>
          <cell r="M11">
            <v>0</v>
          </cell>
          <cell r="N11">
            <v>30.25</v>
          </cell>
          <cell r="O11">
            <v>0</v>
          </cell>
          <cell r="P11">
            <v>138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138</v>
          </cell>
          <cell r="V11">
            <v>0</v>
          </cell>
          <cell r="W11">
            <v>20.05</v>
          </cell>
          <cell r="X11">
            <v>33.53</v>
          </cell>
          <cell r="Y11">
            <v>23.330000000000002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30.25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138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33.53</v>
          </cell>
          <cell r="BC11">
            <v>138</v>
          </cell>
          <cell r="BD11">
            <v>92.537999999999997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194.929</v>
          </cell>
          <cell r="E12">
            <v>96.015000000000001</v>
          </cell>
          <cell r="F12">
            <v>98.914000000000001</v>
          </cell>
          <cell r="G12">
            <v>35.530999999999999</v>
          </cell>
          <cell r="H12">
            <v>0</v>
          </cell>
          <cell r="I12">
            <v>66.87</v>
          </cell>
          <cell r="J12">
            <v>2.8780000000000001</v>
          </cell>
          <cell r="K12">
            <v>2.9649999999999999</v>
          </cell>
          <cell r="L12">
            <v>0</v>
          </cell>
          <cell r="M12">
            <v>0</v>
          </cell>
          <cell r="N12">
            <v>61.027000000000001</v>
          </cell>
          <cell r="O12">
            <v>0</v>
          </cell>
          <cell r="P12">
            <v>248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248</v>
          </cell>
          <cell r="V12">
            <v>0</v>
          </cell>
          <cell r="W12">
            <v>49.088999999999999</v>
          </cell>
          <cell r="X12">
            <v>66.87</v>
          </cell>
          <cell r="Y12">
            <v>54.932000000000002</v>
          </cell>
          <cell r="Z12">
            <v>0</v>
          </cell>
          <cell r="AA12">
            <v>0</v>
          </cell>
          <cell r="AB12">
            <v>0</v>
          </cell>
          <cell r="AC12">
            <v>3.5527136788005009E-15</v>
          </cell>
          <cell r="AD12">
            <v>0</v>
          </cell>
          <cell r="AE12">
            <v>248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248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66.87</v>
          </cell>
          <cell r="BC12">
            <v>248</v>
          </cell>
          <cell r="BD12">
            <v>194.929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486.67</v>
          </cell>
          <cell r="E13">
            <v>224.76599999999999</v>
          </cell>
          <cell r="F13">
            <v>261.904</v>
          </cell>
          <cell r="G13">
            <v>35.488</v>
          </cell>
          <cell r="H13">
            <v>0</v>
          </cell>
          <cell r="I13">
            <v>183.56</v>
          </cell>
          <cell r="J13">
            <v>7.9560000000000004</v>
          </cell>
          <cell r="K13">
            <v>9.27</v>
          </cell>
          <cell r="L13">
            <v>0</v>
          </cell>
          <cell r="M13">
            <v>0</v>
          </cell>
          <cell r="N13">
            <v>166.334</v>
          </cell>
          <cell r="O13">
            <v>0</v>
          </cell>
          <cell r="P13">
            <v>770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770</v>
          </cell>
          <cell r="V13">
            <v>0</v>
          </cell>
          <cell r="W13">
            <v>38.673000000000002</v>
          </cell>
          <cell r="X13">
            <v>183.56</v>
          </cell>
          <cell r="Y13">
            <v>55.899000000000001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166.334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770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183.56</v>
          </cell>
          <cell r="BC13">
            <v>770</v>
          </cell>
          <cell r="BD13">
            <v>486.67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16.989999999999998</v>
          </cell>
          <cell r="X14">
            <v>0</v>
          </cell>
          <cell r="Y14">
            <v>16.989999999999998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35.729999999999997</v>
          </cell>
          <cell r="J15">
            <v>1.1599999999999999</v>
          </cell>
          <cell r="K15">
            <v>1.361</v>
          </cell>
          <cell r="L15">
            <v>0</v>
          </cell>
          <cell r="M15">
            <v>0</v>
          </cell>
          <cell r="N15">
            <v>33.209000000000003</v>
          </cell>
          <cell r="O15">
            <v>0</v>
          </cell>
          <cell r="P15">
            <v>151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151</v>
          </cell>
          <cell r="V15">
            <v>0</v>
          </cell>
          <cell r="W15">
            <v>10.143000000000001</v>
          </cell>
          <cell r="X15">
            <v>35.729999999999997</v>
          </cell>
          <cell r="Y15">
            <v>12.664000000000001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33.209000000000003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151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35.729999999999997</v>
          </cell>
          <cell r="BC15">
            <v>151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778.09100000000001</v>
          </cell>
          <cell r="E6">
            <v>360.87700000000001</v>
          </cell>
          <cell r="F6">
            <v>417.214</v>
          </cell>
          <cell r="G6">
            <v>34.601999999999997</v>
          </cell>
          <cell r="H6">
            <v>0</v>
          </cell>
          <cell r="I6">
            <v>284.47800000000001</v>
          </cell>
          <cell r="J6">
            <v>4.51</v>
          </cell>
          <cell r="K6">
            <v>5.2149999999999999</v>
          </cell>
          <cell r="L6">
            <v>0</v>
          </cell>
          <cell r="M6">
            <v>0</v>
          </cell>
          <cell r="N6">
            <v>274.75299999999999</v>
          </cell>
          <cell r="O6">
            <v>0</v>
          </cell>
          <cell r="P6">
            <v>1184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1184</v>
          </cell>
          <cell r="V6">
            <v>0</v>
          </cell>
          <cell r="W6">
            <v>0.42499999999999999</v>
          </cell>
          <cell r="X6">
            <v>284.47800000000001</v>
          </cell>
          <cell r="Y6">
            <v>10.15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274.75299999999999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284.47800000000001</v>
          </cell>
          <cell r="BC6">
            <v>1184</v>
          </cell>
          <cell r="BD6">
            <v>778.09100000000001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658.28599999999994</v>
          </cell>
          <cell r="E7">
            <v>305.35500000000002</v>
          </cell>
          <cell r="F7">
            <v>352.93099999999998</v>
          </cell>
          <cell r="G7">
            <v>34.731999999999999</v>
          </cell>
          <cell r="H7">
            <v>0</v>
          </cell>
          <cell r="I7">
            <v>239.61199999999999</v>
          </cell>
          <cell r="J7">
            <v>2.2029999999999998</v>
          </cell>
          <cell r="K7">
            <v>2.5459999999999998</v>
          </cell>
          <cell r="L7">
            <v>0</v>
          </cell>
          <cell r="M7">
            <v>0</v>
          </cell>
          <cell r="N7">
            <v>234.863</v>
          </cell>
          <cell r="O7">
            <v>0</v>
          </cell>
          <cell r="P7">
            <v>997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997</v>
          </cell>
          <cell r="V7">
            <v>0</v>
          </cell>
          <cell r="W7">
            <v>0.41099999999999998</v>
          </cell>
          <cell r="X7">
            <v>239.61199999999999</v>
          </cell>
          <cell r="Y7">
            <v>5.1599999999999993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234.863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239.61199999999999</v>
          </cell>
          <cell r="BC7">
            <v>997</v>
          </cell>
          <cell r="BD7">
            <v>658.28599999999994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569.72199999999998</v>
          </cell>
          <cell r="E8">
            <v>265.46800000000002</v>
          </cell>
          <cell r="F8">
            <v>304.25400000000002</v>
          </cell>
          <cell r="G8">
            <v>34.832000000000001</v>
          </cell>
          <cell r="H8">
            <v>0</v>
          </cell>
          <cell r="I8">
            <v>207.22399999999999</v>
          </cell>
          <cell r="J8">
            <v>2.19</v>
          </cell>
          <cell r="K8">
            <v>2.5089999999999999</v>
          </cell>
          <cell r="L8">
            <v>0</v>
          </cell>
          <cell r="M8">
            <v>0</v>
          </cell>
          <cell r="N8">
            <v>202.52500000000001</v>
          </cell>
          <cell r="O8">
            <v>0</v>
          </cell>
          <cell r="P8">
            <v>855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855</v>
          </cell>
          <cell r="V8">
            <v>0</v>
          </cell>
          <cell r="W8">
            <v>0.64800000000000002</v>
          </cell>
          <cell r="X8">
            <v>207.22399999999999</v>
          </cell>
          <cell r="Y8">
            <v>5.3469999999999995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855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202.52500000000001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855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207.22399999999999</v>
          </cell>
          <cell r="BC8">
            <v>855</v>
          </cell>
          <cell r="BD8">
            <v>569.72199999999998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536.14099999999996</v>
          </cell>
          <cell r="E9">
            <v>250.23099999999999</v>
          </cell>
          <cell r="F9">
            <v>285.91000000000003</v>
          </cell>
          <cell r="G9">
            <v>34.74</v>
          </cell>
          <cell r="H9">
            <v>0</v>
          </cell>
          <cell r="I9">
            <v>195.464</v>
          </cell>
          <cell r="J9">
            <v>2.57</v>
          </cell>
          <cell r="K9">
            <v>2.9369999999999998</v>
          </cell>
          <cell r="L9">
            <v>0</v>
          </cell>
          <cell r="M9">
            <v>0</v>
          </cell>
          <cell r="N9">
            <v>189.95699999999999</v>
          </cell>
          <cell r="O9">
            <v>0</v>
          </cell>
          <cell r="P9">
            <v>804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804</v>
          </cell>
          <cell r="V9">
            <v>0</v>
          </cell>
          <cell r="W9">
            <v>0.63</v>
          </cell>
          <cell r="X9">
            <v>195.464</v>
          </cell>
          <cell r="Y9">
            <v>6.1369999999999996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189.95699999999999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195.464</v>
          </cell>
          <cell r="BC9">
            <v>804</v>
          </cell>
          <cell r="BD9">
            <v>536.14099999999996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224.29</v>
          </cell>
          <cell r="E10">
            <v>106.381</v>
          </cell>
          <cell r="F10">
            <v>117.90900000000001</v>
          </cell>
          <cell r="G10">
            <v>34.906999999999996</v>
          </cell>
          <cell r="H10">
            <v>0</v>
          </cell>
          <cell r="I10">
            <v>80.95</v>
          </cell>
          <cell r="J10">
            <v>1.4039999999999999</v>
          </cell>
          <cell r="K10">
            <v>1.5569999999999999</v>
          </cell>
          <cell r="L10">
            <v>0</v>
          </cell>
          <cell r="M10">
            <v>0</v>
          </cell>
          <cell r="N10">
            <v>77.989000000000004</v>
          </cell>
          <cell r="O10">
            <v>0</v>
          </cell>
          <cell r="P10">
            <v>323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323</v>
          </cell>
          <cell r="V10">
            <v>0</v>
          </cell>
          <cell r="W10">
            <v>0.88700000000000001</v>
          </cell>
          <cell r="X10">
            <v>80.95</v>
          </cell>
          <cell r="Y10">
            <v>3.8479999999999999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77.989000000000004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80.95</v>
          </cell>
          <cell r="BC10">
            <v>323</v>
          </cell>
          <cell r="BD10">
            <v>224.29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179.50399999999999</v>
          </cell>
          <cell r="E11">
            <v>84.054000000000002</v>
          </cell>
          <cell r="F11">
            <v>95.45</v>
          </cell>
          <cell r="G11">
            <v>35.212000000000003</v>
          </cell>
          <cell r="H11">
            <v>0</v>
          </cell>
          <cell r="I11">
            <v>64.087999999999994</v>
          </cell>
          <cell r="J11">
            <v>0.71599999999999997</v>
          </cell>
          <cell r="K11">
            <v>0.81299999999999994</v>
          </cell>
          <cell r="L11">
            <v>0</v>
          </cell>
          <cell r="M11">
            <v>0</v>
          </cell>
          <cell r="N11">
            <v>62.558999999999997</v>
          </cell>
          <cell r="O11">
            <v>0</v>
          </cell>
          <cell r="P11">
            <v>262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262</v>
          </cell>
          <cell r="V11">
            <v>0</v>
          </cell>
          <cell r="W11">
            <v>1.1200000000000001</v>
          </cell>
          <cell r="X11">
            <v>64.087999999999994</v>
          </cell>
          <cell r="Y11">
            <v>2.649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62.558999999999997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64.087999999999994</v>
          </cell>
          <cell r="BC11">
            <v>262</v>
          </cell>
          <cell r="BD11">
            <v>179.50399999999999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161.22900000000001</v>
          </cell>
          <cell r="E12">
            <v>76.638000000000005</v>
          </cell>
          <cell r="F12">
            <v>84.590999999999994</v>
          </cell>
          <cell r="G12">
            <v>35.353000000000002</v>
          </cell>
          <cell r="H12">
            <v>0</v>
          </cell>
          <cell r="I12">
            <v>57.63</v>
          </cell>
          <cell r="J12">
            <v>0.72699999999999998</v>
          </cell>
          <cell r="K12">
            <v>0.80200000000000005</v>
          </cell>
          <cell r="L12">
            <v>0</v>
          </cell>
          <cell r="M12">
            <v>0</v>
          </cell>
          <cell r="N12">
            <v>56.100999999999999</v>
          </cell>
          <cell r="O12">
            <v>0</v>
          </cell>
          <cell r="P12">
            <v>229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229</v>
          </cell>
          <cell r="V12">
            <v>0</v>
          </cell>
          <cell r="W12">
            <v>1.222</v>
          </cell>
          <cell r="X12">
            <v>57.63</v>
          </cell>
          <cell r="Y12">
            <v>2.7509999999999999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56.100999999999999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57.63</v>
          </cell>
          <cell r="BC12">
            <v>229</v>
          </cell>
          <cell r="BD12">
            <v>161.22900000000001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157.405</v>
          </cell>
          <cell r="E13">
            <v>74.281000000000006</v>
          </cell>
          <cell r="F13">
            <v>83.123999999999995</v>
          </cell>
          <cell r="G13">
            <v>35.247</v>
          </cell>
          <cell r="H13">
            <v>0</v>
          </cell>
          <cell r="I13">
            <v>56.347000000000001</v>
          </cell>
          <cell r="J13">
            <v>0.56999999999999995</v>
          </cell>
          <cell r="K13">
            <v>0.63800000000000001</v>
          </cell>
          <cell r="L13">
            <v>0</v>
          </cell>
          <cell r="M13">
            <v>0</v>
          </cell>
          <cell r="N13">
            <v>55.139000000000003</v>
          </cell>
          <cell r="O13">
            <v>0</v>
          </cell>
          <cell r="P13">
            <v>227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227</v>
          </cell>
          <cell r="V13">
            <v>0</v>
          </cell>
          <cell r="W13">
            <v>1.2549999999999999</v>
          </cell>
          <cell r="X13">
            <v>56.347000000000001</v>
          </cell>
          <cell r="Y13">
            <v>2.4630000000000001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55.139000000000003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56.347000000000001</v>
          </cell>
          <cell r="BC13">
            <v>227</v>
          </cell>
          <cell r="BD13">
            <v>157.405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211.13399999999999</v>
          </cell>
          <cell r="E14">
            <v>100.65600000000001</v>
          </cell>
          <cell r="F14">
            <v>110.47799999999999</v>
          </cell>
          <cell r="G14">
            <v>35.546999999999997</v>
          </cell>
          <cell r="H14">
            <v>0</v>
          </cell>
          <cell r="I14">
            <v>75.924000000000007</v>
          </cell>
          <cell r="J14">
            <v>2.0990000000000002</v>
          </cell>
          <cell r="K14">
            <v>2.3039999999999998</v>
          </cell>
          <cell r="L14">
            <v>0</v>
          </cell>
          <cell r="M14">
            <v>0</v>
          </cell>
          <cell r="N14">
            <v>71.521000000000001</v>
          </cell>
          <cell r="O14">
            <v>0</v>
          </cell>
          <cell r="P14">
            <v>300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300</v>
          </cell>
          <cell r="V14">
            <v>0</v>
          </cell>
          <cell r="W14">
            <v>0.91800000000000004</v>
          </cell>
          <cell r="X14">
            <v>75.924000000000007</v>
          </cell>
          <cell r="Y14">
            <v>5.3210000000000006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71.521000000000001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75.924000000000007</v>
          </cell>
          <cell r="BC14">
            <v>300</v>
          </cell>
          <cell r="BD14">
            <v>211.13399999999999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373.262</v>
          </cell>
          <cell r="E15">
            <v>174.20599999999999</v>
          </cell>
          <cell r="F15">
            <v>199.05600000000001</v>
          </cell>
          <cell r="G15">
            <v>35.543999999999997</v>
          </cell>
          <cell r="H15">
            <v>0</v>
          </cell>
          <cell r="I15">
            <v>134.67699999999999</v>
          </cell>
          <cell r="J15">
            <v>1.5620000000000001</v>
          </cell>
          <cell r="K15">
            <v>1.784</v>
          </cell>
          <cell r="L15">
            <v>0</v>
          </cell>
          <cell r="M15">
            <v>0</v>
          </cell>
          <cell r="N15">
            <v>131.33099999999999</v>
          </cell>
          <cell r="O15">
            <v>0</v>
          </cell>
          <cell r="P15">
            <v>554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554</v>
          </cell>
          <cell r="V15">
            <v>0</v>
          </cell>
          <cell r="W15">
            <v>0.88</v>
          </cell>
          <cell r="X15">
            <v>134.67699999999999</v>
          </cell>
          <cell r="Y15">
            <v>4.226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131.33099999999999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134.67699999999999</v>
          </cell>
          <cell r="BC15">
            <v>554</v>
          </cell>
          <cell r="BD15">
            <v>373.262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597.42600000000004</v>
          </cell>
          <cell r="E16">
            <v>275.70499999999998</v>
          </cell>
          <cell r="F16">
            <v>321.721</v>
          </cell>
          <cell r="G16">
            <v>35.402000000000001</v>
          </cell>
          <cell r="H16">
            <v>0</v>
          </cell>
          <cell r="I16">
            <v>217.09899999999999</v>
          </cell>
          <cell r="J16">
            <v>2.5649999999999999</v>
          </cell>
          <cell r="K16">
            <v>2.9929999999999999</v>
          </cell>
          <cell r="L16">
            <v>0</v>
          </cell>
          <cell r="M16">
            <v>0</v>
          </cell>
          <cell r="N16">
            <v>211.541</v>
          </cell>
          <cell r="O16">
            <v>0</v>
          </cell>
          <cell r="P16">
            <v>912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912</v>
          </cell>
          <cell r="V16">
            <v>0</v>
          </cell>
          <cell r="W16">
            <v>0.55600000000000005</v>
          </cell>
          <cell r="X16">
            <v>217.09899999999999</v>
          </cell>
          <cell r="Y16">
            <v>6.1139999999999999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211.541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217.09899999999999</v>
          </cell>
          <cell r="BC16">
            <v>912</v>
          </cell>
          <cell r="BD16">
            <v>597.42600000000004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656.49099999999999</v>
          </cell>
          <cell r="E17">
            <v>305.23099999999999</v>
          </cell>
          <cell r="F17">
            <v>351.26</v>
          </cell>
          <cell r="G17">
            <v>35.411000000000001</v>
          </cell>
          <cell r="H17">
            <v>0</v>
          </cell>
          <cell r="I17">
            <v>239.447</v>
          </cell>
          <cell r="J17">
            <v>3.4039999999999999</v>
          </cell>
          <cell r="K17">
            <v>3.9180000000000001</v>
          </cell>
          <cell r="L17">
            <v>0</v>
          </cell>
          <cell r="M17">
            <v>0</v>
          </cell>
          <cell r="N17">
            <v>232.125</v>
          </cell>
          <cell r="O17">
            <v>0</v>
          </cell>
          <cell r="P17">
            <v>992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992</v>
          </cell>
          <cell r="V17">
            <v>0</v>
          </cell>
          <cell r="W17">
            <v>0.50900000000000001</v>
          </cell>
          <cell r="X17">
            <v>239.447</v>
          </cell>
          <cell r="Y17">
            <v>7.8310000000000004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232.125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239.447</v>
          </cell>
          <cell r="BC17">
            <v>992</v>
          </cell>
          <cell r="BD17">
            <v>656.49099999999999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2883</v>
          </cell>
        </row>
      </sheetData>
      <sheetData sheetId="24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613.83299999999997</v>
          </cell>
          <cell r="E6">
            <v>284.25299999999999</v>
          </cell>
          <cell r="F6">
            <v>329.58</v>
          </cell>
          <cell r="G6">
            <v>35.366</v>
          </cell>
          <cell r="H6">
            <v>0</v>
          </cell>
          <cell r="I6">
            <v>225.2</v>
          </cell>
          <cell r="J6">
            <v>1.9159999999999999</v>
          </cell>
          <cell r="K6">
            <v>2.2210000000000001</v>
          </cell>
          <cell r="L6">
            <v>0</v>
          </cell>
          <cell r="M6">
            <v>0</v>
          </cell>
          <cell r="N6">
            <v>221.06299999999999</v>
          </cell>
          <cell r="O6">
            <v>0</v>
          </cell>
          <cell r="P6">
            <v>940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940</v>
          </cell>
          <cell r="V6">
            <v>0</v>
          </cell>
          <cell r="W6">
            <v>0.53100000000000003</v>
          </cell>
          <cell r="X6">
            <v>225.2</v>
          </cell>
          <cell r="Y6">
            <v>4.6680000000000001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221.06299999999999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225.2</v>
          </cell>
          <cell r="BC6">
            <v>940</v>
          </cell>
          <cell r="BD6">
            <v>613.83299999999997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627.80999999999995</v>
          </cell>
          <cell r="E7">
            <v>293.37</v>
          </cell>
          <cell r="F7">
            <v>334.44</v>
          </cell>
          <cell r="G7">
            <v>35.17</v>
          </cell>
          <cell r="H7">
            <v>0</v>
          </cell>
          <cell r="I7">
            <v>233.43199999999999</v>
          </cell>
          <cell r="J7">
            <v>3.823</v>
          </cell>
          <cell r="K7">
            <v>4.359</v>
          </cell>
          <cell r="L7">
            <v>0</v>
          </cell>
          <cell r="M7">
            <v>0</v>
          </cell>
          <cell r="N7">
            <v>225.25</v>
          </cell>
          <cell r="O7">
            <v>0</v>
          </cell>
          <cell r="P7">
            <v>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958</v>
          </cell>
          <cell r="V7">
            <v>0</v>
          </cell>
          <cell r="W7">
            <v>0.41799999999999998</v>
          </cell>
          <cell r="X7">
            <v>233.43199999999999</v>
          </cell>
          <cell r="Y7">
            <v>8.6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225.25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233.43199999999999</v>
          </cell>
          <cell r="BC7">
            <v>958</v>
          </cell>
          <cell r="BD7">
            <v>627.80999999999995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623.827</v>
          </cell>
          <cell r="E8">
            <v>292.37</v>
          </cell>
          <cell r="F8">
            <v>331.45699999999999</v>
          </cell>
          <cell r="G8">
            <v>35.267000000000003</v>
          </cell>
          <cell r="H8">
            <v>0</v>
          </cell>
          <cell r="I8">
            <v>230.81</v>
          </cell>
          <cell r="J8">
            <v>2.9060000000000001</v>
          </cell>
          <cell r="K8">
            <v>3.2949999999999999</v>
          </cell>
          <cell r="L8">
            <v>0</v>
          </cell>
          <cell r="M8">
            <v>0</v>
          </cell>
          <cell r="N8">
            <v>224.60900000000001</v>
          </cell>
          <cell r="O8">
            <v>0</v>
          </cell>
          <cell r="P8">
            <v>942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942</v>
          </cell>
          <cell r="V8">
            <v>0</v>
          </cell>
          <cell r="W8">
            <v>0.60799999999999998</v>
          </cell>
          <cell r="X8">
            <v>230.81</v>
          </cell>
          <cell r="Y8">
            <v>6.8090000000000002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224.60900000000001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230.81</v>
          </cell>
          <cell r="BC8">
            <v>942</v>
          </cell>
          <cell r="BD8">
            <v>623.827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383.07600000000002</v>
          </cell>
          <cell r="E9">
            <v>180.99600000000001</v>
          </cell>
          <cell r="F9">
            <v>202.08</v>
          </cell>
          <cell r="G9">
            <v>35.256</v>
          </cell>
          <cell r="H9">
            <v>0</v>
          </cell>
          <cell r="I9">
            <v>141.565</v>
          </cell>
          <cell r="J9">
            <v>1.7829999999999999</v>
          </cell>
          <cell r="K9">
            <v>1.99</v>
          </cell>
          <cell r="L9">
            <v>0</v>
          </cell>
          <cell r="M9">
            <v>0</v>
          </cell>
          <cell r="N9">
            <v>137.792</v>
          </cell>
          <cell r="O9">
            <v>0</v>
          </cell>
          <cell r="P9">
            <v>569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569</v>
          </cell>
          <cell r="V9">
            <v>0</v>
          </cell>
          <cell r="W9">
            <v>0.746</v>
          </cell>
          <cell r="X9">
            <v>141.565</v>
          </cell>
          <cell r="Y9">
            <v>4.5190000000000001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137.792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141.565</v>
          </cell>
          <cell r="BC9">
            <v>569</v>
          </cell>
          <cell r="BD9">
            <v>383.07600000000002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252.869</v>
          </cell>
          <cell r="E10">
            <v>120.22799999999999</v>
          </cell>
          <cell r="F10">
            <v>132.64099999999999</v>
          </cell>
          <cell r="G10">
            <v>35.435000000000002</v>
          </cell>
          <cell r="H10">
            <v>0</v>
          </cell>
          <cell r="I10">
            <v>92.906999999999996</v>
          </cell>
          <cell r="J10">
            <v>0.89</v>
          </cell>
          <cell r="K10">
            <v>0.98099999999999998</v>
          </cell>
          <cell r="L10">
            <v>0</v>
          </cell>
          <cell r="M10">
            <v>0</v>
          </cell>
          <cell r="N10">
            <v>91.036000000000001</v>
          </cell>
          <cell r="O10">
            <v>0</v>
          </cell>
          <cell r="P10">
            <v>369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369</v>
          </cell>
          <cell r="V10">
            <v>0</v>
          </cell>
          <cell r="W10">
            <v>0.98799999999999999</v>
          </cell>
          <cell r="X10">
            <v>92.906999999999996</v>
          </cell>
          <cell r="Y10">
            <v>2.859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91.036000000000001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92.906999999999996</v>
          </cell>
          <cell r="BC10">
            <v>369</v>
          </cell>
          <cell r="BD10">
            <v>252.869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221.465</v>
          </cell>
          <cell r="E11">
            <v>105.28400000000001</v>
          </cell>
          <cell r="F11">
            <v>116.181</v>
          </cell>
          <cell r="G11">
            <v>35.442999999999998</v>
          </cell>
          <cell r="H11">
            <v>0</v>
          </cell>
          <cell r="I11">
            <v>81.558999999999997</v>
          </cell>
          <cell r="J11">
            <v>1.1499999999999999</v>
          </cell>
          <cell r="K11">
            <v>1.27</v>
          </cell>
          <cell r="L11">
            <v>0</v>
          </cell>
          <cell r="M11">
            <v>0</v>
          </cell>
          <cell r="N11">
            <v>79.138999999999996</v>
          </cell>
          <cell r="O11">
            <v>0</v>
          </cell>
          <cell r="P11">
            <v>324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324</v>
          </cell>
          <cell r="V11">
            <v>0</v>
          </cell>
          <cell r="W11">
            <v>1.986</v>
          </cell>
          <cell r="X11">
            <v>81.558999999999997</v>
          </cell>
          <cell r="Y11">
            <v>4.4059999999999997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79.138999999999996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81.558999999999997</v>
          </cell>
          <cell r="BC11">
            <v>324</v>
          </cell>
          <cell r="BD11">
            <v>221.465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231.642</v>
          </cell>
          <cell r="E12">
            <v>110.82299999999999</v>
          </cell>
          <cell r="F12">
            <v>120.819</v>
          </cell>
          <cell r="G12">
            <v>35.558</v>
          </cell>
          <cell r="H12">
            <v>0</v>
          </cell>
          <cell r="I12">
            <v>85.102000000000004</v>
          </cell>
          <cell r="J12">
            <v>1.4510000000000001</v>
          </cell>
          <cell r="K12">
            <v>1.581</v>
          </cell>
          <cell r="L12">
            <v>0</v>
          </cell>
          <cell r="M12">
            <v>0</v>
          </cell>
          <cell r="N12">
            <v>82.07</v>
          </cell>
          <cell r="O12">
            <v>0</v>
          </cell>
          <cell r="P12">
            <v>334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334</v>
          </cell>
          <cell r="V12">
            <v>0</v>
          </cell>
          <cell r="W12">
            <v>2.7269999999999999</v>
          </cell>
          <cell r="X12">
            <v>85.102000000000004</v>
          </cell>
          <cell r="Y12">
            <v>5.7590000000000003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82.07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85.102000000000004</v>
          </cell>
          <cell r="BC12">
            <v>334</v>
          </cell>
          <cell r="BD12">
            <v>231.642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226.93700000000001</v>
          </cell>
          <cell r="E13">
            <v>107.405</v>
          </cell>
          <cell r="F13">
            <v>119.532</v>
          </cell>
          <cell r="G13">
            <v>35.588999999999999</v>
          </cell>
          <cell r="H13">
            <v>0</v>
          </cell>
          <cell r="I13">
            <v>83.364999999999995</v>
          </cell>
          <cell r="J13">
            <v>0.46800000000000003</v>
          </cell>
          <cell r="K13">
            <v>0.52100000000000002</v>
          </cell>
          <cell r="L13">
            <v>0</v>
          </cell>
          <cell r="M13">
            <v>0</v>
          </cell>
          <cell r="N13">
            <v>82.376000000000005</v>
          </cell>
          <cell r="O13">
            <v>0</v>
          </cell>
          <cell r="P13">
            <v>334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334</v>
          </cell>
          <cell r="V13">
            <v>0</v>
          </cell>
          <cell r="W13">
            <v>2.76</v>
          </cell>
          <cell r="X13">
            <v>83.364999999999995</v>
          </cell>
          <cell r="Y13">
            <v>3.7489999999999997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82.376000000000005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83.364999999999995</v>
          </cell>
          <cell r="BC13">
            <v>334</v>
          </cell>
          <cell r="BD13">
            <v>226.93700000000001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243.20400000000001</v>
          </cell>
          <cell r="E14">
            <v>115.977</v>
          </cell>
          <cell r="F14">
            <v>127.227</v>
          </cell>
          <cell r="G14">
            <v>35.552</v>
          </cell>
          <cell r="H14">
            <v>0</v>
          </cell>
          <cell r="I14">
            <v>89.385000000000005</v>
          </cell>
          <cell r="J14">
            <v>1.845</v>
          </cell>
          <cell r="K14">
            <v>2.024</v>
          </cell>
          <cell r="L14">
            <v>0</v>
          </cell>
          <cell r="M14">
            <v>0</v>
          </cell>
          <cell r="N14">
            <v>85.516000000000005</v>
          </cell>
          <cell r="O14">
            <v>0</v>
          </cell>
          <cell r="P14">
            <v>353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353</v>
          </cell>
          <cell r="V14">
            <v>0</v>
          </cell>
          <cell r="W14">
            <v>2.2109999999999999</v>
          </cell>
          <cell r="X14">
            <v>89.385000000000005</v>
          </cell>
          <cell r="Y14">
            <v>6.08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85.516000000000005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89.385000000000005</v>
          </cell>
          <cell r="BC14">
            <v>353</v>
          </cell>
          <cell r="BD14">
            <v>243.20400000000001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364.93200000000002</v>
          </cell>
          <cell r="E15">
            <v>172.26499999999999</v>
          </cell>
          <cell r="F15">
            <v>192.667</v>
          </cell>
          <cell r="G15">
            <v>35.581000000000003</v>
          </cell>
          <cell r="H15">
            <v>0</v>
          </cell>
          <cell r="I15">
            <v>134.11600000000001</v>
          </cell>
          <cell r="J15">
            <v>2.0150000000000001</v>
          </cell>
          <cell r="K15">
            <v>2.2530000000000001</v>
          </cell>
          <cell r="L15">
            <v>0</v>
          </cell>
          <cell r="M15">
            <v>0</v>
          </cell>
          <cell r="N15">
            <v>129.84800000000001</v>
          </cell>
          <cell r="O15">
            <v>0</v>
          </cell>
          <cell r="P15">
            <v>540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540</v>
          </cell>
          <cell r="V15">
            <v>0</v>
          </cell>
          <cell r="W15">
            <v>1.5840000000000001</v>
          </cell>
          <cell r="X15">
            <v>134.11600000000001</v>
          </cell>
          <cell r="Y15">
            <v>5.8520000000000003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129.84800000000001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134.11600000000001</v>
          </cell>
          <cell r="BC15">
            <v>540</v>
          </cell>
          <cell r="BD15">
            <v>364.93200000000002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1876.0740000000001</v>
          </cell>
          <cell r="E6">
            <v>883.51800000000003</v>
          </cell>
          <cell r="F6">
            <v>992.55600000000004</v>
          </cell>
          <cell r="G6">
            <v>34.56</v>
          </cell>
          <cell r="H6">
            <v>0</v>
          </cell>
          <cell r="I6">
            <v>678.24</v>
          </cell>
          <cell r="J6">
            <v>4.1120000000000001</v>
          </cell>
          <cell r="K6">
            <v>4.6189999999999998</v>
          </cell>
          <cell r="L6">
            <v>0</v>
          </cell>
          <cell r="M6">
            <v>0</v>
          </cell>
          <cell r="N6">
            <v>669.50900000000001</v>
          </cell>
          <cell r="O6">
            <v>0</v>
          </cell>
          <cell r="P6">
            <v>2743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2743</v>
          </cell>
          <cell r="V6">
            <v>0</v>
          </cell>
          <cell r="W6">
            <v>1.542</v>
          </cell>
          <cell r="X6">
            <v>678.24</v>
          </cell>
          <cell r="Y6">
            <v>10.273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669.50900000000001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2743</v>
          </cell>
          <cell r="AZ6">
            <v>0</v>
          </cell>
          <cell r="BA6">
            <v>0</v>
          </cell>
          <cell r="BB6">
            <v>678.24</v>
          </cell>
          <cell r="BC6">
            <v>2743</v>
          </cell>
          <cell r="BD6">
            <v>1876.0740000000001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1437.989</v>
          </cell>
          <cell r="E7">
            <v>680.82899999999995</v>
          </cell>
          <cell r="F7">
            <v>757.16</v>
          </cell>
          <cell r="G7">
            <v>34.619999999999997</v>
          </cell>
          <cell r="H7">
            <v>0</v>
          </cell>
          <cell r="I7">
            <v>520.03</v>
          </cell>
          <cell r="J7">
            <v>4.0670000000000002</v>
          </cell>
          <cell r="K7">
            <v>4.5229999999999997</v>
          </cell>
          <cell r="L7">
            <v>0</v>
          </cell>
          <cell r="M7">
            <v>0</v>
          </cell>
          <cell r="N7">
            <v>511.44</v>
          </cell>
          <cell r="O7">
            <v>0</v>
          </cell>
          <cell r="P7">
            <v>2082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2082</v>
          </cell>
          <cell r="V7">
            <v>0</v>
          </cell>
          <cell r="W7">
            <v>1.56</v>
          </cell>
          <cell r="X7">
            <v>520.03</v>
          </cell>
          <cell r="Y7">
            <v>10.15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511.44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2082</v>
          </cell>
          <cell r="AZ7">
            <v>0</v>
          </cell>
          <cell r="BA7">
            <v>0</v>
          </cell>
          <cell r="BB7">
            <v>520.03</v>
          </cell>
          <cell r="BC7">
            <v>2082</v>
          </cell>
          <cell r="BD7">
            <v>1437.989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1587.2370000000001</v>
          </cell>
          <cell r="E8">
            <v>754.298</v>
          </cell>
          <cell r="F8">
            <v>832.93899999999996</v>
          </cell>
          <cell r="G8">
            <v>34.591000000000001</v>
          </cell>
          <cell r="H8">
            <v>0</v>
          </cell>
          <cell r="I8">
            <v>577.05999999999995</v>
          </cell>
          <cell r="J8">
            <v>4.4269999999999996</v>
          </cell>
          <cell r="K8">
            <v>4.8890000000000002</v>
          </cell>
          <cell r="L8">
            <v>0</v>
          </cell>
          <cell r="M8">
            <v>0</v>
          </cell>
          <cell r="N8">
            <v>567.74400000000003</v>
          </cell>
          <cell r="O8">
            <v>0</v>
          </cell>
          <cell r="P8">
            <v>2294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2294</v>
          </cell>
          <cell r="V8">
            <v>0</v>
          </cell>
          <cell r="W8">
            <v>1.518</v>
          </cell>
          <cell r="X8">
            <v>577.05999999999995</v>
          </cell>
          <cell r="Y8">
            <v>10.834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567.74400000000003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2294</v>
          </cell>
          <cell r="AZ8">
            <v>0</v>
          </cell>
          <cell r="BA8">
            <v>0</v>
          </cell>
          <cell r="BB8">
            <v>577.05999999999995</v>
          </cell>
          <cell r="BC8">
            <v>2294</v>
          </cell>
          <cell r="BD8">
            <v>1587.2370000000001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1312.576</v>
          </cell>
          <cell r="E9">
            <v>626.96299999999997</v>
          </cell>
          <cell r="F9">
            <v>685.61300000000006</v>
          </cell>
          <cell r="G9">
            <v>34.622</v>
          </cell>
          <cell r="H9">
            <v>0</v>
          </cell>
          <cell r="I9">
            <v>477.55</v>
          </cell>
          <cell r="J9">
            <v>4.3840000000000003</v>
          </cell>
          <cell r="K9">
            <v>4.7949999999999999</v>
          </cell>
          <cell r="L9">
            <v>0</v>
          </cell>
          <cell r="M9">
            <v>0</v>
          </cell>
          <cell r="N9">
            <v>468.37099999999998</v>
          </cell>
          <cell r="O9">
            <v>0</v>
          </cell>
          <cell r="P9">
            <v>1880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1880</v>
          </cell>
          <cell r="V9">
            <v>0</v>
          </cell>
          <cell r="W9">
            <v>1.5369999999999999</v>
          </cell>
          <cell r="X9">
            <v>477.55</v>
          </cell>
          <cell r="Y9">
            <v>10.716000000000001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468.37099999999998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1880</v>
          </cell>
          <cell r="AZ9">
            <v>0</v>
          </cell>
          <cell r="BA9">
            <v>0</v>
          </cell>
          <cell r="BB9">
            <v>477.55</v>
          </cell>
          <cell r="BC9">
            <v>1880</v>
          </cell>
          <cell r="BD9">
            <v>1312.576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653.10599999999999</v>
          </cell>
          <cell r="E10">
            <v>319.86799999999999</v>
          </cell>
          <cell r="F10">
            <v>333.238</v>
          </cell>
          <cell r="G10">
            <v>34.621000000000002</v>
          </cell>
          <cell r="H10">
            <v>0</v>
          </cell>
          <cell r="I10">
            <v>235.97</v>
          </cell>
          <cell r="J10">
            <v>0.43099999999999999</v>
          </cell>
          <cell r="K10">
            <v>0.44900000000000001</v>
          </cell>
          <cell r="L10">
            <v>0</v>
          </cell>
          <cell r="M10">
            <v>0</v>
          </cell>
          <cell r="N10">
            <v>235.09</v>
          </cell>
          <cell r="O10">
            <v>0</v>
          </cell>
          <cell r="P10">
            <v>885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885</v>
          </cell>
          <cell r="V10">
            <v>0</v>
          </cell>
          <cell r="W10">
            <v>1.9890000000000001</v>
          </cell>
          <cell r="X10">
            <v>235.97</v>
          </cell>
          <cell r="Y10">
            <v>2.8690000000000002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235.09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885</v>
          </cell>
          <cell r="AZ10">
            <v>0</v>
          </cell>
          <cell r="BA10">
            <v>0</v>
          </cell>
          <cell r="BB10">
            <v>235.97</v>
          </cell>
          <cell r="BC10">
            <v>885</v>
          </cell>
          <cell r="BD10">
            <v>653.10599999999999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460.75400000000002</v>
          </cell>
          <cell r="E11">
            <v>226.80799999999999</v>
          </cell>
          <cell r="F11">
            <v>233.946</v>
          </cell>
          <cell r="G11">
            <v>34.616999999999997</v>
          </cell>
          <cell r="H11">
            <v>0</v>
          </cell>
          <cell r="I11">
            <v>166.16</v>
          </cell>
          <cell r="J11">
            <v>1.7170000000000001</v>
          </cell>
          <cell r="K11">
            <v>1.7709999999999999</v>
          </cell>
          <cell r="L11">
            <v>0</v>
          </cell>
          <cell r="M11">
            <v>0</v>
          </cell>
          <cell r="N11">
            <v>162.672</v>
          </cell>
          <cell r="O11">
            <v>0</v>
          </cell>
          <cell r="P11">
            <v>617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617</v>
          </cell>
          <cell r="V11">
            <v>0</v>
          </cell>
          <cell r="W11">
            <v>1.9590000000000001</v>
          </cell>
          <cell r="X11">
            <v>166.16</v>
          </cell>
          <cell r="Y11">
            <v>5.4470000000000001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162.672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617</v>
          </cell>
          <cell r="AZ11">
            <v>0</v>
          </cell>
          <cell r="BA11">
            <v>0</v>
          </cell>
          <cell r="BB11">
            <v>166.16</v>
          </cell>
          <cell r="BC11">
            <v>617</v>
          </cell>
          <cell r="BD11">
            <v>460.75400000000002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439.36700000000002</v>
          </cell>
          <cell r="E12">
            <v>220.995</v>
          </cell>
          <cell r="F12">
            <v>218.37200000000001</v>
          </cell>
          <cell r="G12">
            <v>34.929000000000002</v>
          </cell>
          <cell r="H12">
            <v>0</v>
          </cell>
          <cell r="I12">
            <v>158.83000000000001</v>
          </cell>
          <cell r="J12">
            <v>1.679</v>
          </cell>
          <cell r="K12">
            <v>1.66</v>
          </cell>
          <cell r="L12">
            <v>0</v>
          </cell>
          <cell r="M12">
            <v>0</v>
          </cell>
          <cell r="N12">
            <v>155.49100000000001</v>
          </cell>
          <cell r="O12">
            <v>0</v>
          </cell>
          <cell r="P12">
            <v>565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565</v>
          </cell>
          <cell r="V12">
            <v>0</v>
          </cell>
          <cell r="W12">
            <v>2.0649999999999999</v>
          </cell>
          <cell r="X12">
            <v>158.83000000000001</v>
          </cell>
          <cell r="Y12">
            <v>5.4039999999999999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155.49100000000001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565</v>
          </cell>
          <cell r="AZ12">
            <v>0</v>
          </cell>
          <cell r="BA12">
            <v>0</v>
          </cell>
          <cell r="BB12">
            <v>158.83000000000001</v>
          </cell>
          <cell r="BC12">
            <v>565</v>
          </cell>
          <cell r="BD12">
            <v>439.36700000000002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416.78899999999999</v>
          </cell>
          <cell r="E13">
            <v>205.93600000000001</v>
          </cell>
          <cell r="F13">
            <v>210.85300000000001</v>
          </cell>
          <cell r="G13">
            <v>34.820999999999998</v>
          </cell>
          <cell r="H13">
            <v>0</v>
          </cell>
          <cell r="I13">
            <v>150.30000000000001</v>
          </cell>
          <cell r="J13">
            <v>1.645</v>
          </cell>
          <cell r="K13">
            <v>1.6850000000000001</v>
          </cell>
          <cell r="L13">
            <v>0</v>
          </cell>
          <cell r="M13">
            <v>0</v>
          </cell>
          <cell r="N13">
            <v>146.97</v>
          </cell>
          <cell r="O13">
            <v>0</v>
          </cell>
          <cell r="P13">
            <v>554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554</v>
          </cell>
          <cell r="V13">
            <v>0</v>
          </cell>
          <cell r="W13">
            <v>2.1</v>
          </cell>
          <cell r="X13">
            <v>150.30000000000001</v>
          </cell>
          <cell r="Y13">
            <v>5.43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146.97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554</v>
          </cell>
          <cell r="AZ13">
            <v>0</v>
          </cell>
          <cell r="BA13">
            <v>0</v>
          </cell>
          <cell r="BB13">
            <v>150.30000000000001</v>
          </cell>
          <cell r="BC13">
            <v>554</v>
          </cell>
          <cell r="BD13">
            <v>416.78899999999999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578.42999999999995</v>
          </cell>
          <cell r="E14">
            <v>284.56700000000001</v>
          </cell>
          <cell r="F14">
            <v>293.863</v>
          </cell>
          <cell r="G14">
            <v>35.279000000000003</v>
          </cell>
          <cell r="H14">
            <v>0</v>
          </cell>
          <cell r="I14">
            <v>199.86</v>
          </cell>
          <cell r="J14">
            <v>3.089</v>
          </cell>
          <cell r="K14">
            <v>3.1890000000000001</v>
          </cell>
          <cell r="L14">
            <v>0</v>
          </cell>
          <cell r="M14">
            <v>0</v>
          </cell>
          <cell r="N14">
            <v>193.58199999999999</v>
          </cell>
          <cell r="O14">
            <v>0</v>
          </cell>
          <cell r="P14">
            <v>743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743</v>
          </cell>
          <cell r="V14">
            <v>0</v>
          </cell>
          <cell r="W14">
            <v>1.762</v>
          </cell>
          <cell r="X14">
            <v>199.86</v>
          </cell>
          <cell r="Y14">
            <v>8.0400000000000009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193.58199999999999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743</v>
          </cell>
          <cell r="AZ14">
            <v>0</v>
          </cell>
          <cell r="BA14">
            <v>0</v>
          </cell>
          <cell r="BB14">
            <v>199.86</v>
          </cell>
          <cell r="BC14">
            <v>743</v>
          </cell>
          <cell r="BD14">
            <v>578.42999999999995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734.78</v>
          </cell>
          <cell r="E15">
            <v>360.04</v>
          </cell>
          <cell r="F15">
            <v>374.74</v>
          </cell>
          <cell r="G15">
            <v>35.536999999999999</v>
          </cell>
          <cell r="H15">
            <v>0</v>
          </cell>
          <cell r="I15">
            <v>265.27999999999997</v>
          </cell>
          <cell r="J15">
            <v>1.7709999999999999</v>
          </cell>
          <cell r="K15">
            <v>1.8440000000000001</v>
          </cell>
          <cell r="L15">
            <v>0</v>
          </cell>
          <cell r="M15">
            <v>0</v>
          </cell>
          <cell r="N15">
            <v>261.66500000000002</v>
          </cell>
          <cell r="O15">
            <v>0</v>
          </cell>
          <cell r="P15">
            <v>994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994</v>
          </cell>
          <cell r="V15">
            <v>0</v>
          </cell>
          <cell r="W15">
            <v>1.768</v>
          </cell>
          <cell r="X15">
            <v>265.27999999999997</v>
          </cell>
          <cell r="Y15">
            <v>5.383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261.66500000000002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994</v>
          </cell>
          <cell r="AZ15">
            <v>0</v>
          </cell>
          <cell r="BA15">
            <v>0</v>
          </cell>
          <cell r="BB15">
            <v>265.27999999999997</v>
          </cell>
          <cell r="BC15">
            <v>994</v>
          </cell>
          <cell r="BD15">
            <v>734.78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1219.5060000000001</v>
          </cell>
          <cell r="E16">
            <v>579.14499999999998</v>
          </cell>
          <cell r="F16">
            <v>640.36099999999999</v>
          </cell>
          <cell r="G16">
            <v>35.308999999999997</v>
          </cell>
          <cell r="H16">
            <v>0</v>
          </cell>
          <cell r="I16">
            <v>445.67</v>
          </cell>
          <cell r="J16">
            <v>2.0720000000000001</v>
          </cell>
          <cell r="K16">
            <v>2.29</v>
          </cell>
          <cell r="L16">
            <v>0</v>
          </cell>
          <cell r="M16">
            <v>0</v>
          </cell>
          <cell r="N16">
            <v>441.30799999999999</v>
          </cell>
          <cell r="O16">
            <v>0</v>
          </cell>
          <cell r="P16">
            <v>1774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1774</v>
          </cell>
          <cell r="V16">
            <v>0</v>
          </cell>
          <cell r="W16">
            <v>1.627</v>
          </cell>
          <cell r="X16">
            <v>445.67</v>
          </cell>
          <cell r="Y16">
            <v>5.9889999999999999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1774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441.30799999999999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1774</v>
          </cell>
          <cell r="AZ16">
            <v>0</v>
          </cell>
          <cell r="BA16">
            <v>0</v>
          </cell>
          <cell r="BB16">
            <v>445.67</v>
          </cell>
          <cell r="BC16">
            <v>1774</v>
          </cell>
          <cell r="BD16">
            <v>1219.5060000000001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1441.6189999999999</v>
          </cell>
          <cell r="E17">
            <v>685.83799999999997</v>
          </cell>
          <cell r="F17">
            <v>755.78099999999995</v>
          </cell>
          <cell r="G17">
            <v>35.055</v>
          </cell>
          <cell r="H17">
            <v>0</v>
          </cell>
          <cell r="I17">
            <v>525.82000000000005</v>
          </cell>
          <cell r="J17">
            <v>3.7309999999999999</v>
          </cell>
          <cell r="K17">
            <v>4.1109999999999998</v>
          </cell>
          <cell r="L17">
            <v>0</v>
          </cell>
          <cell r="M17">
            <v>0</v>
          </cell>
          <cell r="N17">
            <v>517.97799999999995</v>
          </cell>
          <cell r="O17">
            <v>0</v>
          </cell>
          <cell r="P17">
            <v>2086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2086</v>
          </cell>
          <cell r="V17">
            <v>0</v>
          </cell>
          <cell r="W17">
            <v>1.431</v>
          </cell>
          <cell r="X17">
            <v>525.82000000000005</v>
          </cell>
          <cell r="Y17">
            <v>9.2729999999999997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517.97799999999995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2086</v>
          </cell>
          <cell r="AZ17">
            <v>0</v>
          </cell>
          <cell r="BA17">
            <v>0</v>
          </cell>
          <cell r="BB17">
            <v>525.82000000000005</v>
          </cell>
          <cell r="BC17">
            <v>2086</v>
          </cell>
          <cell r="BD17">
            <v>1441.6189999999999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3386</v>
          </cell>
        </row>
      </sheetData>
      <sheetData sheetId="23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EISPA5ZOSWFEITDHFAPB6E527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1498.364</v>
          </cell>
          <cell r="E6">
            <v>712.16099999999994</v>
          </cell>
          <cell r="F6">
            <v>786.20299999999997</v>
          </cell>
          <cell r="G6">
            <v>35.027999999999999</v>
          </cell>
          <cell r="H6">
            <v>0</v>
          </cell>
          <cell r="I6">
            <v>549.03</v>
          </cell>
          <cell r="J6">
            <v>3.4830000000000001</v>
          </cell>
          <cell r="K6">
            <v>3.8450000000000002</v>
          </cell>
          <cell r="L6">
            <v>0</v>
          </cell>
          <cell r="M6">
            <v>0</v>
          </cell>
          <cell r="N6">
            <v>541.702</v>
          </cell>
          <cell r="O6">
            <v>0</v>
          </cell>
          <cell r="P6">
            <v>2182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2182</v>
          </cell>
          <cell r="V6">
            <v>0</v>
          </cell>
          <cell r="W6">
            <v>1.2290000000000001</v>
          </cell>
          <cell r="X6">
            <v>549.03</v>
          </cell>
          <cell r="Y6">
            <v>8.5570000000000004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541.702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2182</v>
          </cell>
          <cell r="AZ6">
            <v>0</v>
          </cell>
          <cell r="BA6">
            <v>0</v>
          </cell>
          <cell r="BB6">
            <v>549.03</v>
          </cell>
          <cell r="BC6">
            <v>2182</v>
          </cell>
          <cell r="BD6">
            <v>1498.364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998.07899999999995</v>
          </cell>
          <cell r="E7">
            <v>473.66899999999998</v>
          </cell>
          <cell r="F7">
            <v>524.41</v>
          </cell>
          <cell r="G7">
            <v>34.866999999999997</v>
          </cell>
          <cell r="H7">
            <v>0</v>
          </cell>
          <cell r="I7">
            <v>362.05</v>
          </cell>
          <cell r="J7">
            <v>2.4300000000000002</v>
          </cell>
          <cell r="K7">
            <v>2.6909999999999998</v>
          </cell>
          <cell r="L7">
            <v>0</v>
          </cell>
          <cell r="M7">
            <v>0</v>
          </cell>
          <cell r="N7">
            <v>356.92899999999997</v>
          </cell>
          <cell r="O7">
            <v>0</v>
          </cell>
          <cell r="P7">
            <v>1443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1443</v>
          </cell>
          <cell r="V7">
            <v>0</v>
          </cell>
          <cell r="W7">
            <v>2.3260000000000001</v>
          </cell>
          <cell r="X7">
            <v>362.05</v>
          </cell>
          <cell r="Y7">
            <v>7.447000000000001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356.92899999999997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1443</v>
          </cell>
          <cell r="AZ7">
            <v>0</v>
          </cell>
          <cell r="BA7">
            <v>0</v>
          </cell>
          <cell r="BB7">
            <v>362.05</v>
          </cell>
          <cell r="BC7">
            <v>1443</v>
          </cell>
          <cell r="BD7">
            <v>998.07899999999995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1277.944</v>
          </cell>
          <cell r="E8">
            <v>609.51800000000003</v>
          </cell>
          <cell r="F8">
            <v>668.42600000000004</v>
          </cell>
          <cell r="G8">
            <v>34.735999999999997</v>
          </cell>
          <cell r="H8">
            <v>0</v>
          </cell>
          <cell r="I8">
            <v>465.56</v>
          </cell>
          <cell r="J8">
            <v>3.2589999999999999</v>
          </cell>
          <cell r="K8">
            <v>3.5739999999999998</v>
          </cell>
          <cell r="L8">
            <v>0</v>
          </cell>
          <cell r="M8">
            <v>0</v>
          </cell>
          <cell r="N8">
            <v>458.72699999999998</v>
          </cell>
          <cell r="O8">
            <v>0</v>
          </cell>
          <cell r="P8">
            <v>1838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1838</v>
          </cell>
          <cell r="V8">
            <v>0</v>
          </cell>
          <cell r="W8">
            <v>2.0150000000000001</v>
          </cell>
          <cell r="X8">
            <v>465.56</v>
          </cell>
          <cell r="Y8">
            <v>8.8480000000000008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458.72699999999998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1838</v>
          </cell>
          <cell r="AZ8">
            <v>0</v>
          </cell>
          <cell r="BA8">
            <v>0</v>
          </cell>
          <cell r="BB8">
            <v>465.56</v>
          </cell>
          <cell r="BC8">
            <v>1838</v>
          </cell>
          <cell r="BD8">
            <v>1277.944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1092.404</v>
          </cell>
          <cell r="E9">
            <v>523.38400000000001</v>
          </cell>
          <cell r="F9">
            <v>569.02</v>
          </cell>
          <cell r="G9">
            <v>35.283000000000001</v>
          </cell>
          <cell r="H9">
            <v>0</v>
          </cell>
          <cell r="I9">
            <v>398.58</v>
          </cell>
          <cell r="J9">
            <v>2.8130000000000002</v>
          </cell>
          <cell r="K9">
            <v>3.0579999999999998</v>
          </cell>
          <cell r="L9">
            <v>0</v>
          </cell>
          <cell r="M9">
            <v>0</v>
          </cell>
          <cell r="N9">
            <v>392.709</v>
          </cell>
          <cell r="O9">
            <v>0</v>
          </cell>
          <cell r="P9">
            <v>1560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1560</v>
          </cell>
          <cell r="V9">
            <v>0</v>
          </cell>
          <cell r="W9">
            <v>1.6890000000000001</v>
          </cell>
          <cell r="X9">
            <v>398.58</v>
          </cell>
          <cell r="Y9">
            <v>7.5600000000000005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392.709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1560</v>
          </cell>
          <cell r="AZ9">
            <v>0</v>
          </cell>
          <cell r="BA9">
            <v>0</v>
          </cell>
          <cell r="BB9">
            <v>398.58</v>
          </cell>
          <cell r="BC9">
            <v>1560</v>
          </cell>
          <cell r="BD9">
            <v>1092.404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538.67499999999995</v>
          </cell>
          <cell r="E10">
            <v>265.71899999999999</v>
          </cell>
          <cell r="F10">
            <v>272.95600000000002</v>
          </cell>
          <cell r="G10">
            <v>35.363</v>
          </cell>
          <cell r="H10">
            <v>0</v>
          </cell>
          <cell r="I10">
            <v>196.05</v>
          </cell>
          <cell r="J10">
            <v>1.5209999999999999</v>
          </cell>
          <cell r="K10">
            <v>1.5620000000000001</v>
          </cell>
          <cell r="L10">
            <v>0</v>
          </cell>
          <cell r="M10">
            <v>0</v>
          </cell>
          <cell r="N10">
            <v>192.96700000000001</v>
          </cell>
          <cell r="O10">
            <v>0</v>
          </cell>
          <cell r="P10">
            <v>725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725</v>
          </cell>
          <cell r="V10">
            <v>0</v>
          </cell>
          <cell r="W10">
            <v>1.764</v>
          </cell>
          <cell r="X10">
            <v>196.05</v>
          </cell>
          <cell r="Y10">
            <v>4.8470000000000004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192.96700000000001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725</v>
          </cell>
          <cell r="AZ10">
            <v>0</v>
          </cell>
          <cell r="BA10">
            <v>0</v>
          </cell>
          <cell r="BB10">
            <v>196.05</v>
          </cell>
          <cell r="BC10">
            <v>725</v>
          </cell>
          <cell r="BD10">
            <v>538.67499999999995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448.74400000000003</v>
          </cell>
          <cell r="E11">
            <v>222.93899999999999</v>
          </cell>
          <cell r="F11">
            <v>225.80500000000001</v>
          </cell>
          <cell r="G11">
            <v>35.353999999999999</v>
          </cell>
          <cell r="H11">
            <v>0</v>
          </cell>
          <cell r="I11">
            <v>163.18</v>
          </cell>
          <cell r="J11">
            <v>1.5449999999999999</v>
          </cell>
          <cell r="K11">
            <v>1.5649999999999999</v>
          </cell>
          <cell r="L11">
            <v>0</v>
          </cell>
          <cell r="M11">
            <v>0</v>
          </cell>
          <cell r="N11">
            <v>160.07</v>
          </cell>
          <cell r="O11">
            <v>0</v>
          </cell>
          <cell r="P11">
            <v>595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595</v>
          </cell>
          <cell r="V11">
            <v>0</v>
          </cell>
          <cell r="W11">
            <v>1.899</v>
          </cell>
          <cell r="X11">
            <v>163.18</v>
          </cell>
          <cell r="Y11">
            <v>5.0090000000000003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160.07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595</v>
          </cell>
          <cell r="AZ11">
            <v>0</v>
          </cell>
          <cell r="BA11">
            <v>0</v>
          </cell>
          <cell r="BB11">
            <v>163.18</v>
          </cell>
          <cell r="BC11">
            <v>595</v>
          </cell>
          <cell r="BD11">
            <v>448.74400000000003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390.88</v>
          </cell>
          <cell r="E12">
            <v>196.654</v>
          </cell>
          <cell r="F12">
            <v>194.226</v>
          </cell>
          <cell r="G12">
            <v>35.424999999999997</v>
          </cell>
          <cell r="H12">
            <v>0</v>
          </cell>
          <cell r="I12">
            <v>141.75</v>
          </cell>
          <cell r="J12">
            <v>1.5069999999999999</v>
          </cell>
          <cell r="K12">
            <v>1.4890000000000001</v>
          </cell>
          <cell r="L12">
            <v>0</v>
          </cell>
          <cell r="M12">
            <v>0</v>
          </cell>
          <cell r="N12">
            <v>138.75399999999999</v>
          </cell>
          <cell r="O12">
            <v>0</v>
          </cell>
          <cell r="P12">
            <v>504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504</v>
          </cell>
          <cell r="V12">
            <v>0</v>
          </cell>
          <cell r="W12">
            <v>2.1579999999999999</v>
          </cell>
          <cell r="X12">
            <v>141.75</v>
          </cell>
          <cell r="Y12">
            <v>5.1539999999999999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138.75399999999999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504</v>
          </cell>
          <cell r="AZ12">
            <v>0</v>
          </cell>
          <cell r="BA12">
            <v>0</v>
          </cell>
          <cell r="BB12">
            <v>141.75</v>
          </cell>
          <cell r="BC12">
            <v>504</v>
          </cell>
          <cell r="BD12">
            <v>390.88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437.447</v>
          </cell>
          <cell r="E13">
            <v>219.56100000000001</v>
          </cell>
          <cell r="F13">
            <v>217.886</v>
          </cell>
          <cell r="G13">
            <v>35.539000000000001</v>
          </cell>
          <cell r="H13">
            <v>0</v>
          </cell>
          <cell r="I13">
            <v>158.99</v>
          </cell>
          <cell r="J13">
            <v>1.6060000000000001</v>
          </cell>
          <cell r="K13">
            <v>1.593</v>
          </cell>
          <cell r="L13">
            <v>0</v>
          </cell>
          <cell r="M13">
            <v>0</v>
          </cell>
          <cell r="N13">
            <v>155.791</v>
          </cell>
          <cell r="O13">
            <v>0</v>
          </cell>
          <cell r="P13">
            <v>568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568</v>
          </cell>
          <cell r="V13">
            <v>0</v>
          </cell>
          <cell r="W13">
            <v>2.8929999999999998</v>
          </cell>
          <cell r="X13">
            <v>158.99</v>
          </cell>
          <cell r="Y13">
            <v>6.0919999999999996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155.791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568</v>
          </cell>
          <cell r="AZ13">
            <v>0</v>
          </cell>
          <cell r="BA13">
            <v>0</v>
          </cell>
          <cell r="BB13">
            <v>158.99</v>
          </cell>
          <cell r="BC13">
            <v>568</v>
          </cell>
          <cell r="BD13">
            <v>437.447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370.9</v>
          </cell>
          <cell r="E14">
            <v>188.70400000000001</v>
          </cell>
          <cell r="F14">
            <v>182.196</v>
          </cell>
          <cell r="G14">
            <v>35.515000000000001</v>
          </cell>
          <cell r="H14">
            <v>0</v>
          </cell>
          <cell r="I14">
            <v>136.37</v>
          </cell>
          <cell r="J14">
            <v>2.0790000000000002</v>
          </cell>
          <cell r="K14">
            <v>2.0070000000000001</v>
          </cell>
          <cell r="L14">
            <v>0</v>
          </cell>
          <cell r="M14">
            <v>0</v>
          </cell>
          <cell r="N14">
            <v>132.28399999999999</v>
          </cell>
          <cell r="O14">
            <v>0</v>
          </cell>
          <cell r="P14">
            <v>474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474</v>
          </cell>
          <cell r="V14">
            <v>0</v>
          </cell>
          <cell r="W14">
            <v>2.427</v>
          </cell>
          <cell r="X14">
            <v>136.37</v>
          </cell>
          <cell r="Y14">
            <v>6.5129999999999999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132.28399999999999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474</v>
          </cell>
          <cell r="AZ14">
            <v>0</v>
          </cell>
          <cell r="BA14">
            <v>0</v>
          </cell>
          <cell r="BB14">
            <v>136.37</v>
          </cell>
          <cell r="BC14">
            <v>474</v>
          </cell>
          <cell r="BD14">
            <v>370.9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780.44</v>
          </cell>
          <cell r="E15">
            <v>377.82900000000001</v>
          </cell>
          <cell r="F15">
            <v>402.61099999999999</v>
          </cell>
          <cell r="G15">
            <v>35.56</v>
          </cell>
          <cell r="H15">
            <v>0</v>
          </cell>
          <cell r="I15">
            <v>283.62</v>
          </cell>
          <cell r="J15">
            <v>1.383</v>
          </cell>
          <cell r="K15">
            <v>1.4730000000000001</v>
          </cell>
          <cell r="L15">
            <v>0</v>
          </cell>
          <cell r="M15">
            <v>0</v>
          </cell>
          <cell r="N15">
            <v>280.76400000000001</v>
          </cell>
          <cell r="O15">
            <v>0</v>
          </cell>
          <cell r="P15">
            <v>1088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1088</v>
          </cell>
          <cell r="V15">
            <v>0</v>
          </cell>
          <cell r="W15">
            <v>2.5270000000000001</v>
          </cell>
          <cell r="X15">
            <v>283.62</v>
          </cell>
          <cell r="Y15">
            <v>5.383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280.76400000000001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1088</v>
          </cell>
          <cell r="AZ15">
            <v>0</v>
          </cell>
          <cell r="BA15">
            <v>0</v>
          </cell>
          <cell r="BB15">
            <v>283.62</v>
          </cell>
          <cell r="BC15">
            <v>1088</v>
          </cell>
          <cell r="BD15">
            <v>780.44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144.52000000000001</v>
          </cell>
          <cell r="J16">
            <v>87.2</v>
          </cell>
          <cell r="K16">
            <v>57.32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342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342</v>
          </cell>
          <cell r="V16">
            <v>0</v>
          </cell>
          <cell r="W16">
            <v>0</v>
          </cell>
          <cell r="X16">
            <v>144.52000000000001</v>
          </cell>
          <cell r="Y16">
            <v>144.52000000000001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342</v>
          </cell>
          <cell r="AZ16">
            <v>0</v>
          </cell>
          <cell r="BA16">
            <v>0</v>
          </cell>
          <cell r="BB16">
            <v>144.52000000000001</v>
          </cell>
          <cell r="BC16">
            <v>342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634.37199999999996</v>
          </cell>
          <cell r="E6">
            <v>284.93200000000002</v>
          </cell>
          <cell r="F6">
            <v>349.44</v>
          </cell>
          <cell r="G6">
            <v>34.591999999999999</v>
          </cell>
          <cell r="H6">
            <v>0</v>
          </cell>
          <cell r="I6">
            <v>222.19499999999999</v>
          </cell>
          <cell r="J6">
            <v>6.27</v>
          </cell>
          <cell r="K6">
            <v>7.69</v>
          </cell>
          <cell r="L6">
            <v>0</v>
          </cell>
          <cell r="M6">
            <v>0</v>
          </cell>
          <cell r="N6">
            <v>208.23500000000001</v>
          </cell>
          <cell r="O6">
            <v>0</v>
          </cell>
          <cell r="P6">
            <v>981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981</v>
          </cell>
          <cell r="V6">
            <v>0</v>
          </cell>
          <cell r="W6">
            <v>4.3999999999999997E-2</v>
          </cell>
          <cell r="X6">
            <v>222.19499999999999</v>
          </cell>
          <cell r="Y6">
            <v>14.004000000000001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208.23500000000001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981</v>
          </cell>
          <cell r="AZ6">
            <v>0</v>
          </cell>
          <cell r="BA6">
            <v>0</v>
          </cell>
          <cell r="BB6">
            <v>222.19499999999999</v>
          </cell>
          <cell r="BC6">
            <v>981</v>
          </cell>
          <cell r="BD6">
            <v>634.37199999999996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594.36699999999996</v>
          </cell>
          <cell r="E7">
            <v>264.57499999999999</v>
          </cell>
          <cell r="F7">
            <v>329.79199999999997</v>
          </cell>
          <cell r="G7">
            <v>34.655999999999999</v>
          </cell>
          <cell r="H7">
            <v>0</v>
          </cell>
          <cell r="I7">
            <v>206.57900000000001</v>
          </cell>
          <cell r="J7">
            <v>5.8460000000000001</v>
          </cell>
          <cell r="K7">
            <v>7.2859999999999996</v>
          </cell>
          <cell r="L7">
            <v>0</v>
          </cell>
          <cell r="M7">
            <v>0</v>
          </cell>
          <cell r="N7">
            <v>193.447</v>
          </cell>
          <cell r="O7">
            <v>0</v>
          </cell>
          <cell r="P7">
            <v>927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927</v>
          </cell>
          <cell r="V7">
            <v>0</v>
          </cell>
          <cell r="W7">
            <v>3.1E-2</v>
          </cell>
          <cell r="X7">
            <v>206.57900000000001</v>
          </cell>
          <cell r="Y7">
            <v>13.163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927</v>
          </cell>
          <cell r="AZ7">
            <v>0</v>
          </cell>
          <cell r="BA7">
            <v>0</v>
          </cell>
          <cell r="BB7">
            <v>206.57900000000001</v>
          </cell>
          <cell r="BC7">
            <v>927</v>
          </cell>
          <cell r="BD7">
            <v>594.36699999999996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624.22400000000005</v>
          </cell>
          <cell r="E8">
            <v>279.39299999999997</v>
          </cell>
          <cell r="F8">
            <v>344.83100000000002</v>
          </cell>
          <cell r="G8">
            <v>34.642000000000003</v>
          </cell>
          <cell r="H8">
            <v>0</v>
          </cell>
          <cell r="I8">
            <v>215.16200000000001</v>
          </cell>
          <cell r="J8">
            <v>6.077</v>
          </cell>
          <cell r="K8">
            <v>7.5010000000000003</v>
          </cell>
          <cell r="L8">
            <v>0</v>
          </cell>
          <cell r="M8">
            <v>0</v>
          </cell>
          <cell r="N8">
            <v>201.584</v>
          </cell>
          <cell r="O8">
            <v>0</v>
          </cell>
          <cell r="P8">
            <v>956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956</v>
          </cell>
          <cell r="V8">
            <v>0</v>
          </cell>
          <cell r="W8">
            <v>5.7000000000000002E-2</v>
          </cell>
          <cell r="X8">
            <v>215.16200000000001</v>
          </cell>
          <cell r="Y8">
            <v>13.635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201.584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956</v>
          </cell>
          <cell r="AZ8">
            <v>0</v>
          </cell>
          <cell r="BA8">
            <v>0</v>
          </cell>
          <cell r="BB8">
            <v>215.16200000000001</v>
          </cell>
          <cell r="BC8">
            <v>956</v>
          </cell>
          <cell r="BD8">
            <v>624.22400000000005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444.37299999999999</v>
          </cell>
          <cell r="E9">
            <v>198.755</v>
          </cell>
          <cell r="F9">
            <v>245.61799999999999</v>
          </cell>
          <cell r="G9">
            <v>34.610999999999997</v>
          </cell>
          <cell r="H9">
            <v>0</v>
          </cell>
          <cell r="I9">
            <v>153.749</v>
          </cell>
          <cell r="J9">
            <v>4.3390000000000004</v>
          </cell>
          <cell r="K9">
            <v>5.3620000000000001</v>
          </cell>
          <cell r="L9">
            <v>0</v>
          </cell>
          <cell r="M9">
            <v>0</v>
          </cell>
          <cell r="N9">
            <v>144.048</v>
          </cell>
          <cell r="O9">
            <v>0</v>
          </cell>
          <cell r="P9">
            <v>684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684</v>
          </cell>
          <cell r="V9">
            <v>0</v>
          </cell>
          <cell r="W9">
            <v>7.5999999999999998E-2</v>
          </cell>
          <cell r="X9">
            <v>153.749</v>
          </cell>
          <cell r="Y9">
            <v>9.777000000000001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144.048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684</v>
          </cell>
          <cell r="AZ9">
            <v>0</v>
          </cell>
          <cell r="BA9">
            <v>0</v>
          </cell>
          <cell r="BB9">
            <v>153.749</v>
          </cell>
          <cell r="BC9">
            <v>684</v>
          </cell>
          <cell r="BD9">
            <v>444.37299999999999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176.21</v>
          </cell>
          <cell r="E10">
            <v>80.382000000000005</v>
          </cell>
          <cell r="F10">
            <v>95.828000000000003</v>
          </cell>
          <cell r="G10">
            <v>34.658000000000001</v>
          </cell>
          <cell r="H10">
            <v>0</v>
          </cell>
          <cell r="I10">
            <v>60.814</v>
          </cell>
          <cell r="J10">
            <v>1.8839999999999999</v>
          </cell>
          <cell r="K10">
            <v>2.2450000000000001</v>
          </cell>
          <cell r="L10">
            <v>0</v>
          </cell>
          <cell r="M10">
            <v>0</v>
          </cell>
          <cell r="N10">
            <v>56.685000000000002</v>
          </cell>
          <cell r="O10">
            <v>0</v>
          </cell>
          <cell r="P10">
            <v>261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261</v>
          </cell>
          <cell r="V10">
            <v>0</v>
          </cell>
          <cell r="W10">
            <v>0.1</v>
          </cell>
          <cell r="X10">
            <v>60.814</v>
          </cell>
          <cell r="Y10">
            <v>4.2289999999999992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261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56.685000000000002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261</v>
          </cell>
          <cell r="AZ10">
            <v>0</v>
          </cell>
          <cell r="BA10">
            <v>0</v>
          </cell>
          <cell r="BB10">
            <v>60.814</v>
          </cell>
          <cell r="BC10">
            <v>261</v>
          </cell>
          <cell r="BD10">
            <v>176.21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77.718999999999994</v>
          </cell>
          <cell r="E11">
            <v>36.234000000000002</v>
          </cell>
          <cell r="F11">
            <v>41.484999999999999</v>
          </cell>
          <cell r="G11">
            <v>34.886000000000003</v>
          </cell>
          <cell r="H11">
            <v>0</v>
          </cell>
          <cell r="I11">
            <v>26.93</v>
          </cell>
          <cell r="J11">
            <v>0.97</v>
          </cell>
          <cell r="K11">
            <v>1.111</v>
          </cell>
          <cell r="L11">
            <v>0</v>
          </cell>
          <cell r="M11">
            <v>0</v>
          </cell>
          <cell r="N11">
            <v>24.849</v>
          </cell>
          <cell r="O11">
            <v>0</v>
          </cell>
          <cell r="P11">
            <v>111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</v>
          </cell>
          <cell r="V11">
            <v>0</v>
          </cell>
          <cell r="W11">
            <v>0.255</v>
          </cell>
          <cell r="X11">
            <v>26.93</v>
          </cell>
          <cell r="Y11">
            <v>2.3359999999999999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24.849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111</v>
          </cell>
          <cell r="AZ11">
            <v>0</v>
          </cell>
          <cell r="BA11">
            <v>0</v>
          </cell>
          <cell r="BB11">
            <v>26.93</v>
          </cell>
          <cell r="BC11">
            <v>111</v>
          </cell>
          <cell r="BD11">
            <v>77.718999999999994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69.813999999999993</v>
          </cell>
          <cell r="E12">
            <v>32.435000000000002</v>
          </cell>
          <cell r="F12">
            <v>37.378999999999998</v>
          </cell>
          <cell r="G12">
            <v>35.036999999999999</v>
          </cell>
          <cell r="H12">
            <v>0</v>
          </cell>
          <cell r="I12">
            <v>24.344999999999999</v>
          </cell>
          <cell r="J12">
            <v>0.878</v>
          </cell>
          <cell r="K12">
            <v>1.012</v>
          </cell>
          <cell r="L12">
            <v>0</v>
          </cell>
          <cell r="M12">
            <v>0</v>
          </cell>
          <cell r="N12">
            <v>22.454999999999998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0.27900000000000003</v>
          </cell>
          <cell r="X12">
            <v>24.344999999999999</v>
          </cell>
          <cell r="Y12">
            <v>2.169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22.454999999999998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101</v>
          </cell>
          <cell r="AZ12">
            <v>0</v>
          </cell>
          <cell r="BA12">
            <v>0</v>
          </cell>
          <cell r="BB12">
            <v>24.344999999999999</v>
          </cell>
          <cell r="BC12">
            <v>101</v>
          </cell>
          <cell r="BD12">
            <v>69.813999999999993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82.3</v>
          </cell>
          <cell r="E13">
            <v>38.99</v>
          </cell>
          <cell r="F13">
            <v>43.31</v>
          </cell>
          <cell r="G13">
            <v>35.206000000000003</v>
          </cell>
          <cell r="H13">
            <v>0</v>
          </cell>
          <cell r="I13">
            <v>28.007999999999999</v>
          </cell>
          <cell r="J13">
            <v>1.0149999999999999</v>
          </cell>
          <cell r="K13">
            <v>1.127</v>
          </cell>
          <cell r="L13">
            <v>0</v>
          </cell>
          <cell r="M13">
            <v>0</v>
          </cell>
          <cell r="N13">
            <v>25.866</v>
          </cell>
          <cell r="O13">
            <v>0</v>
          </cell>
          <cell r="P13">
            <v>112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112</v>
          </cell>
          <cell r="V13">
            <v>0</v>
          </cell>
          <cell r="W13">
            <v>0.20399999999999999</v>
          </cell>
          <cell r="X13">
            <v>28.007999999999999</v>
          </cell>
          <cell r="Y13">
            <v>2.3460000000000001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25.866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112</v>
          </cell>
          <cell r="AZ13">
            <v>0</v>
          </cell>
          <cell r="BA13">
            <v>0</v>
          </cell>
          <cell r="BB13">
            <v>28.007999999999999</v>
          </cell>
          <cell r="BC13">
            <v>112</v>
          </cell>
          <cell r="BD13">
            <v>82.3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172.38900000000001</v>
          </cell>
          <cell r="E14">
            <v>77.710999999999999</v>
          </cell>
          <cell r="F14">
            <v>94.677999999999997</v>
          </cell>
          <cell r="G14">
            <v>35.298999999999999</v>
          </cell>
          <cell r="H14">
            <v>0</v>
          </cell>
          <cell r="I14">
            <v>60.192</v>
          </cell>
          <cell r="J14">
            <v>1.716</v>
          </cell>
          <cell r="K14">
            <v>2.09</v>
          </cell>
          <cell r="L14">
            <v>0</v>
          </cell>
          <cell r="M14">
            <v>0</v>
          </cell>
          <cell r="N14">
            <v>56.386000000000003</v>
          </cell>
          <cell r="O14">
            <v>0</v>
          </cell>
          <cell r="P14">
            <v>264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264</v>
          </cell>
          <cell r="V14">
            <v>0</v>
          </cell>
          <cell r="W14">
            <v>4.7E-2</v>
          </cell>
          <cell r="X14">
            <v>60.192</v>
          </cell>
          <cell r="Y14">
            <v>3.8530000000000002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56.386000000000003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264</v>
          </cell>
          <cell r="AZ14">
            <v>0</v>
          </cell>
          <cell r="BA14">
            <v>0</v>
          </cell>
          <cell r="BB14">
            <v>60.192</v>
          </cell>
          <cell r="BC14">
            <v>264</v>
          </cell>
          <cell r="BD14">
            <v>172.38900000000001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327.41300000000001</v>
          </cell>
          <cell r="E15">
            <v>145.95500000000001</v>
          </cell>
          <cell r="F15">
            <v>181.458</v>
          </cell>
          <cell r="G15">
            <v>35.488</v>
          </cell>
          <cell r="H15">
            <v>0</v>
          </cell>
          <cell r="I15">
            <v>114.396</v>
          </cell>
          <cell r="J15">
            <v>3.194</v>
          </cell>
          <cell r="K15">
            <v>3.972</v>
          </cell>
          <cell r="L15">
            <v>0</v>
          </cell>
          <cell r="M15">
            <v>0</v>
          </cell>
          <cell r="N15">
            <v>107.23</v>
          </cell>
          <cell r="O15">
            <v>0</v>
          </cell>
          <cell r="P15">
            <v>512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512</v>
          </cell>
          <cell r="V15">
            <v>0</v>
          </cell>
          <cell r="W15">
            <v>7.1999999999999995E-2</v>
          </cell>
          <cell r="X15">
            <v>114.396</v>
          </cell>
          <cell r="Y15">
            <v>7.2380000000000004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107.23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512</v>
          </cell>
          <cell r="AZ15">
            <v>0</v>
          </cell>
          <cell r="BA15">
            <v>0</v>
          </cell>
          <cell r="BB15">
            <v>114.396</v>
          </cell>
          <cell r="BC15">
            <v>512</v>
          </cell>
          <cell r="BD15">
            <v>327.41300000000001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520.601</v>
          </cell>
          <cell r="E16">
            <v>231.73400000000001</v>
          </cell>
          <cell r="F16">
            <v>288.86700000000002</v>
          </cell>
          <cell r="G16">
            <v>35.271999999999998</v>
          </cell>
          <cell r="H16">
            <v>0</v>
          </cell>
          <cell r="I16">
            <v>183.39599999999999</v>
          </cell>
          <cell r="J16">
            <v>5.0460000000000003</v>
          </cell>
          <cell r="K16">
            <v>6.29</v>
          </cell>
          <cell r="L16">
            <v>0</v>
          </cell>
          <cell r="M16">
            <v>0</v>
          </cell>
          <cell r="N16">
            <v>172.06</v>
          </cell>
          <cell r="O16">
            <v>0</v>
          </cell>
          <cell r="P16">
            <v>823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823</v>
          </cell>
          <cell r="V16">
            <v>0</v>
          </cell>
          <cell r="W16">
            <v>4.1000000000000002E-2</v>
          </cell>
          <cell r="X16">
            <v>183.39599999999999</v>
          </cell>
          <cell r="Y16">
            <v>11.377000000000001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172.06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823</v>
          </cell>
          <cell r="AZ16">
            <v>0</v>
          </cell>
          <cell r="BA16">
            <v>0</v>
          </cell>
          <cell r="BB16">
            <v>183.39599999999999</v>
          </cell>
          <cell r="BC16">
            <v>823</v>
          </cell>
          <cell r="BD16">
            <v>520.601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527.80100000000004</v>
          </cell>
          <cell r="E17">
            <v>238.63800000000001</v>
          </cell>
          <cell r="F17">
            <v>289.16300000000001</v>
          </cell>
          <cell r="G17">
            <v>35.350999999999999</v>
          </cell>
          <cell r="H17">
            <v>0</v>
          </cell>
          <cell r="I17">
            <v>184.54</v>
          </cell>
          <cell r="J17">
            <v>5.048</v>
          </cell>
          <cell r="K17">
            <v>6.1159999999999997</v>
          </cell>
          <cell r="L17">
            <v>0</v>
          </cell>
          <cell r="M17">
            <v>0</v>
          </cell>
          <cell r="N17">
            <v>173.376</v>
          </cell>
          <cell r="O17">
            <v>0</v>
          </cell>
          <cell r="P17">
            <v>805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805</v>
          </cell>
          <cell r="V17">
            <v>0</v>
          </cell>
          <cell r="W17">
            <v>6.6000000000000003E-2</v>
          </cell>
          <cell r="X17">
            <v>184.54</v>
          </cell>
          <cell r="Y17">
            <v>11.23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805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173.376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805</v>
          </cell>
          <cell r="AZ17">
            <v>0</v>
          </cell>
          <cell r="BA17">
            <v>0</v>
          </cell>
          <cell r="BB17">
            <v>184.54</v>
          </cell>
          <cell r="BC17">
            <v>805</v>
          </cell>
          <cell r="BD17">
            <v>527.80100000000004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3546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627.88499999999999</v>
          </cell>
          <cell r="E6">
            <v>283.11399999999998</v>
          </cell>
          <cell r="F6">
            <v>344.77100000000002</v>
          </cell>
          <cell r="G6">
            <v>35.44</v>
          </cell>
          <cell r="H6">
            <v>0</v>
          </cell>
          <cell r="I6">
            <v>221.715</v>
          </cell>
          <cell r="J6">
            <v>6.1609999999999996</v>
          </cell>
          <cell r="K6">
            <v>7.5030000000000001</v>
          </cell>
          <cell r="L6">
            <v>0</v>
          </cell>
          <cell r="M6">
            <v>0</v>
          </cell>
          <cell r="N6">
            <v>208.05099999999999</v>
          </cell>
          <cell r="O6">
            <v>0</v>
          </cell>
          <cell r="P6">
            <v>972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972</v>
          </cell>
          <cell r="V6">
            <v>0</v>
          </cell>
          <cell r="W6">
            <v>4.2999999999999997E-2</v>
          </cell>
          <cell r="X6">
            <v>221.715</v>
          </cell>
          <cell r="Y6">
            <v>13.706999999999999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208.05099999999999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972</v>
          </cell>
          <cell r="AZ6">
            <v>0</v>
          </cell>
          <cell r="BA6">
            <v>0</v>
          </cell>
          <cell r="BB6">
            <v>221.715</v>
          </cell>
          <cell r="BC6">
            <v>972</v>
          </cell>
          <cell r="BD6">
            <v>627.88499999999999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588.40899999999999</v>
          </cell>
          <cell r="E7">
            <v>266.12599999999998</v>
          </cell>
          <cell r="F7">
            <v>322.28300000000002</v>
          </cell>
          <cell r="G7">
            <v>35.146000000000001</v>
          </cell>
          <cell r="H7">
            <v>0</v>
          </cell>
          <cell r="I7">
            <v>206.209</v>
          </cell>
          <cell r="J7">
            <v>5.7489999999999997</v>
          </cell>
          <cell r="K7">
            <v>6.9630000000000001</v>
          </cell>
          <cell r="L7">
            <v>0</v>
          </cell>
          <cell r="M7">
            <v>0</v>
          </cell>
          <cell r="N7">
            <v>193.49700000000001</v>
          </cell>
          <cell r="O7">
            <v>0</v>
          </cell>
          <cell r="P7">
            <v>899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899</v>
          </cell>
          <cell r="V7">
            <v>0</v>
          </cell>
          <cell r="W7">
            <v>4.8000000000000001E-2</v>
          </cell>
          <cell r="X7">
            <v>206.209</v>
          </cell>
          <cell r="Y7">
            <v>12.76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193.49700000000001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899</v>
          </cell>
          <cell r="AZ7">
            <v>0</v>
          </cell>
          <cell r="BA7">
            <v>0</v>
          </cell>
          <cell r="BB7">
            <v>206.209</v>
          </cell>
          <cell r="BC7">
            <v>899</v>
          </cell>
          <cell r="BD7">
            <v>588.40899999999999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560.74900000000002</v>
          </cell>
          <cell r="E8">
            <v>251.53299999999999</v>
          </cell>
          <cell r="F8">
            <v>309.21600000000001</v>
          </cell>
          <cell r="G8">
            <v>35.420999999999999</v>
          </cell>
          <cell r="H8">
            <v>0</v>
          </cell>
          <cell r="I8">
            <v>196.58500000000001</v>
          </cell>
          <cell r="J8">
            <v>5.4390000000000001</v>
          </cell>
          <cell r="K8">
            <v>6.6859999999999999</v>
          </cell>
          <cell r="L8">
            <v>0</v>
          </cell>
          <cell r="M8">
            <v>0</v>
          </cell>
          <cell r="N8">
            <v>184.46</v>
          </cell>
          <cell r="O8">
            <v>0</v>
          </cell>
          <cell r="P8">
            <v>870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870</v>
          </cell>
          <cell r="V8">
            <v>0</v>
          </cell>
          <cell r="W8">
            <v>6.7000000000000004E-2</v>
          </cell>
          <cell r="X8">
            <v>196.58500000000001</v>
          </cell>
          <cell r="Y8">
            <v>12.192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184.46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870</v>
          </cell>
          <cell r="AZ8">
            <v>0</v>
          </cell>
          <cell r="BA8">
            <v>0</v>
          </cell>
          <cell r="BB8">
            <v>196.58500000000001</v>
          </cell>
          <cell r="BC8">
            <v>870</v>
          </cell>
          <cell r="BD8">
            <v>560.74900000000002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419.35399999999998</v>
          </cell>
          <cell r="E9">
            <v>187.44800000000001</v>
          </cell>
          <cell r="F9">
            <v>231.90600000000001</v>
          </cell>
          <cell r="G9">
            <v>35.326999999999998</v>
          </cell>
          <cell r="H9">
            <v>0</v>
          </cell>
          <cell r="I9">
            <v>147.06399999999999</v>
          </cell>
          <cell r="J9">
            <v>4.0590000000000002</v>
          </cell>
          <cell r="K9">
            <v>5.0220000000000002</v>
          </cell>
          <cell r="L9">
            <v>0</v>
          </cell>
          <cell r="M9">
            <v>0</v>
          </cell>
          <cell r="N9">
            <v>137.983</v>
          </cell>
          <cell r="O9">
            <v>0</v>
          </cell>
          <cell r="P9">
            <v>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655</v>
          </cell>
          <cell r="V9">
            <v>0</v>
          </cell>
          <cell r="W9">
            <v>6.8000000000000005E-2</v>
          </cell>
          <cell r="X9">
            <v>147.06399999999999</v>
          </cell>
          <cell r="Y9">
            <v>9.1489999999999991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137.983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655</v>
          </cell>
          <cell r="AZ9">
            <v>0</v>
          </cell>
          <cell r="BA9">
            <v>0</v>
          </cell>
          <cell r="BB9">
            <v>147.06399999999999</v>
          </cell>
          <cell r="BC9">
            <v>655</v>
          </cell>
          <cell r="BD9">
            <v>419.35399999999998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166.773</v>
          </cell>
          <cell r="E10">
            <v>75.938000000000002</v>
          </cell>
          <cell r="F10">
            <v>90.834999999999994</v>
          </cell>
          <cell r="G10">
            <v>35.393000000000001</v>
          </cell>
          <cell r="H10">
            <v>0</v>
          </cell>
          <cell r="I10">
            <v>58.52</v>
          </cell>
          <cell r="J10">
            <v>1.6719999999999999</v>
          </cell>
          <cell r="K10">
            <v>1.9990000000000001</v>
          </cell>
          <cell r="L10">
            <v>0</v>
          </cell>
          <cell r="M10">
            <v>0</v>
          </cell>
          <cell r="N10">
            <v>54.848999999999997</v>
          </cell>
          <cell r="O10">
            <v>0</v>
          </cell>
          <cell r="P10">
            <v>252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252</v>
          </cell>
          <cell r="V10">
            <v>0</v>
          </cell>
          <cell r="W10">
            <v>7.2999999999999995E-2</v>
          </cell>
          <cell r="X10">
            <v>58.52</v>
          </cell>
          <cell r="Y10">
            <v>3.7440000000000002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54.848999999999997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252</v>
          </cell>
          <cell r="AZ10">
            <v>0</v>
          </cell>
          <cell r="BA10">
            <v>0</v>
          </cell>
          <cell r="BB10">
            <v>58.52</v>
          </cell>
          <cell r="BC10">
            <v>252</v>
          </cell>
          <cell r="BD10">
            <v>166.773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79.113</v>
          </cell>
          <cell r="E11">
            <v>36.601999999999997</v>
          </cell>
          <cell r="F11">
            <v>42.511000000000003</v>
          </cell>
          <cell r="G11">
            <v>35.521999999999998</v>
          </cell>
          <cell r="H11">
            <v>0</v>
          </cell>
          <cell r="I11">
            <v>27.983000000000001</v>
          </cell>
          <cell r="J11">
            <v>0.85799999999999998</v>
          </cell>
          <cell r="K11">
            <v>0.996</v>
          </cell>
          <cell r="L11">
            <v>0</v>
          </cell>
          <cell r="M11">
            <v>0</v>
          </cell>
          <cell r="N11">
            <v>26.129000000000001</v>
          </cell>
          <cell r="O11">
            <v>0</v>
          </cell>
          <cell r="P11">
            <v>117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117</v>
          </cell>
          <cell r="V11">
            <v>0</v>
          </cell>
          <cell r="W11">
            <v>8.7999999999999995E-2</v>
          </cell>
          <cell r="X11">
            <v>27.983000000000001</v>
          </cell>
          <cell r="Y11">
            <v>1.9420000000000002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26.129000000000001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117</v>
          </cell>
          <cell r="AZ11">
            <v>0</v>
          </cell>
          <cell r="BA11">
            <v>0</v>
          </cell>
          <cell r="BB11">
            <v>27.983000000000001</v>
          </cell>
          <cell r="BC11">
            <v>117</v>
          </cell>
          <cell r="BD11">
            <v>79.113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82.147000000000006</v>
          </cell>
          <cell r="E12">
            <v>38.307000000000002</v>
          </cell>
          <cell r="F12">
            <v>43.84</v>
          </cell>
          <cell r="G12">
            <v>35.502000000000002</v>
          </cell>
          <cell r="H12">
            <v>0</v>
          </cell>
          <cell r="I12">
            <v>27.67</v>
          </cell>
          <cell r="J12">
            <v>0.90400000000000003</v>
          </cell>
          <cell r="K12">
            <v>1.034</v>
          </cell>
          <cell r="L12">
            <v>0</v>
          </cell>
          <cell r="M12">
            <v>0</v>
          </cell>
          <cell r="N12">
            <v>25.731999999999999</v>
          </cell>
          <cell r="O12">
            <v>0</v>
          </cell>
          <cell r="P12">
            <v>114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114</v>
          </cell>
          <cell r="V12">
            <v>0</v>
          </cell>
          <cell r="W12">
            <v>0.25600000000000001</v>
          </cell>
          <cell r="X12">
            <v>27.67</v>
          </cell>
          <cell r="Y12">
            <v>2.194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25.731999999999999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114</v>
          </cell>
          <cell r="AZ12">
            <v>0</v>
          </cell>
          <cell r="BA12">
            <v>0</v>
          </cell>
          <cell r="BB12">
            <v>27.67</v>
          </cell>
          <cell r="BC12">
            <v>114</v>
          </cell>
          <cell r="BD12">
            <v>82.147000000000006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82.23</v>
          </cell>
          <cell r="E13">
            <v>38.590000000000003</v>
          </cell>
          <cell r="F13">
            <v>43.64</v>
          </cell>
          <cell r="G13">
            <v>35.533000000000001</v>
          </cell>
          <cell r="H13">
            <v>0</v>
          </cell>
          <cell r="I13">
            <v>28.494</v>
          </cell>
          <cell r="J13">
            <v>0.92</v>
          </cell>
          <cell r="K13">
            <v>1.0409999999999999</v>
          </cell>
          <cell r="L13">
            <v>0</v>
          </cell>
          <cell r="M13">
            <v>0</v>
          </cell>
          <cell r="N13">
            <v>26.533000000000001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0.248</v>
          </cell>
          <cell r="X13">
            <v>28.494</v>
          </cell>
          <cell r="Y13">
            <v>2.2089999999999996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26.533000000000001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116</v>
          </cell>
          <cell r="AZ13">
            <v>0</v>
          </cell>
          <cell r="BA13">
            <v>0</v>
          </cell>
          <cell r="BB13">
            <v>28.494</v>
          </cell>
          <cell r="BC13">
            <v>116</v>
          </cell>
          <cell r="BD13">
            <v>82.23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69.509</v>
          </cell>
          <cell r="E14">
            <v>33.125999999999998</v>
          </cell>
          <cell r="F14">
            <v>36.383000000000003</v>
          </cell>
          <cell r="G14">
            <v>35.527000000000001</v>
          </cell>
          <cell r="H14">
            <v>0</v>
          </cell>
          <cell r="I14">
            <v>24.027000000000001</v>
          </cell>
          <cell r="J14">
            <v>0.79400000000000004</v>
          </cell>
          <cell r="K14">
            <v>0.873</v>
          </cell>
          <cell r="L14">
            <v>0</v>
          </cell>
          <cell r="M14">
            <v>0</v>
          </cell>
          <cell r="N14">
            <v>22.36</v>
          </cell>
          <cell r="O14">
            <v>0</v>
          </cell>
          <cell r="P14">
            <v>95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95</v>
          </cell>
          <cell r="V14">
            <v>0</v>
          </cell>
          <cell r="W14">
            <v>0.08</v>
          </cell>
          <cell r="X14">
            <v>24.027000000000001</v>
          </cell>
          <cell r="Y14">
            <v>1.7470000000000001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22.36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95</v>
          </cell>
          <cell r="AZ14">
            <v>0</v>
          </cell>
          <cell r="BA14">
            <v>0</v>
          </cell>
          <cell r="BB14">
            <v>24.027000000000001</v>
          </cell>
          <cell r="BC14">
            <v>95</v>
          </cell>
          <cell r="BD14">
            <v>69.509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204.291</v>
          </cell>
          <cell r="E15">
            <v>90.191000000000003</v>
          </cell>
          <cell r="F15">
            <v>114.1</v>
          </cell>
          <cell r="G15">
            <v>35.601999999999997</v>
          </cell>
          <cell r="H15">
            <v>0</v>
          </cell>
          <cell r="I15">
            <v>70.921000000000006</v>
          </cell>
          <cell r="J15">
            <v>1.966</v>
          </cell>
          <cell r="K15">
            <v>2.4870000000000001</v>
          </cell>
          <cell r="L15">
            <v>0</v>
          </cell>
          <cell r="M15">
            <v>0</v>
          </cell>
          <cell r="N15">
            <v>66.468000000000004</v>
          </cell>
          <cell r="O15">
            <v>0</v>
          </cell>
          <cell r="P15">
            <v>323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323</v>
          </cell>
          <cell r="V15">
            <v>0</v>
          </cell>
          <cell r="W15">
            <v>8.2000000000000003E-2</v>
          </cell>
          <cell r="X15">
            <v>70.921000000000006</v>
          </cell>
          <cell r="Y15">
            <v>4.5350000000000001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66.468000000000004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323</v>
          </cell>
          <cell r="AZ15">
            <v>0</v>
          </cell>
          <cell r="BA15">
            <v>0</v>
          </cell>
          <cell r="BB15">
            <v>70.921000000000006</v>
          </cell>
          <cell r="BC15">
            <v>323</v>
          </cell>
          <cell r="BD15">
            <v>204.291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860.15</v>
          </cell>
          <cell r="E6">
            <v>377.58300000000003</v>
          </cell>
          <cell r="F6">
            <v>482.56700000000001</v>
          </cell>
          <cell r="G6">
            <v>34.591999999999999</v>
          </cell>
          <cell r="H6">
            <v>0</v>
          </cell>
          <cell r="I6">
            <v>308.41399999999999</v>
          </cell>
          <cell r="J6">
            <v>4.3490000000000002</v>
          </cell>
          <cell r="K6">
            <v>5.5590000000000002</v>
          </cell>
          <cell r="L6">
            <v>0</v>
          </cell>
          <cell r="M6">
            <v>0</v>
          </cell>
          <cell r="N6">
            <v>298.50599999999997</v>
          </cell>
          <cell r="O6">
            <v>0</v>
          </cell>
          <cell r="P6">
            <v>1419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1419</v>
          </cell>
          <cell r="V6">
            <v>0</v>
          </cell>
          <cell r="W6">
            <v>0.371</v>
          </cell>
          <cell r="X6">
            <v>308.41399999999999</v>
          </cell>
          <cell r="Y6">
            <v>10.279000000000002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298.50599999999997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308.41399999999999</v>
          </cell>
          <cell r="BC6">
            <v>1419</v>
          </cell>
          <cell r="BD6">
            <v>860.15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711.08299999999997</v>
          </cell>
          <cell r="E7">
            <v>313.72300000000001</v>
          </cell>
          <cell r="F7">
            <v>397.36</v>
          </cell>
          <cell r="G7">
            <v>34.655000000000001</v>
          </cell>
          <cell r="H7">
            <v>0</v>
          </cell>
          <cell r="I7">
            <v>256.37400000000002</v>
          </cell>
          <cell r="J7">
            <v>3.6480000000000001</v>
          </cell>
          <cell r="K7">
            <v>4.62</v>
          </cell>
          <cell r="L7">
            <v>0</v>
          </cell>
          <cell r="M7">
            <v>0</v>
          </cell>
          <cell r="N7">
            <v>248.10599999999999</v>
          </cell>
          <cell r="O7">
            <v>0</v>
          </cell>
          <cell r="P7">
            <v>1169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1169</v>
          </cell>
          <cell r="V7">
            <v>0</v>
          </cell>
          <cell r="W7">
            <v>0.40899999999999997</v>
          </cell>
          <cell r="X7">
            <v>256.37400000000002</v>
          </cell>
          <cell r="Y7">
            <v>8.6770000000000014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248.10599999999999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256.37400000000002</v>
          </cell>
          <cell r="BC7">
            <v>1169</v>
          </cell>
          <cell r="BD7">
            <v>711.08299999999997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742.63900000000001</v>
          </cell>
          <cell r="E8">
            <v>331.18</v>
          </cell>
          <cell r="F8">
            <v>411.459</v>
          </cell>
          <cell r="G8">
            <v>34.643000000000001</v>
          </cell>
          <cell r="H8">
            <v>0</v>
          </cell>
          <cell r="I8">
            <v>270.08600000000001</v>
          </cell>
          <cell r="J8">
            <v>3.8380000000000001</v>
          </cell>
          <cell r="K8">
            <v>4.7690000000000001</v>
          </cell>
          <cell r="L8">
            <v>0</v>
          </cell>
          <cell r="M8">
            <v>0</v>
          </cell>
          <cell r="N8">
            <v>261.47899999999998</v>
          </cell>
          <cell r="O8">
            <v>0</v>
          </cell>
          <cell r="P8">
            <v>1208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1208</v>
          </cell>
          <cell r="V8">
            <v>0</v>
          </cell>
          <cell r="W8">
            <v>0.49399999999999999</v>
          </cell>
          <cell r="X8">
            <v>270.08600000000001</v>
          </cell>
          <cell r="Y8">
            <v>9.1009999999999991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261.47899999999998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270.08600000000001</v>
          </cell>
          <cell r="BC8">
            <v>1208</v>
          </cell>
          <cell r="BD8">
            <v>742.63900000000001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755.12699999999995</v>
          </cell>
          <cell r="E9">
            <v>338.52</v>
          </cell>
          <cell r="F9">
            <v>416.60700000000003</v>
          </cell>
          <cell r="G9">
            <v>34.610999999999997</v>
          </cell>
          <cell r="H9">
            <v>0</v>
          </cell>
          <cell r="I9">
            <v>277.40100000000001</v>
          </cell>
          <cell r="J9">
            <v>4.8410000000000002</v>
          </cell>
          <cell r="K9">
            <v>5.9580000000000002</v>
          </cell>
          <cell r="L9">
            <v>0</v>
          </cell>
          <cell r="M9">
            <v>0</v>
          </cell>
          <cell r="N9">
            <v>266.60199999999998</v>
          </cell>
          <cell r="O9">
            <v>0</v>
          </cell>
          <cell r="P9">
            <v>1229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1229</v>
          </cell>
          <cell r="V9">
            <v>0</v>
          </cell>
          <cell r="W9">
            <v>0.39700000000000002</v>
          </cell>
          <cell r="X9">
            <v>277.40100000000001</v>
          </cell>
          <cell r="Y9">
            <v>11.196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266.60199999999998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277.40100000000001</v>
          </cell>
          <cell r="BC9">
            <v>1229</v>
          </cell>
          <cell r="BD9">
            <v>755.12699999999995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281.91899999999998</v>
          </cell>
          <cell r="E10">
            <v>125.396</v>
          </cell>
          <cell r="F10">
            <v>156.523</v>
          </cell>
          <cell r="G10">
            <v>34.654000000000003</v>
          </cell>
          <cell r="H10">
            <v>0</v>
          </cell>
          <cell r="I10">
            <v>99.697000000000003</v>
          </cell>
          <cell r="J10">
            <v>0.68200000000000005</v>
          </cell>
          <cell r="K10">
            <v>0.85199999999999998</v>
          </cell>
          <cell r="L10">
            <v>0</v>
          </cell>
          <cell r="M10">
            <v>0</v>
          </cell>
          <cell r="N10">
            <v>98.162999999999997</v>
          </cell>
          <cell r="O10">
            <v>0</v>
          </cell>
          <cell r="P10">
            <v>448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448</v>
          </cell>
          <cell r="V10">
            <v>0</v>
          </cell>
          <cell r="W10">
            <v>1.0129999999999999</v>
          </cell>
          <cell r="X10">
            <v>99.697000000000003</v>
          </cell>
          <cell r="Y10">
            <v>2.5469999999999997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98.162999999999997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99.697000000000003</v>
          </cell>
          <cell r="BC10">
            <v>448</v>
          </cell>
          <cell r="BD10">
            <v>281.91899999999998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166.89400000000001</v>
          </cell>
          <cell r="E11">
            <v>74.272000000000006</v>
          </cell>
          <cell r="F11">
            <v>92.622</v>
          </cell>
          <cell r="G11">
            <v>34.890999999999998</v>
          </cell>
          <cell r="H11">
            <v>0</v>
          </cell>
          <cell r="I11">
            <v>60.363999999999997</v>
          </cell>
          <cell r="J11">
            <v>1.0760000000000001</v>
          </cell>
          <cell r="K11">
            <v>1.341</v>
          </cell>
          <cell r="L11">
            <v>0</v>
          </cell>
          <cell r="M11">
            <v>0</v>
          </cell>
          <cell r="N11">
            <v>57.947000000000003</v>
          </cell>
          <cell r="O11">
            <v>0</v>
          </cell>
          <cell r="P11">
            <v>271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271</v>
          </cell>
          <cell r="V11">
            <v>0</v>
          </cell>
          <cell r="W11">
            <v>1.131</v>
          </cell>
          <cell r="X11">
            <v>60.363999999999997</v>
          </cell>
          <cell r="Y11">
            <v>3.548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57.947000000000003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60.363999999999997</v>
          </cell>
          <cell r="BC11">
            <v>271</v>
          </cell>
          <cell r="BD11">
            <v>166.89400000000001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167.07400000000001</v>
          </cell>
          <cell r="E12">
            <v>74.983000000000004</v>
          </cell>
          <cell r="F12">
            <v>92.090999999999994</v>
          </cell>
          <cell r="G12">
            <v>35.036999999999999</v>
          </cell>
          <cell r="H12">
            <v>0</v>
          </cell>
          <cell r="I12">
            <v>60.615000000000002</v>
          </cell>
          <cell r="J12">
            <v>1.2150000000000001</v>
          </cell>
          <cell r="K12">
            <v>1.4930000000000001</v>
          </cell>
          <cell r="L12">
            <v>0</v>
          </cell>
          <cell r="M12">
            <v>0</v>
          </cell>
          <cell r="N12">
            <v>57.906999999999996</v>
          </cell>
          <cell r="O12">
            <v>0</v>
          </cell>
          <cell r="P12">
            <v>268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268</v>
          </cell>
          <cell r="V12">
            <v>0</v>
          </cell>
          <cell r="W12">
            <v>1.21</v>
          </cell>
          <cell r="X12">
            <v>60.615000000000002</v>
          </cell>
          <cell r="Y12">
            <v>3.9180000000000001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57.906999999999996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60.615000000000002</v>
          </cell>
          <cell r="BC12">
            <v>268</v>
          </cell>
          <cell r="BD12">
            <v>167.07400000000001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163.35</v>
          </cell>
          <cell r="E13">
            <v>74.632000000000005</v>
          </cell>
          <cell r="F13">
            <v>88.718000000000004</v>
          </cell>
          <cell r="G13">
            <v>35.206000000000003</v>
          </cell>
          <cell r="H13">
            <v>0</v>
          </cell>
          <cell r="I13">
            <v>57.951000000000001</v>
          </cell>
          <cell r="J13">
            <v>0.98499999999999999</v>
          </cell>
          <cell r="K13">
            <v>1.1719999999999999</v>
          </cell>
          <cell r="L13">
            <v>0</v>
          </cell>
          <cell r="M13">
            <v>0</v>
          </cell>
          <cell r="N13">
            <v>55.793999999999997</v>
          </cell>
          <cell r="O13">
            <v>0</v>
          </cell>
          <cell r="P13">
            <v>248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248</v>
          </cell>
          <cell r="V13">
            <v>0</v>
          </cell>
          <cell r="W13">
            <v>1.171</v>
          </cell>
          <cell r="X13">
            <v>57.951000000000001</v>
          </cell>
          <cell r="Y13">
            <v>3.3280000000000003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55.793999999999997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57.951000000000001</v>
          </cell>
          <cell r="BC13">
            <v>248</v>
          </cell>
          <cell r="BD13">
            <v>163.35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303.13200000000001</v>
          </cell>
          <cell r="E14">
            <v>136.84800000000001</v>
          </cell>
          <cell r="F14">
            <v>166.28399999999999</v>
          </cell>
          <cell r="G14">
            <v>35.276000000000003</v>
          </cell>
          <cell r="H14">
            <v>0</v>
          </cell>
          <cell r="I14">
            <v>109.273</v>
          </cell>
          <cell r="J14">
            <v>2.0760000000000001</v>
          </cell>
          <cell r="K14">
            <v>2.5219999999999998</v>
          </cell>
          <cell r="L14">
            <v>0</v>
          </cell>
          <cell r="M14">
            <v>0</v>
          </cell>
          <cell r="N14">
            <v>104.675</v>
          </cell>
          <cell r="O14">
            <v>0</v>
          </cell>
          <cell r="P14">
            <v>478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478</v>
          </cell>
          <cell r="V14">
            <v>0</v>
          </cell>
          <cell r="W14">
            <v>0.91400000000000003</v>
          </cell>
          <cell r="X14">
            <v>109.273</v>
          </cell>
          <cell r="Y14">
            <v>5.5119999999999996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104.675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109.273</v>
          </cell>
          <cell r="BC14">
            <v>478</v>
          </cell>
          <cell r="BD14">
            <v>303.13200000000001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484.92099999999999</v>
          </cell>
          <cell r="E15">
            <v>217.327</v>
          </cell>
          <cell r="F15">
            <v>267.59399999999999</v>
          </cell>
          <cell r="G15">
            <v>35.488</v>
          </cell>
          <cell r="H15">
            <v>0</v>
          </cell>
          <cell r="I15">
            <v>174.387</v>
          </cell>
          <cell r="J15">
            <v>2.5390000000000001</v>
          </cell>
          <cell r="K15">
            <v>3.1269999999999998</v>
          </cell>
          <cell r="L15">
            <v>0</v>
          </cell>
          <cell r="M15">
            <v>0</v>
          </cell>
          <cell r="N15">
            <v>168.721</v>
          </cell>
          <cell r="O15">
            <v>0</v>
          </cell>
          <cell r="P15">
            <v>773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773</v>
          </cell>
          <cell r="V15">
            <v>0</v>
          </cell>
          <cell r="W15">
            <v>0.745</v>
          </cell>
          <cell r="X15">
            <v>174.387</v>
          </cell>
          <cell r="Y15">
            <v>6.4110000000000005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168.721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174.387</v>
          </cell>
          <cell r="BC15">
            <v>773</v>
          </cell>
          <cell r="BD15">
            <v>484.92099999999999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708.33399999999995</v>
          </cell>
          <cell r="E16">
            <v>315.32400000000001</v>
          </cell>
          <cell r="F16">
            <v>393.01</v>
          </cell>
          <cell r="G16">
            <v>35.271999999999998</v>
          </cell>
          <cell r="H16">
            <v>0</v>
          </cell>
          <cell r="I16">
            <v>255.85499999999999</v>
          </cell>
          <cell r="J16">
            <v>3.859</v>
          </cell>
          <cell r="K16">
            <v>4.8090000000000002</v>
          </cell>
          <cell r="L16">
            <v>0</v>
          </cell>
          <cell r="M16">
            <v>0</v>
          </cell>
          <cell r="N16">
            <v>247.18700000000001</v>
          </cell>
          <cell r="O16">
            <v>0</v>
          </cell>
          <cell r="P16">
            <v>1148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1148</v>
          </cell>
          <cell r="V16">
            <v>0</v>
          </cell>
          <cell r="W16">
            <v>0.45400000000000001</v>
          </cell>
          <cell r="X16">
            <v>255.85499999999999</v>
          </cell>
          <cell r="Y16">
            <v>9.1219999999999999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247.18700000000001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1148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255.85499999999999</v>
          </cell>
          <cell r="BC16">
            <v>1148</v>
          </cell>
          <cell r="BD16">
            <v>708.33399999999995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850.91700000000003</v>
          </cell>
          <cell r="E17">
            <v>377.32299999999998</v>
          </cell>
          <cell r="F17">
            <v>473.59399999999999</v>
          </cell>
          <cell r="G17">
            <v>35.353999999999999</v>
          </cell>
          <cell r="H17">
            <v>0</v>
          </cell>
          <cell r="I17">
            <v>304.30399999999997</v>
          </cell>
          <cell r="J17">
            <v>4.47</v>
          </cell>
          <cell r="K17">
            <v>5.6109999999999998</v>
          </cell>
          <cell r="L17">
            <v>0</v>
          </cell>
          <cell r="M17">
            <v>0</v>
          </cell>
          <cell r="N17">
            <v>294.22300000000001</v>
          </cell>
          <cell r="O17">
            <v>0</v>
          </cell>
          <cell r="P17">
            <v>1375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1375</v>
          </cell>
          <cell r="V17">
            <v>0</v>
          </cell>
          <cell r="W17">
            <v>0.33500000000000002</v>
          </cell>
          <cell r="X17">
            <v>304.30399999999997</v>
          </cell>
          <cell r="Y17">
            <v>10.416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1375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294.22300000000001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1375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304.30399999999997</v>
          </cell>
          <cell r="BC17">
            <v>1375</v>
          </cell>
          <cell r="BD17">
            <v>850.91700000000003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2806</v>
          </cell>
        </row>
      </sheetData>
      <sheetData sheetId="23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835</v>
          </cell>
          <cell r="E6">
            <v>370.983</v>
          </cell>
          <cell r="F6">
            <v>464.017</v>
          </cell>
          <cell r="G6">
            <v>35.44</v>
          </cell>
          <cell r="H6">
            <v>0</v>
          </cell>
          <cell r="I6">
            <v>299.59199999999998</v>
          </cell>
          <cell r="J6">
            <v>4.4359999999999999</v>
          </cell>
          <cell r="K6">
            <v>5.548</v>
          </cell>
          <cell r="L6">
            <v>0</v>
          </cell>
          <cell r="M6">
            <v>0</v>
          </cell>
          <cell r="N6">
            <v>289.608</v>
          </cell>
          <cell r="O6">
            <v>0</v>
          </cell>
          <cell r="P6">
            <v>1349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1349</v>
          </cell>
          <cell r="V6">
            <v>0</v>
          </cell>
          <cell r="W6">
            <v>0.36799999999999999</v>
          </cell>
          <cell r="X6">
            <v>299.59199999999998</v>
          </cell>
          <cell r="Y6">
            <v>10.352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289.608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299.59199999999998</v>
          </cell>
          <cell r="BC6">
            <v>1349</v>
          </cell>
          <cell r="BD6">
            <v>835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545.01499999999999</v>
          </cell>
          <cell r="E7">
            <v>237.93700000000001</v>
          </cell>
          <cell r="F7">
            <v>307.07799999999997</v>
          </cell>
          <cell r="G7">
            <v>35.159999999999997</v>
          </cell>
          <cell r="H7">
            <v>0</v>
          </cell>
          <cell r="I7">
            <v>194.572</v>
          </cell>
          <cell r="J7">
            <v>2.8250000000000002</v>
          </cell>
          <cell r="K7">
            <v>3.6469999999999998</v>
          </cell>
          <cell r="L7">
            <v>0</v>
          </cell>
          <cell r="M7">
            <v>0</v>
          </cell>
          <cell r="N7">
            <v>188.1</v>
          </cell>
          <cell r="O7">
            <v>0</v>
          </cell>
          <cell r="P7">
            <v>904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904</v>
          </cell>
          <cell r="V7">
            <v>0</v>
          </cell>
          <cell r="W7">
            <v>0.47599999999999998</v>
          </cell>
          <cell r="X7">
            <v>194.572</v>
          </cell>
          <cell r="Y7">
            <v>6.9479999999999995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188.1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194.572</v>
          </cell>
          <cell r="BC7">
            <v>904</v>
          </cell>
          <cell r="BD7">
            <v>545.01499999999999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701.65099999999995</v>
          </cell>
          <cell r="E8">
            <v>312.89699999999999</v>
          </cell>
          <cell r="F8">
            <v>388.75400000000002</v>
          </cell>
          <cell r="G8">
            <v>35.417000000000002</v>
          </cell>
          <cell r="H8">
            <v>0</v>
          </cell>
          <cell r="I8">
            <v>249.286</v>
          </cell>
          <cell r="J8">
            <v>3.75</v>
          </cell>
          <cell r="K8">
            <v>4.6589999999999998</v>
          </cell>
          <cell r="L8">
            <v>0</v>
          </cell>
          <cell r="M8">
            <v>0</v>
          </cell>
          <cell r="N8">
            <v>240.87700000000001</v>
          </cell>
          <cell r="O8">
            <v>0</v>
          </cell>
          <cell r="P8">
            <v>1115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1115</v>
          </cell>
          <cell r="V8">
            <v>0</v>
          </cell>
          <cell r="W8">
            <v>0.51300000000000001</v>
          </cell>
          <cell r="X8">
            <v>249.286</v>
          </cell>
          <cell r="Y8">
            <v>8.9219999999999988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240.87700000000001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249.286</v>
          </cell>
          <cell r="BC8">
            <v>1115</v>
          </cell>
          <cell r="BD8">
            <v>701.65099999999995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718.56200000000001</v>
          </cell>
          <cell r="E9">
            <v>320.37400000000002</v>
          </cell>
          <cell r="F9">
            <v>398.18799999999999</v>
          </cell>
          <cell r="G9">
            <v>35.328000000000003</v>
          </cell>
          <cell r="H9">
            <v>0</v>
          </cell>
          <cell r="I9">
            <v>254.56</v>
          </cell>
          <cell r="J9">
            <v>3.7869999999999999</v>
          </cell>
          <cell r="K9">
            <v>4.7069999999999999</v>
          </cell>
          <cell r="L9">
            <v>0</v>
          </cell>
          <cell r="M9">
            <v>0</v>
          </cell>
          <cell r="N9">
            <v>246.066</v>
          </cell>
          <cell r="O9">
            <v>0</v>
          </cell>
          <cell r="P9">
            <v>1139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1139</v>
          </cell>
          <cell r="V9">
            <v>0</v>
          </cell>
          <cell r="W9">
            <v>0.47299999999999998</v>
          </cell>
          <cell r="X9">
            <v>254.56</v>
          </cell>
          <cell r="Y9">
            <v>8.9670000000000005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246.066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254.56</v>
          </cell>
          <cell r="BC9">
            <v>1139</v>
          </cell>
          <cell r="BD9">
            <v>718.56200000000001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282.28800000000001</v>
          </cell>
          <cell r="E10">
            <v>126.71599999999999</v>
          </cell>
          <cell r="F10">
            <v>155.572</v>
          </cell>
          <cell r="G10">
            <v>35.396999999999998</v>
          </cell>
          <cell r="H10">
            <v>0</v>
          </cell>
          <cell r="I10">
            <v>100.90900000000001</v>
          </cell>
          <cell r="J10">
            <v>1.694</v>
          </cell>
          <cell r="K10">
            <v>2.0790000000000002</v>
          </cell>
          <cell r="L10">
            <v>0</v>
          </cell>
          <cell r="M10">
            <v>0</v>
          </cell>
          <cell r="N10">
            <v>97.135999999999996</v>
          </cell>
          <cell r="O10">
            <v>0</v>
          </cell>
          <cell r="P10">
            <v>446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446</v>
          </cell>
          <cell r="V10">
            <v>0</v>
          </cell>
          <cell r="W10">
            <v>0.94899999999999995</v>
          </cell>
          <cell r="X10">
            <v>100.90900000000001</v>
          </cell>
          <cell r="Y10">
            <v>4.7220000000000004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97.135999999999996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100.90900000000001</v>
          </cell>
          <cell r="BC10">
            <v>446</v>
          </cell>
          <cell r="BD10">
            <v>282.28800000000001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214.71199999999999</v>
          </cell>
          <cell r="E11">
            <v>98.921999999999997</v>
          </cell>
          <cell r="F11">
            <v>115.79</v>
          </cell>
          <cell r="G11">
            <v>35.524000000000001</v>
          </cell>
          <cell r="H11">
            <v>0</v>
          </cell>
          <cell r="I11">
            <v>77.126999999999995</v>
          </cell>
          <cell r="J11">
            <v>1.444</v>
          </cell>
          <cell r="K11">
            <v>1.69</v>
          </cell>
          <cell r="L11">
            <v>0</v>
          </cell>
          <cell r="M11">
            <v>0</v>
          </cell>
          <cell r="N11">
            <v>73.992999999999995</v>
          </cell>
          <cell r="O11">
            <v>0</v>
          </cell>
          <cell r="P11">
            <v>325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325</v>
          </cell>
          <cell r="V11">
            <v>0</v>
          </cell>
          <cell r="W11">
            <v>1.89</v>
          </cell>
          <cell r="X11">
            <v>77.126999999999995</v>
          </cell>
          <cell r="Y11">
            <v>5.024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73.992999999999995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77.126999999999995</v>
          </cell>
          <cell r="BC11">
            <v>325</v>
          </cell>
          <cell r="BD11">
            <v>214.71199999999999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158.03800000000001</v>
          </cell>
          <cell r="E12">
            <v>70.917000000000002</v>
          </cell>
          <cell r="F12">
            <v>87.120999999999995</v>
          </cell>
          <cell r="G12">
            <v>35.502000000000002</v>
          </cell>
          <cell r="H12">
            <v>0</v>
          </cell>
          <cell r="I12">
            <v>57.206000000000003</v>
          </cell>
          <cell r="J12">
            <v>1.0820000000000001</v>
          </cell>
          <cell r="K12">
            <v>1.33</v>
          </cell>
          <cell r="L12">
            <v>0</v>
          </cell>
          <cell r="M12">
            <v>0</v>
          </cell>
          <cell r="N12">
            <v>54.793999999999997</v>
          </cell>
          <cell r="O12">
            <v>0</v>
          </cell>
          <cell r="P12">
            <v>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253</v>
          </cell>
          <cell r="V12">
            <v>0</v>
          </cell>
          <cell r="W12">
            <v>2.5790000000000002</v>
          </cell>
          <cell r="X12">
            <v>57.206000000000003</v>
          </cell>
          <cell r="Y12">
            <v>4.9909999999999997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54.793999999999997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57.206000000000003</v>
          </cell>
          <cell r="BC12">
            <v>253</v>
          </cell>
          <cell r="BD12">
            <v>158.03800000000001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134.654</v>
          </cell>
          <cell r="E13">
            <v>60.01</v>
          </cell>
          <cell r="F13">
            <v>74.644000000000005</v>
          </cell>
          <cell r="G13">
            <v>35.533999999999999</v>
          </cell>
          <cell r="H13">
            <v>0</v>
          </cell>
          <cell r="I13">
            <v>48.014000000000003</v>
          </cell>
          <cell r="J13">
            <v>0.93799999999999994</v>
          </cell>
          <cell r="K13">
            <v>1.167</v>
          </cell>
          <cell r="L13">
            <v>0</v>
          </cell>
          <cell r="M13">
            <v>0</v>
          </cell>
          <cell r="N13">
            <v>45.908999999999999</v>
          </cell>
          <cell r="O13">
            <v>0</v>
          </cell>
          <cell r="P13">
            <v>215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215</v>
          </cell>
          <cell r="V13">
            <v>0</v>
          </cell>
          <cell r="W13">
            <v>2.5590000000000002</v>
          </cell>
          <cell r="X13">
            <v>48.014000000000003</v>
          </cell>
          <cell r="Y13">
            <v>4.6639999999999997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45.908999999999999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48.014000000000003</v>
          </cell>
          <cell r="BC13">
            <v>215</v>
          </cell>
          <cell r="BD13">
            <v>134.654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158.79300000000001</v>
          </cell>
          <cell r="E14">
            <v>72.573999999999998</v>
          </cell>
          <cell r="F14">
            <v>86.218999999999994</v>
          </cell>
          <cell r="G14">
            <v>35.526000000000003</v>
          </cell>
          <cell r="H14">
            <v>0</v>
          </cell>
          <cell r="I14">
            <v>58.220999999999997</v>
          </cell>
          <cell r="J14">
            <v>1.0449999999999999</v>
          </cell>
          <cell r="K14">
            <v>1.2410000000000001</v>
          </cell>
          <cell r="L14">
            <v>0</v>
          </cell>
          <cell r="M14">
            <v>0</v>
          </cell>
          <cell r="N14">
            <v>55.935000000000002</v>
          </cell>
          <cell r="O14">
            <v>0</v>
          </cell>
          <cell r="P14">
            <v>249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249</v>
          </cell>
          <cell r="V14">
            <v>0</v>
          </cell>
          <cell r="W14">
            <v>1.794</v>
          </cell>
          <cell r="X14">
            <v>58.220999999999997</v>
          </cell>
          <cell r="Y14">
            <v>4.08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55.935000000000002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58.220999999999997</v>
          </cell>
          <cell r="BC14">
            <v>249</v>
          </cell>
          <cell r="BD14">
            <v>158.79300000000001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383.66699999999997</v>
          </cell>
          <cell r="E15">
            <v>172.511</v>
          </cell>
          <cell r="F15">
            <v>211.15600000000001</v>
          </cell>
          <cell r="G15">
            <v>35.600999999999999</v>
          </cell>
          <cell r="H15">
            <v>0</v>
          </cell>
          <cell r="I15">
            <v>138.887</v>
          </cell>
          <cell r="J15">
            <v>2.4990000000000001</v>
          </cell>
          <cell r="K15">
            <v>3.0590000000000002</v>
          </cell>
          <cell r="L15">
            <v>0</v>
          </cell>
          <cell r="M15">
            <v>0</v>
          </cell>
          <cell r="N15">
            <v>133.32900000000001</v>
          </cell>
          <cell r="O15">
            <v>0</v>
          </cell>
          <cell r="P15">
            <v>612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612</v>
          </cell>
          <cell r="V15">
            <v>0</v>
          </cell>
          <cell r="W15">
            <v>1.288</v>
          </cell>
          <cell r="X15">
            <v>138.887</v>
          </cell>
          <cell r="Y15">
            <v>6.8460000000000001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133.32900000000001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138.887</v>
          </cell>
          <cell r="BC15">
            <v>612</v>
          </cell>
          <cell r="BD15">
            <v>383.66699999999997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Č"/>
      <sheetName val="ERU-1"/>
      <sheetName val="Měsíční výkaz"/>
      <sheetName val="OTE D2000"/>
      <sheetName val="MTH kotlů"/>
      <sheetName val="patní měřiče-DPS"/>
      <sheetName val="Domovní kotelny-plyn "/>
      <sheetName val="Domovní kotelny-GJ"/>
      <sheetName val="kotelna GJB"/>
      <sheetName val="Hodnocení provozu"/>
      <sheetName val="voda"/>
      <sheetName val="elektřina"/>
      <sheetName val="plyn"/>
      <sheetName val="Spotřeba tepla velín"/>
      <sheetName val="měřidla sídliště staré"/>
      <sheetName val="Spotřeba elektřiny DPS"/>
      <sheetName val="Odběratelé"/>
      <sheetName val="Fakturace"/>
      <sheetName val="teplo"/>
      <sheetName val="Odběratelé GJ m2"/>
      <sheetName val="importy"/>
      <sheetName val="Podklady fakturace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  <sheetName val="evidence plynu k ED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>Leden</v>
          </cell>
          <cell r="B6">
            <v>1</v>
          </cell>
          <cell r="C6" t="str">
            <v>OK</v>
          </cell>
          <cell r="D6">
            <v>2289.7109999999998</v>
          </cell>
          <cell r="E6">
            <v>1024.452</v>
          </cell>
          <cell r="F6">
            <v>1265.259</v>
          </cell>
          <cell r="G6">
            <v>34.58</v>
          </cell>
          <cell r="H6">
            <v>0</v>
          </cell>
          <cell r="I6">
            <v>840.94</v>
          </cell>
          <cell r="J6">
            <v>10.247999999999999</v>
          </cell>
          <cell r="K6">
            <v>12.656000000000001</v>
          </cell>
          <cell r="L6">
            <v>6.4409999999999998</v>
          </cell>
          <cell r="M6">
            <v>0</v>
          </cell>
          <cell r="N6">
            <v>811.59500000000003</v>
          </cell>
          <cell r="O6">
            <v>0</v>
          </cell>
          <cell r="P6">
            <v>3739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3739</v>
          </cell>
          <cell r="V6">
            <v>0</v>
          </cell>
          <cell r="W6">
            <v>7.2839999999999998</v>
          </cell>
          <cell r="X6">
            <v>840.94</v>
          </cell>
          <cell r="Y6">
            <v>36.628999999999998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811.59500000000003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2493</v>
          </cell>
          <cell r="AZ6">
            <v>1246</v>
          </cell>
          <cell r="BA6">
            <v>0</v>
          </cell>
          <cell r="BB6">
            <v>840.94</v>
          </cell>
          <cell r="BC6">
            <v>3739</v>
          </cell>
          <cell r="BD6">
            <v>2289.7109999999998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2303.2269999999999</v>
          </cell>
          <cell r="E7">
            <v>1027.1179999999999</v>
          </cell>
          <cell r="F7">
            <v>1276.1089999999999</v>
          </cell>
          <cell r="G7">
            <v>34.566000000000003</v>
          </cell>
          <cell r="H7">
            <v>0</v>
          </cell>
          <cell r="I7">
            <v>844.68</v>
          </cell>
          <cell r="J7">
            <v>13.509</v>
          </cell>
          <cell r="K7">
            <v>16.783999999999999</v>
          </cell>
          <cell r="L7">
            <v>5.3949999999999996</v>
          </cell>
          <cell r="M7">
            <v>0</v>
          </cell>
          <cell r="N7">
            <v>808.99199999999996</v>
          </cell>
          <cell r="O7">
            <v>0</v>
          </cell>
          <cell r="P7">
            <v>3778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3778</v>
          </cell>
          <cell r="V7">
            <v>0</v>
          </cell>
          <cell r="W7">
            <v>4.8559999999999999</v>
          </cell>
          <cell r="X7">
            <v>844.68</v>
          </cell>
          <cell r="Y7">
            <v>40.543999999999997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808.99199999999996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2519</v>
          </cell>
          <cell r="AZ7">
            <v>1259</v>
          </cell>
          <cell r="BA7">
            <v>0</v>
          </cell>
          <cell r="BB7">
            <v>844.68</v>
          </cell>
          <cell r="BC7">
            <v>3778</v>
          </cell>
          <cell r="BD7">
            <v>2303.2269999999999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3042.2539999999999</v>
          </cell>
          <cell r="E8">
            <v>1361.4939999999999</v>
          </cell>
          <cell r="F8">
            <v>1680.76</v>
          </cell>
          <cell r="G8">
            <v>34.668999999999997</v>
          </cell>
          <cell r="H8">
            <v>0</v>
          </cell>
          <cell r="I8">
            <v>1121.24</v>
          </cell>
          <cell r="J8">
            <v>10.938000000000001</v>
          </cell>
          <cell r="K8">
            <v>13.504</v>
          </cell>
          <cell r="L8">
            <v>7.125</v>
          </cell>
          <cell r="M8">
            <v>0</v>
          </cell>
          <cell r="N8">
            <v>1089.673</v>
          </cell>
          <cell r="O8">
            <v>0</v>
          </cell>
          <cell r="P8">
            <v>4983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4983</v>
          </cell>
          <cell r="V8">
            <v>0</v>
          </cell>
          <cell r="W8">
            <v>2.61</v>
          </cell>
          <cell r="X8">
            <v>1121.24</v>
          </cell>
          <cell r="Y8">
            <v>34.177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4983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1089.673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3322</v>
          </cell>
          <cell r="AZ8">
            <v>1661</v>
          </cell>
          <cell r="BA8">
            <v>0</v>
          </cell>
          <cell r="BB8">
            <v>1121.24</v>
          </cell>
          <cell r="BC8">
            <v>4983</v>
          </cell>
          <cell r="BD8">
            <v>3042.2539999999999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1701.6510000000001</v>
          </cell>
          <cell r="E9">
            <v>760.26099999999997</v>
          </cell>
          <cell r="F9">
            <v>941.39</v>
          </cell>
          <cell r="G9">
            <v>34.689</v>
          </cell>
          <cell r="H9">
            <v>0</v>
          </cell>
          <cell r="I9">
            <v>624.54</v>
          </cell>
          <cell r="J9">
            <v>7.782</v>
          </cell>
          <cell r="K9">
            <v>9.6370000000000005</v>
          </cell>
          <cell r="L9">
            <v>3.802</v>
          </cell>
          <cell r="M9">
            <v>0</v>
          </cell>
          <cell r="N9">
            <v>603.31899999999996</v>
          </cell>
          <cell r="O9">
            <v>0</v>
          </cell>
          <cell r="P9">
            <v>2784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2784</v>
          </cell>
          <cell r="V9">
            <v>0</v>
          </cell>
          <cell r="W9">
            <v>6.5739999999999998</v>
          </cell>
          <cell r="X9">
            <v>624.54</v>
          </cell>
          <cell r="Y9">
            <v>27.795000000000002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603.31899999999996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1856</v>
          </cell>
          <cell r="AZ9">
            <v>928</v>
          </cell>
          <cell r="BA9">
            <v>0</v>
          </cell>
          <cell r="BB9">
            <v>624.54</v>
          </cell>
          <cell r="BC9">
            <v>2784</v>
          </cell>
          <cell r="BD9">
            <v>1701.6510000000001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1109.0999999999999</v>
          </cell>
          <cell r="E10">
            <v>503.44799999999998</v>
          </cell>
          <cell r="F10">
            <v>605.65200000000004</v>
          </cell>
          <cell r="G10">
            <v>34.709000000000003</v>
          </cell>
          <cell r="H10">
            <v>0</v>
          </cell>
          <cell r="I10">
            <v>404.08</v>
          </cell>
          <cell r="J10">
            <v>4.7160000000000002</v>
          </cell>
          <cell r="K10">
            <v>5.673</v>
          </cell>
          <cell r="L10">
            <v>1.9470000000000001</v>
          </cell>
          <cell r="M10">
            <v>0</v>
          </cell>
          <cell r="N10">
            <v>391.74400000000003</v>
          </cell>
          <cell r="O10">
            <v>0</v>
          </cell>
          <cell r="P10">
            <v>1750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1750</v>
          </cell>
          <cell r="V10">
            <v>0</v>
          </cell>
          <cell r="W10">
            <v>6.6420000000000003</v>
          </cell>
          <cell r="X10">
            <v>404.08</v>
          </cell>
          <cell r="Y10">
            <v>18.977999999999998</v>
          </cell>
          <cell r="Z10">
            <v>0</v>
          </cell>
          <cell r="AA10">
            <v>0</v>
          </cell>
          <cell r="AB10">
            <v>0</v>
          </cell>
          <cell r="AC10">
            <v>-1.7763568394002505E-15</v>
          </cell>
          <cell r="AD10">
            <v>0</v>
          </cell>
          <cell r="AE10">
            <v>1750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391.74400000000003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1167</v>
          </cell>
          <cell r="AZ10">
            <v>583</v>
          </cell>
          <cell r="BA10">
            <v>0</v>
          </cell>
          <cell r="BB10">
            <v>404.08</v>
          </cell>
          <cell r="BC10">
            <v>1750</v>
          </cell>
          <cell r="BD10">
            <v>1109.0999999999999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759.476</v>
          </cell>
          <cell r="E11">
            <v>342.57900000000001</v>
          </cell>
          <cell r="F11">
            <v>416.89699999999999</v>
          </cell>
          <cell r="G11">
            <v>34.978000000000002</v>
          </cell>
          <cell r="H11">
            <v>0</v>
          </cell>
          <cell r="I11">
            <v>278.02</v>
          </cell>
          <cell r="J11">
            <v>3.97</v>
          </cell>
          <cell r="K11">
            <v>4.8319999999999999</v>
          </cell>
          <cell r="L11">
            <v>1.161</v>
          </cell>
          <cell r="M11">
            <v>0</v>
          </cell>
          <cell r="N11">
            <v>268.05700000000002</v>
          </cell>
          <cell r="O11">
            <v>0</v>
          </cell>
          <cell r="P11">
            <v>1218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1218</v>
          </cell>
          <cell r="V11">
            <v>0</v>
          </cell>
          <cell r="W11">
            <v>6.8440000000000003</v>
          </cell>
          <cell r="X11">
            <v>278.02</v>
          </cell>
          <cell r="Y11">
            <v>16.807000000000002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1218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268.05700000000002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812</v>
          </cell>
          <cell r="AZ11">
            <v>406</v>
          </cell>
          <cell r="BA11">
            <v>0</v>
          </cell>
          <cell r="BB11">
            <v>278.02</v>
          </cell>
          <cell r="BC11">
            <v>1218</v>
          </cell>
          <cell r="BD11">
            <v>759.476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593.85799999999995</v>
          </cell>
          <cell r="E12">
            <v>264.529</v>
          </cell>
          <cell r="F12">
            <v>329.32900000000001</v>
          </cell>
          <cell r="G12">
            <v>35.119999999999997</v>
          </cell>
          <cell r="H12">
            <v>0</v>
          </cell>
          <cell r="I12">
            <v>217.32</v>
          </cell>
          <cell r="J12">
            <v>3.4249999999999998</v>
          </cell>
          <cell r="K12">
            <v>4.2649999999999997</v>
          </cell>
          <cell r="L12">
            <v>0.93300000000000005</v>
          </cell>
          <cell r="M12">
            <v>0</v>
          </cell>
          <cell r="N12">
            <v>208.697</v>
          </cell>
          <cell r="O12">
            <v>0</v>
          </cell>
          <cell r="P12">
            <v>974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974</v>
          </cell>
          <cell r="V12">
            <v>0</v>
          </cell>
          <cell r="W12">
            <v>8.0890000000000004</v>
          </cell>
          <cell r="X12">
            <v>217.32</v>
          </cell>
          <cell r="Y12">
            <v>16.712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208.697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649</v>
          </cell>
          <cell r="AZ12">
            <v>325</v>
          </cell>
          <cell r="BA12">
            <v>0</v>
          </cell>
          <cell r="BB12">
            <v>217.32</v>
          </cell>
          <cell r="BC12">
            <v>974</v>
          </cell>
          <cell r="BD12">
            <v>593.85799999999995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720.99</v>
          </cell>
          <cell r="E13">
            <v>321.10500000000002</v>
          </cell>
          <cell r="F13">
            <v>399.88499999999999</v>
          </cell>
          <cell r="G13">
            <v>35.021000000000001</v>
          </cell>
          <cell r="H13">
            <v>0</v>
          </cell>
          <cell r="I13">
            <v>263.64999999999998</v>
          </cell>
          <cell r="J13">
            <v>4.1829999999999998</v>
          </cell>
          <cell r="K13">
            <v>5.2089999999999996</v>
          </cell>
          <cell r="L13">
            <v>1.1279999999999999</v>
          </cell>
          <cell r="M13">
            <v>0</v>
          </cell>
          <cell r="N13">
            <v>253.13</v>
          </cell>
          <cell r="O13">
            <v>0</v>
          </cell>
          <cell r="P13">
            <v>1182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1182</v>
          </cell>
          <cell r="V13">
            <v>0</v>
          </cell>
          <cell r="W13">
            <v>7.2729999999999997</v>
          </cell>
          <cell r="X13">
            <v>263.64999999999998</v>
          </cell>
          <cell r="Y13">
            <v>17.792999999999999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253.13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788</v>
          </cell>
          <cell r="AZ13">
            <v>394</v>
          </cell>
          <cell r="BA13">
            <v>0</v>
          </cell>
          <cell r="BB13">
            <v>263.64999999999998</v>
          </cell>
          <cell r="BC13">
            <v>1182</v>
          </cell>
          <cell r="BD13">
            <v>720.99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789.00599999999997</v>
          </cell>
          <cell r="E14">
            <v>352.84199999999998</v>
          </cell>
          <cell r="F14">
            <v>436.16399999999999</v>
          </cell>
          <cell r="G14">
            <v>35.366</v>
          </cell>
          <cell r="H14">
            <v>0</v>
          </cell>
          <cell r="I14">
            <v>289.43</v>
          </cell>
          <cell r="J14">
            <v>3.9239999999999999</v>
          </cell>
          <cell r="K14">
            <v>4.851</v>
          </cell>
          <cell r="L14">
            <v>1.5289999999999999</v>
          </cell>
          <cell r="M14">
            <v>0</v>
          </cell>
          <cell r="N14">
            <v>279.12599999999998</v>
          </cell>
          <cell r="O14">
            <v>0</v>
          </cell>
          <cell r="P14">
            <v>1288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1288</v>
          </cell>
          <cell r="V14">
            <v>0</v>
          </cell>
          <cell r="W14">
            <v>7.8609999999999998</v>
          </cell>
          <cell r="X14">
            <v>289.43</v>
          </cell>
          <cell r="Y14">
            <v>18.164999999999999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279.12599999999998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859</v>
          </cell>
          <cell r="AZ14">
            <v>429</v>
          </cell>
          <cell r="BA14">
            <v>0</v>
          </cell>
          <cell r="BB14">
            <v>289.43</v>
          </cell>
          <cell r="BC14">
            <v>1288</v>
          </cell>
          <cell r="BD14">
            <v>789.00599999999997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1340.222</v>
          </cell>
          <cell r="E15">
            <v>597.85400000000004</v>
          </cell>
          <cell r="F15">
            <v>742.36800000000005</v>
          </cell>
          <cell r="G15">
            <v>35.508000000000003</v>
          </cell>
          <cell r="H15">
            <v>0</v>
          </cell>
          <cell r="I15">
            <v>493.49</v>
          </cell>
          <cell r="J15">
            <v>6.3959999999999999</v>
          </cell>
          <cell r="K15">
            <v>7.9409999999999998</v>
          </cell>
          <cell r="L15">
            <v>2.9020000000000001</v>
          </cell>
          <cell r="M15">
            <v>0</v>
          </cell>
          <cell r="N15">
            <v>476.25099999999998</v>
          </cell>
          <cell r="O15">
            <v>0</v>
          </cell>
          <cell r="P15">
            <v>2206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2206</v>
          </cell>
          <cell r="V15">
            <v>0</v>
          </cell>
          <cell r="W15">
            <v>7.4640000000000004</v>
          </cell>
          <cell r="X15">
            <v>493.49</v>
          </cell>
          <cell r="Y15">
            <v>24.703000000000003</v>
          </cell>
          <cell r="Z15">
            <v>0</v>
          </cell>
          <cell r="AA15">
            <v>0</v>
          </cell>
          <cell r="AB15">
            <v>0</v>
          </cell>
          <cell r="AC15">
            <v>5.3290705182007514E-15</v>
          </cell>
          <cell r="AD15">
            <v>0</v>
          </cell>
          <cell r="AE15">
            <v>2206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476.25099999999998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1471</v>
          </cell>
          <cell r="AZ15">
            <v>735</v>
          </cell>
          <cell r="BA15">
            <v>0</v>
          </cell>
          <cell r="BB15">
            <v>493.49</v>
          </cell>
          <cell r="BC15">
            <v>2206</v>
          </cell>
          <cell r="BD15">
            <v>1340.222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1985.396</v>
          </cell>
          <cell r="E16">
            <v>886.85299999999995</v>
          </cell>
          <cell r="F16">
            <v>1098.5429999999999</v>
          </cell>
          <cell r="G16">
            <v>35.433999999999997</v>
          </cell>
          <cell r="H16">
            <v>0</v>
          </cell>
          <cell r="I16">
            <v>730.83</v>
          </cell>
          <cell r="J16">
            <v>8.6389999999999993</v>
          </cell>
          <cell r="K16">
            <v>10.701000000000001</v>
          </cell>
          <cell r="L16">
            <v>4.7720000000000002</v>
          </cell>
          <cell r="M16">
            <v>0</v>
          </cell>
          <cell r="N16">
            <v>706.71799999999996</v>
          </cell>
          <cell r="O16">
            <v>0</v>
          </cell>
          <cell r="P16">
            <v>3259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3259</v>
          </cell>
          <cell r="V16">
            <v>0</v>
          </cell>
          <cell r="W16">
            <v>6.4130000000000003</v>
          </cell>
          <cell r="X16">
            <v>730.83</v>
          </cell>
          <cell r="Y16">
            <v>30.524999999999999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706.71799999999996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2173</v>
          </cell>
          <cell r="AZ16">
            <v>1086</v>
          </cell>
          <cell r="BA16">
            <v>0</v>
          </cell>
          <cell r="BB16">
            <v>730.83</v>
          </cell>
          <cell r="BC16">
            <v>3259</v>
          </cell>
          <cell r="BD16">
            <v>1985.396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1363.7909999999999</v>
          </cell>
          <cell r="E17">
            <v>607.23800000000006</v>
          </cell>
          <cell r="F17">
            <v>756.553</v>
          </cell>
          <cell r="G17">
            <v>35.186</v>
          </cell>
          <cell r="H17">
            <v>0</v>
          </cell>
          <cell r="I17">
            <v>497.19</v>
          </cell>
          <cell r="J17">
            <v>5.734</v>
          </cell>
          <cell r="K17">
            <v>7.1429999999999998</v>
          </cell>
          <cell r="L17">
            <v>4.173</v>
          </cell>
          <cell r="M17">
            <v>0</v>
          </cell>
          <cell r="N17">
            <v>480.14</v>
          </cell>
          <cell r="O17">
            <v>0</v>
          </cell>
          <cell r="P17">
            <v>2230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2230</v>
          </cell>
          <cell r="V17">
            <v>0</v>
          </cell>
          <cell r="W17">
            <v>11.93</v>
          </cell>
          <cell r="X17">
            <v>497.19</v>
          </cell>
          <cell r="Y17">
            <v>28.979999999999997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480.14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1487</v>
          </cell>
          <cell r="AZ17">
            <v>743</v>
          </cell>
          <cell r="BA17">
            <v>0</v>
          </cell>
          <cell r="BB17">
            <v>497.19</v>
          </cell>
          <cell r="BC17">
            <v>2230</v>
          </cell>
          <cell r="BD17">
            <v>1363.7909999999999</v>
          </cell>
          <cell r="BE1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3290</v>
          </cell>
        </row>
      </sheetData>
      <sheetData sheetId="43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W4HAAWC3XEZG3JGC3KBOKYC7Y">
      <xxl21:absoluteUrl r:id="rId2"/>
    </xxl21:alternateUrls>
    <sheetNames>
      <sheetName val="Verze"/>
      <sheetName val="účinnosti"/>
      <sheetName val="Vyhodnocení PROVOZ"/>
      <sheetName val="Kogenerace"/>
      <sheetName val="ERU-1"/>
      <sheetName val="TČ"/>
      <sheetName val="TČ vzduch_voda"/>
      <sheetName val="Měsíční výkaz"/>
      <sheetName val="OTE D2000"/>
      <sheetName val="Domovní kotelny-plyn "/>
      <sheetName val="MTH kotlů"/>
      <sheetName val="Hodnocení provozu"/>
      <sheetName val="Domovní kotelny-GJ"/>
      <sheetName val="kotelna GJB"/>
      <sheetName val="patní měřiče-DPS"/>
      <sheetName val="elektřina"/>
      <sheetName val="plyn"/>
      <sheetName val="Spotřeba elektřiny DPS"/>
      <sheetName val="Spotřeba tepla velín"/>
      <sheetName val="měřidla sídliště staré"/>
      <sheetName val="Odběratelé"/>
      <sheetName val="importy"/>
      <sheetName val="voda"/>
      <sheetName val="Fakturace"/>
      <sheetName val="Odběratelé GJ m2"/>
      <sheetName val="Podklady fakturace"/>
      <sheetName val="teplo"/>
      <sheetName val="Stropovani_EE_ZP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</sheetNames>
    <sheetDataSet>
      <sheetData sheetId="0"/>
      <sheetData sheetId="1"/>
      <sheetData sheetId="2"/>
      <sheetData sheetId="3"/>
      <sheetData sheetId="4">
        <row r="6">
          <cell r="A6" t="str">
            <v>Leden</v>
          </cell>
          <cell r="B6">
            <v>1</v>
          </cell>
          <cell r="C6" t="str">
            <v>OK</v>
          </cell>
          <cell r="D6">
            <v>1659.4949999999999</v>
          </cell>
          <cell r="E6">
            <v>733.78899999999999</v>
          </cell>
          <cell r="F6">
            <v>925.70600000000002</v>
          </cell>
          <cell r="G6">
            <v>35.314</v>
          </cell>
          <cell r="H6">
            <v>0</v>
          </cell>
          <cell r="I6">
            <v>606.4</v>
          </cell>
          <cell r="J6">
            <v>7.242</v>
          </cell>
          <cell r="K6">
            <v>9.1349999999999998</v>
          </cell>
          <cell r="L6">
            <v>4.5650000000000004</v>
          </cell>
          <cell r="M6">
            <v>0</v>
          </cell>
          <cell r="N6">
            <v>585.45799999999997</v>
          </cell>
          <cell r="O6">
            <v>0</v>
          </cell>
          <cell r="P6">
            <v>2754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2754</v>
          </cell>
          <cell r="V6">
            <v>0</v>
          </cell>
          <cell r="W6">
            <v>10.102</v>
          </cell>
          <cell r="X6">
            <v>606.4</v>
          </cell>
          <cell r="Y6">
            <v>31.044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585.45799999999997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1836</v>
          </cell>
          <cell r="AZ6">
            <v>918</v>
          </cell>
          <cell r="BA6">
            <v>0</v>
          </cell>
          <cell r="BB6">
            <v>606.4</v>
          </cell>
          <cell r="BC6">
            <v>2754</v>
          </cell>
          <cell r="BD6">
            <v>1659.4949999999999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1621.027</v>
          </cell>
          <cell r="E7">
            <v>719.00699999999995</v>
          </cell>
          <cell r="F7">
            <v>902.02</v>
          </cell>
          <cell r="G7">
            <v>35.01</v>
          </cell>
          <cell r="H7">
            <v>0</v>
          </cell>
          <cell r="I7">
            <v>591.41</v>
          </cell>
          <cell r="J7">
            <v>7.0279999999999996</v>
          </cell>
          <cell r="K7">
            <v>8.8160000000000007</v>
          </cell>
          <cell r="L7">
            <v>4.2679999999999998</v>
          </cell>
          <cell r="M7">
            <v>0</v>
          </cell>
          <cell r="N7">
            <v>571.298</v>
          </cell>
          <cell r="O7">
            <v>0</v>
          </cell>
          <cell r="P7">
            <v>2671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2671</v>
          </cell>
          <cell r="V7">
            <v>0</v>
          </cell>
          <cell r="W7">
            <v>8.2720000000000002</v>
          </cell>
          <cell r="X7">
            <v>591.41</v>
          </cell>
          <cell r="Y7">
            <v>28.384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571.298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1781</v>
          </cell>
          <cell r="AZ7">
            <v>890</v>
          </cell>
          <cell r="BA7">
            <v>0</v>
          </cell>
          <cell r="BB7">
            <v>591.41</v>
          </cell>
          <cell r="BC7">
            <v>2671</v>
          </cell>
          <cell r="BD7">
            <v>1621.027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637.02499999999998</v>
          </cell>
          <cell r="E8">
            <v>283.03899999999999</v>
          </cell>
          <cell r="F8">
            <v>353.98599999999999</v>
          </cell>
          <cell r="G8">
            <v>34.911000000000001</v>
          </cell>
          <cell r="H8">
            <v>0</v>
          </cell>
          <cell r="I8">
            <v>233.21</v>
          </cell>
          <cell r="J8">
            <v>2.7610000000000001</v>
          </cell>
          <cell r="K8">
            <v>3.452</v>
          </cell>
          <cell r="L8">
            <v>1.5720000000000001</v>
          </cell>
          <cell r="M8">
            <v>0</v>
          </cell>
          <cell r="N8">
            <v>225.42500000000001</v>
          </cell>
          <cell r="O8">
            <v>0</v>
          </cell>
          <cell r="P8">
            <v>1050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1050</v>
          </cell>
          <cell r="V8">
            <v>0</v>
          </cell>
          <cell r="W8">
            <v>12.875999999999999</v>
          </cell>
          <cell r="X8">
            <v>233.21</v>
          </cell>
          <cell r="Y8">
            <v>20.660999999999998</v>
          </cell>
          <cell r="Z8">
            <v>0</v>
          </cell>
          <cell r="AA8">
            <v>0</v>
          </cell>
          <cell r="AB8">
            <v>0</v>
          </cell>
          <cell r="AC8">
            <v>-1.7763568394002505E-15</v>
          </cell>
          <cell r="AD8">
            <v>0</v>
          </cell>
          <cell r="AE8">
            <v>1050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225.42500000000001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700</v>
          </cell>
          <cell r="AZ8">
            <v>350</v>
          </cell>
          <cell r="BA8">
            <v>0</v>
          </cell>
          <cell r="BB8">
            <v>233.21</v>
          </cell>
          <cell r="BC8">
            <v>1050</v>
          </cell>
          <cell r="BD8">
            <v>637.02499999999998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339.298</v>
          </cell>
          <cell r="E9">
            <v>151.364</v>
          </cell>
          <cell r="F9">
            <v>187.934</v>
          </cell>
          <cell r="G9">
            <v>35.447000000000003</v>
          </cell>
          <cell r="H9">
            <v>0</v>
          </cell>
          <cell r="I9">
            <v>123.72</v>
          </cell>
          <cell r="J9">
            <v>1.528</v>
          </cell>
          <cell r="K9">
            <v>1.897</v>
          </cell>
          <cell r="L9">
            <v>0.76400000000000001</v>
          </cell>
          <cell r="M9">
            <v>0</v>
          </cell>
          <cell r="N9">
            <v>119.53100000000001</v>
          </cell>
          <cell r="O9">
            <v>0</v>
          </cell>
          <cell r="P9">
            <v>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553</v>
          </cell>
          <cell r="V9">
            <v>0</v>
          </cell>
          <cell r="W9">
            <v>13.147</v>
          </cell>
          <cell r="X9">
            <v>123.72</v>
          </cell>
          <cell r="Y9">
            <v>17.335999999999999</v>
          </cell>
          <cell r="Z9">
            <v>0</v>
          </cell>
          <cell r="AA9">
            <v>0</v>
          </cell>
          <cell r="AB9">
            <v>0</v>
          </cell>
          <cell r="AC9">
            <v>-1.9984014443252818E-15</v>
          </cell>
          <cell r="AD9">
            <v>0</v>
          </cell>
          <cell r="AE9">
            <v>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119.53100000000001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369</v>
          </cell>
          <cell r="AZ9">
            <v>184</v>
          </cell>
          <cell r="BA9">
            <v>0</v>
          </cell>
          <cell r="BB9">
            <v>123.72</v>
          </cell>
          <cell r="BC9">
            <v>553</v>
          </cell>
          <cell r="BD9">
            <v>339.298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628.95500000000004</v>
          </cell>
          <cell r="E10">
            <v>280.512</v>
          </cell>
          <cell r="F10">
            <v>348.44299999999998</v>
          </cell>
          <cell r="G10">
            <v>35.494999999999997</v>
          </cell>
          <cell r="H10">
            <v>0</v>
          </cell>
          <cell r="I10">
            <v>228.99</v>
          </cell>
          <cell r="J10">
            <v>3.0550000000000002</v>
          </cell>
          <cell r="K10">
            <v>3.794</v>
          </cell>
          <cell r="L10">
            <v>1.244</v>
          </cell>
          <cell r="M10">
            <v>0</v>
          </cell>
          <cell r="N10">
            <v>220.89699999999999</v>
          </cell>
          <cell r="O10">
            <v>0</v>
          </cell>
          <cell r="P10">
            <v>1024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1024</v>
          </cell>
          <cell r="V10">
            <v>0</v>
          </cell>
          <cell r="W10">
            <v>9.1809999999999992</v>
          </cell>
          <cell r="X10">
            <v>228.99</v>
          </cell>
          <cell r="Y10">
            <v>17.274000000000001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220.89699999999999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683</v>
          </cell>
          <cell r="AZ10">
            <v>341</v>
          </cell>
          <cell r="BA10">
            <v>0</v>
          </cell>
          <cell r="BB10">
            <v>228.99</v>
          </cell>
          <cell r="BC10">
            <v>1024</v>
          </cell>
          <cell r="BD10">
            <v>628.95500000000004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788.05799999999999</v>
          </cell>
          <cell r="E11">
            <v>353.05099999999999</v>
          </cell>
          <cell r="F11">
            <v>435.00700000000001</v>
          </cell>
          <cell r="G11">
            <v>35.484000000000002</v>
          </cell>
          <cell r="H11">
            <v>0</v>
          </cell>
          <cell r="I11">
            <v>286.99</v>
          </cell>
          <cell r="J11">
            <v>3.972</v>
          </cell>
          <cell r="K11">
            <v>4.8949999999999996</v>
          </cell>
          <cell r="L11">
            <v>1.2729999999999999</v>
          </cell>
          <cell r="M11">
            <v>0</v>
          </cell>
          <cell r="N11">
            <v>276.85000000000002</v>
          </cell>
          <cell r="O11">
            <v>0</v>
          </cell>
          <cell r="P11">
            <v>1273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1273</v>
          </cell>
          <cell r="V11">
            <v>0</v>
          </cell>
          <cell r="W11">
            <v>8.1829999999999998</v>
          </cell>
          <cell r="X11">
            <v>286.99</v>
          </cell>
          <cell r="Y11">
            <v>18.322999999999997</v>
          </cell>
          <cell r="Z11">
            <v>0</v>
          </cell>
          <cell r="AA11">
            <v>0</v>
          </cell>
          <cell r="AB11">
            <v>0</v>
          </cell>
          <cell r="AC11">
            <v>-2.4424906541753444E-15</v>
          </cell>
          <cell r="AD11">
            <v>0</v>
          </cell>
          <cell r="AE11">
            <v>1273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276.85000000000002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849</v>
          </cell>
          <cell r="AZ11">
            <v>424</v>
          </cell>
          <cell r="BA11">
            <v>0</v>
          </cell>
          <cell r="BB11">
            <v>286.99</v>
          </cell>
          <cell r="BC11">
            <v>1273</v>
          </cell>
          <cell r="BD11">
            <v>788.05799999999999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722.00400000000002</v>
          </cell>
          <cell r="E12">
            <v>322.02100000000002</v>
          </cell>
          <cell r="F12">
            <v>399.983</v>
          </cell>
          <cell r="G12">
            <v>35.531999999999996</v>
          </cell>
          <cell r="H12">
            <v>0</v>
          </cell>
          <cell r="I12">
            <v>264.56</v>
          </cell>
          <cell r="J12">
            <v>4.2519999999999998</v>
          </cell>
          <cell r="K12">
            <v>5.2809999999999997</v>
          </cell>
          <cell r="L12">
            <v>1.1759999999999999</v>
          </cell>
          <cell r="M12">
            <v>0</v>
          </cell>
          <cell r="N12">
            <v>253.851</v>
          </cell>
          <cell r="O12">
            <v>0</v>
          </cell>
          <cell r="P12">
            <v>1183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1183</v>
          </cell>
          <cell r="V12">
            <v>0</v>
          </cell>
          <cell r="W12">
            <v>9.2799999999999994</v>
          </cell>
          <cell r="X12">
            <v>264.56</v>
          </cell>
          <cell r="Y12">
            <v>19.988999999999997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253.851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789</v>
          </cell>
          <cell r="AZ12">
            <v>394</v>
          </cell>
          <cell r="BA12">
            <v>0</v>
          </cell>
          <cell r="BB12">
            <v>264.56</v>
          </cell>
          <cell r="BC12">
            <v>1183</v>
          </cell>
          <cell r="BD12">
            <v>722.00400000000002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592.31600000000003</v>
          </cell>
          <cell r="E13">
            <v>263.38799999999998</v>
          </cell>
          <cell r="F13">
            <v>328.928</v>
          </cell>
          <cell r="G13">
            <v>35.537999999999997</v>
          </cell>
          <cell r="H13">
            <v>0</v>
          </cell>
          <cell r="I13">
            <v>215.09</v>
          </cell>
          <cell r="J13">
            <v>3.1829999999999998</v>
          </cell>
          <cell r="K13">
            <v>3.9750000000000001</v>
          </cell>
          <cell r="L13">
            <v>0.80400000000000005</v>
          </cell>
          <cell r="M13">
            <v>0</v>
          </cell>
          <cell r="N13">
            <v>207.12799999999999</v>
          </cell>
          <cell r="O13">
            <v>0</v>
          </cell>
          <cell r="P13">
            <v>967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967</v>
          </cell>
          <cell r="V13">
            <v>0</v>
          </cell>
          <cell r="W13">
            <v>8.7460000000000004</v>
          </cell>
          <cell r="X13">
            <v>215.09</v>
          </cell>
          <cell r="Y13">
            <v>16.707999999999998</v>
          </cell>
          <cell r="Z13">
            <v>0</v>
          </cell>
          <cell r="AA13">
            <v>0</v>
          </cell>
          <cell r="AB13">
            <v>0</v>
          </cell>
          <cell r="AC13">
            <v>-1.9984014443252818E-15</v>
          </cell>
          <cell r="AD13">
            <v>0</v>
          </cell>
          <cell r="AE13">
            <v>967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207.12799999999999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645</v>
          </cell>
          <cell r="AZ13">
            <v>322</v>
          </cell>
          <cell r="BA13">
            <v>0</v>
          </cell>
          <cell r="BB13">
            <v>215.09</v>
          </cell>
          <cell r="BC13">
            <v>967</v>
          </cell>
          <cell r="BD13">
            <v>592.31600000000003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718.20100000000002</v>
          </cell>
          <cell r="E14">
            <v>319.27199999999999</v>
          </cell>
          <cell r="F14">
            <v>398.92899999999997</v>
          </cell>
          <cell r="G14">
            <v>35.51</v>
          </cell>
          <cell r="H14">
            <v>0</v>
          </cell>
          <cell r="I14">
            <v>260.55</v>
          </cell>
          <cell r="J14">
            <v>3.91</v>
          </cell>
          <cell r="K14">
            <v>4.8860000000000001</v>
          </cell>
          <cell r="L14">
            <v>1.147</v>
          </cell>
          <cell r="M14">
            <v>0</v>
          </cell>
          <cell r="N14">
            <v>250.607</v>
          </cell>
          <cell r="O14">
            <v>0</v>
          </cell>
          <cell r="P14">
            <v>1172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1172</v>
          </cell>
          <cell r="V14">
            <v>0</v>
          </cell>
          <cell r="W14">
            <v>8.1709999999999994</v>
          </cell>
          <cell r="X14">
            <v>260.55</v>
          </cell>
          <cell r="Y14">
            <v>18.113999999999997</v>
          </cell>
          <cell r="Z14">
            <v>0</v>
          </cell>
          <cell r="AA14">
            <v>0</v>
          </cell>
          <cell r="AB14">
            <v>0</v>
          </cell>
          <cell r="AC14">
            <v>-2.4424906541753444E-15</v>
          </cell>
          <cell r="AD14">
            <v>0</v>
          </cell>
          <cell r="AE14">
            <v>1172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250.607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781</v>
          </cell>
          <cell r="AZ14">
            <v>391</v>
          </cell>
          <cell r="BA14">
            <v>0</v>
          </cell>
          <cell r="BB14">
            <v>260.55</v>
          </cell>
          <cell r="BC14">
            <v>1172</v>
          </cell>
          <cell r="BD14">
            <v>718.20100000000002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1193.53</v>
          </cell>
          <cell r="E15">
            <v>528.34699999999998</v>
          </cell>
          <cell r="F15">
            <v>665.18299999999999</v>
          </cell>
          <cell r="G15">
            <v>35.520000000000003</v>
          </cell>
          <cell r="H15">
            <v>0</v>
          </cell>
          <cell r="I15">
            <v>433.77</v>
          </cell>
          <cell r="J15">
            <v>5.8280000000000003</v>
          </cell>
          <cell r="K15">
            <v>7.3369999999999997</v>
          </cell>
          <cell r="L15">
            <v>2.4340000000000002</v>
          </cell>
          <cell r="M15">
            <v>0</v>
          </cell>
          <cell r="N15">
            <v>418.17099999999999</v>
          </cell>
          <cell r="O15">
            <v>0</v>
          </cell>
          <cell r="P15">
            <v>1966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1966</v>
          </cell>
          <cell r="V15">
            <v>0</v>
          </cell>
          <cell r="W15">
            <v>10.327</v>
          </cell>
          <cell r="X15">
            <v>433.77</v>
          </cell>
          <cell r="Y15">
            <v>25.925999999999998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418.17099999999999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1311</v>
          </cell>
          <cell r="AZ15">
            <v>655</v>
          </cell>
          <cell r="BA15">
            <v>0</v>
          </cell>
          <cell r="BB15">
            <v>433.77</v>
          </cell>
          <cell r="BC15">
            <v>1966</v>
          </cell>
          <cell r="BD15">
            <v>1193.53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498.61</v>
          </cell>
          <cell r="J16">
            <v>218.696</v>
          </cell>
          <cell r="K16">
            <v>276.69099999999997</v>
          </cell>
          <cell r="L16">
            <v>3.2229999999999999</v>
          </cell>
          <cell r="M16">
            <v>0</v>
          </cell>
          <cell r="N16">
            <v>0</v>
          </cell>
          <cell r="O16">
            <v>1.3322676295501878E-14</v>
          </cell>
          <cell r="P16">
            <v>2271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2271</v>
          </cell>
          <cell r="V16">
            <v>0</v>
          </cell>
          <cell r="W16">
            <v>0</v>
          </cell>
          <cell r="X16">
            <v>498.61</v>
          </cell>
          <cell r="Y16">
            <v>498.60999999999996</v>
          </cell>
          <cell r="Z16">
            <v>0</v>
          </cell>
          <cell r="AA16">
            <v>0</v>
          </cell>
          <cell r="AB16">
            <v>0</v>
          </cell>
          <cell r="AC16">
            <v>-1.5099033134902129E-14</v>
          </cell>
          <cell r="AD16">
            <v>0</v>
          </cell>
          <cell r="AE16">
            <v>2271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1514</v>
          </cell>
          <cell r="AZ16">
            <v>757</v>
          </cell>
          <cell r="BA16">
            <v>0</v>
          </cell>
          <cell r="BB16">
            <v>498.61</v>
          </cell>
          <cell r="BC16">
            <v>2271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286.34899999999999</v>
          </cell>
          <cell r="E6">
            <v>119.60599999999999</v>
          </cell>
          <cell r="F6">
            <v>166.74299999999999</v>
          </cell>
          <cell r="G6">
            <v>34.594000000000001</v>
          </cell>
          <cell r="H6">
            <v>0</v>
          </cell>
          <cell r="I6">
            <v>94.843999999999994</v>
          </cell>
          <cell r="J6">
            <v>0.55300000000000005</v>
          </cell>
          <cell r="K6">
            <v>0.77</v>
          </cell>
          <cell r="L6">
            <v>0</v>
          </cell>
          <cell r="M6">
            <v>0</v>
          </cell>
          <cell r="N6">
            <v>93.521000000000001</v>
          </cell>
          <cell r="O6">
            <v>0</v>
          </cell>
          <cell r="P6">
            <v>476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476</v>
          </cell>
          <cell r="V6">
            <v>0</v>
          </cell>
          <cell r="W6">
            <v>0.17199999999999999</v>
          </cell>
          <cell r="X6">
            <v>94.843999999999994</v>
          </cell>
          <cell r="Y6">
            <v>1.4949999999999999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93.521000000000001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94.843999999999994</v>
          </cell>
          <cell r="BC6">
            <v>476</v>
          </cell>
          <cell r="BD6">
            <v>286.34899999999999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260.39999999999998</v>
          </cell>
          <cell r="E7">
            <v>109.389</v>
          </cell>
          <cell r="F7">
            <v>151.011</v>
          </cell>
          <cell r="G7">
            <v>34.595999999999997</v>
          </cell>
          <cell r="H7">
            <v>0</v>
          </cell>
          <cell r="I7">
            <v>87.328000000000003</v>
          </cell>
          <cell r="J7">
            <v>0.50700000000000001</v>
          </cell>
          <cell r="K7">
            <v>0.70099999999999996</v>
          </cell>
          <cell r="L7">
            <v>0</v>
          </cell>
          <cell r="M7">
            <v>0</v>
          </cell>
          <cell r="N7">
            <v>86.12</v>
          </cell>
          <cell r="O7">
            <v>0</v>
          </cell>
          <cell r="P7">
            <v>434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434</v>
          </cell>
          <cell r="V7">
            <v>0</v>
          </cell>
          <cell r="W7">
            <v>0.152</v>
          </cell>
          <cell r="X7">
            <v>87.328000000000003</v>
          </cell>
          <cell r="Y7">
            <v>1.3599999999999999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86.12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87.328000000000003</v>
          </cell>
          <cell r="BC7">
            <v>434</v>
          </cell>
          <cell r="BD7">
            <v>260.39999999999998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250.32499999999999</v>
          </cell>
          <cell r="E8">
            <v>105.99299999999999</v>
          </cell>
          <cell r="F8">
            <v>144.33199999999999</v>
          </cell>
          <cell r="G8">
            <v>34.692999999999998</v>
          </cell>
          <cell r="H8">
            <v>0</v>
          </cell>
          <cell r="I8">
            <v>84.043999999999997</v>
          </cell>
          <cell r="J8">
            <v>0.48099999999999998</v>
          </cell>
          <cell r="K8">
            <v>0.65400000000000003</v>
          </cell>
          <cell r="L8">
            <v>0</v>
          </cell>
          <cell r="M8">
            <v>0</v>
          </cell>
          <cell r="N8">
            <v>82.909000000000006</v>
          </cell>
          <cell r="O8">
            <v>0</v>
          </cell>
          <cell r="P8">
            <v>412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412</v>
          </cell>
          <cell r="V8">
            <v>0</v>
          </cell>
          <cell r="W8">
            <v>0.24099999999999999</v>
          </cell>
          <cell r="X8">
            <v>84.043999999999997</v>
          </cell>
          <cell r="Y8">
            <v>1.3759999999999999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82.909000000000006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84.043999999999997</v>
          </cell>
          <cell r="BC8">
            <v>412</v>
          </cell>
          <cell r="BD8">
            <v>250.32499999999999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207.89599999999999</v>
          </cell>
          <cell r="E9">
            <v>87.709000000000003</v>
          </cell>
          <cell r="F9">
            <v>120.187</v>
          </cell>
          <cell r="G9">
            <v>34.953000000000003</v>
          </cell>
          <cell r="H9">
            <v>0</v>
          </cell>
          <cell r="I9">
            <v>69.733000000000004</v>
          </cell>
          <cell r="J9">
            <v>0.41299999999999998</v>
          </cell>
          <cell r="K9">
            <v>0.56499999999999995</v>
          </cell>
          <cell r="L9">
            <v>0</v>
          </cell>
          <cell r="M9">
            <v>0</v>
          </cell>
          <cell r="N9">
            <v>68.754999999999995</v>
          </cell>
          <cell r="O9">
            <v>0</v>
          </cell>
          <cell r="P9">
            <v>344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344</v>
          </cell>
          <cell r="V9">
            <v>0</v>
          </cell>
          <cell r="W9">
            <v>0.29699999999999999</v>
          </cell>
          <cell r="X9">
            <v>69.733000000000004</v>
          </cell>
          <cell r="Y9">
            <v>1.2749999999999999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68.754999999999995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69.733000000000004</v>
          </cell>
          <cell r="BC9">
            <v>344</v>
          </cell>
          <cell r="BD9">
            <v>207.89599999999999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64.52</v>
          </cell>
          <cell r="E10">
            <v>28.454999999999998</v>
          </cell>
          <cell r="F10">
            <v>36.064999999999998</v>
          </cell>
          <cell r="G10">
            <v>34.835000000000001</v>
          </cell>
          <cell r="H10">
            <v>0</v>
          </cell>
          <cell r="I10">
            <v>21.478000000000002</v>
          </cell>
          <cell r="J10">
            <v>6.8000000000000005E-2</v>
          </cell>
          <cell r="K10">
            <v>8.6999999999999994E-2</v>
          </cell>
          <cell r="L10">
            <v>0</v>
          </cell>
          <cell r="M10">
            <v>0</v>
          </cell>
          <cell r="N10">
            <v>21.323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0.29899999999999999</v>
          </cell>
          <cell r="X10">
            <v>21.478000000000002</v>
          </cell>
          <cell r="Y10">
            <v>0.45399999999999996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21.323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21.478000000000002</v>
          </cell>
          <cell r="BC10">
            <v>98</v>
          </cell>
          <cell r="BD10">
            <v>64.52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48.207999999999998</v>
          </cell>
          <cell r="E11">
            <v>21.986999999999998</v>
          </cell>
          <cell r="F11">
            <v>26.221</v>
          </cell>
          <cell r="G11">
            <v>35.305999999999997</v>
          </cell>
          <cell r="H11">
            <v>0</v>
          </cell>
          <cell r="I11">
            <v>15.606</v>
          </cell>
          <cell r="J11">
            <v>0.126</v>
          </cell>
          <cell r="K11">
            <v>0.151</v>
          </cell>
          <cell r="L11">
            <v>0</v>
          </cell>
          <cell r="M11">
            <v>0</v>
          </cell>
          <cell r="N11">
            <v>15.329000000000001</v>
          </cell>
          <cell r="O11">
            <v>0</v>
          </cell>
          <cell r="P11">
            <v>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67</v>
          </cell>
          <cell r="V11">
            <v>0</v>
          </cell>
          <cell r="W11">
            <v>0.32600000000000001</v>
          </cell>
          <cell r="X11">
            <v>15.606</v>
          </cell>
          <cell r="Y11">
            <v>0.60299999999999998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15.329000000000001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15.606</v>
          </cell>
          <cell r="BC11">
            <v>67</v>
          </cell>
          <cell r="BD11">
            <v>48.207999999999998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39.026000000000003</v>
          </cell>
          <cell r="E12">
            <v>17.559999999999999</v>
          </cell>
          <cell r="F12">
            <v>21.466000000000001</v>
          </cell>
          <cell r="G12">
            <v>35.457999999999998</v>
          </cell>
          <cell r="H12">
            <v>0</v>
          </cell>
          <cell r="I12">
            <v>12.952</v>
          </cell>
          <cell r="J12">
            <v>0.10100000000000001</v>
          </cell>
          <cell r="K12">
            <v>0.124</v>
          </cell>
          <cell r="L12">
            <v>0</v>
          </cell>
          <cell r="M12">
            <v>0</v>
          </cell>
          <cell r="N12">
            <v>12.727</v>
          </cell>
          <cell r="O12">
            <v>0</v>
          </cell>
          <cell r="P12">
            <v>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57</v>
          </cell>
          <cell r="V12">
            <v>0</v>
          </cell>
          <cell r="W12">
            <v>0.375</v>
          </cell>
          <cell r="X12">
            <v>12.952</v>
          </cell>
          <cell r="Y12">
            <v>0.6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12.727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12.952</v>
          </cell>
          <cell r="BC12">
            <v>57</v>
          </cell>
          <cell r="BD12">
            <v>39.026000000000003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34.869</v>
          </cell>
          <cell r="E13">
            <v>15.808</v>
          </cell>
          <cell r="F13">
            <v>19.061</v>
          </cell>
          <cell r="G13">
            <v>35.216999999999999</v>
          </cell>
          <cell r="H13">
            <v>0</v>
          </cell>
          <cell r="I13">
            <v>11.518000000000001</v>
          </cell>
          <cell r="J13">
            <v>9.0999999999999998E-2</v>
          </cell>
          <cell r="K13">
            <v>0.11</v>
          </cell>
          <cell r="L13">
            <v>0</v>
          </cell>
          <cell r="M13">
            <v>0</v>
          </cell>
          <cell r="N13">
            <v>11.317</v>
          </cell>
          <cell r="O13">
            <v>0</v>
          </cell>
          <cell r="P13">
            <v>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</v>
          </cell>
          <cell r="V13">
            <v>0</v>
          </cell>
          <cell r="W13">
            <v>0.41599999999999998</v>
          </cell>
          <cell r="X13">
            <v>11.518000000000001</v>
          </cell>
          <cell r="Y13">
            <v>0.61699999999999999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11.317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11.518000000000001</v>
          </cell>
          <cell r="BC13">
            <v>50</v>
          </cell>
          <cell r="BD13">
            <v>34.869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83.938000000000002</v>
          </cell>
          <cell r="E14">
            <v>36.549999999999997</v>
          </cell>
          <cell r="F14">
            <v>47.387999999999998</v>
          </cell>
          <cell r="G14">
            <v>35.549999999999997</v>
          </cell>
          <cell r="H14">
            <v>0</v>
          </cell>
          <cell r="I14">
            <v>27.852</v>
          </cell>
          <cell r="J14">
            <v>0.21299999999999999</v>
          </cell>
          <cell r="K14">
            <v>0.27600000000000002</v>
          </cell>
          <cell r="L14">
            <v>0</v>
          </cell>
          <cell r="M14">
            <v>0</v>
          </cell>
          <cell r="N14">
            <v>27.363</v>
          </cell>
          <cell r="O14">
            <v>0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0.39300000000000002</v>
          </cell>
          <cell r="X14">
            <v>27.852</v>
          </cell>
          <cell r="Y14">
            <v>0.88200000000000001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27.363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27.852</v>
          </cell>
          <cell r="BC14">
            <v>130</v>
          </cell>
          <cell r="BD14">
            <v>83.938000000000002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133.16200000000001</v>
          </cell>
          <cell r="E15">
            <v>57.081000000000003</v>
          </cell>
          <cell r="F15">
            <v>76.081000000000003</v>
          </cell>
          <cell r="G15">
            <v>35.512999999999998</v>
          </cell>
          <cell r="H15">
            <v>0</v>
          </cell>
          <cell r="I15">
            <v>43.765000000000001</v>
          </cell>
          <cell r="J15">
            <v>0.28599999999999998</v>
          </cell>
          <cell r="K15">
            <v>0.38100000000000001</v>
          </cell>
          <cell r="L15">
            <v>0</v>
          </cell>
          <cell r="M15">
            <v>0</v>
          </cell>
          <cell r="N15">
            <v>43.097999999999999</v>
          </cell>
          <cell r="O15">
            <v>0</v>
          </cell>
          <cell r="P15">
            <v>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210</v>
          </cell>
          <cell r="V15">
            <v>0</v>
          </cell>
          <cell r="W15">
            <v>0.40200000000000002</v>
          </cell>
          <cell r="X15">
            <v>43.765000000000001</v>
          </cell>
          <cell r="Y15">
            <v>1.069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43.097999999999999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43.765000000000001</v>
          </cell>
          <cell r="BC15">
            <v>210</v>
          </cell>
          <cell r="BD15">
            <v>133.16200000000001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237.16300000000001</v>
          </cell>
          <cell r="E16">
            <v>100.556</v>
          </cell>
          <cell r="F16">
            <v>136.607</v>
          </cell>
          <cell r="G16">
            <v>35.488999999999997</v>
          </cell>
          <cell r="H16">
            <v>0</v>
          </cell>
          <cell r="I16">
            <v>79.334999999999994</v>
          </cell>
          <cell r="J16">
            <v>0.439</v>
          </cell>
          <cell r="K16">
            <v>0.59599999999999997</v>
          </cell>
          <cell r="L16">
            <v>0</v>
          </cell>
          <cell r="M16">
            <v>0</v>
          </cell>
          <cell r="N16">
            <v>78.3</v>
          </cell>
          <cell r="O16">
            <v>0</v>
          </cell>
          <cell r="P16">
            <v>388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388</v>
          </cell>
          <cell r="V16">
            <v>0</v>
          </cell>
          <cell r="W16">
            <v>0.24299999999999999</v>
          </cell>
          <cell r="X16">
            <v>79.334999999999994</v>
          </cell>
          <cell r="Y16">
            <v>1.278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78.3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79.334999999999994</v>
          </cell>
          <cell r="BC16">
            <v>388</v>
          </cell>
          <cell r="BD16">
            <v>237.16300000000001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289.61099999999999</v>
          </cell>
          <cell r="E17">
            <v>123.89100000000001</v>
          </cell>
          <cell r="F17">
            <v>165.72</v>
          </cell>
          <cell r="G17">
            <v>35.283999999999999</v>
          </cell>
          <cell r="H17">
            <v>0</v>
          </cell>
          <cell r="I17">
            <v>96.978999999999999</v>
          </cell>
          <cell r="J17">
            <v>0.56299999999999994</v>
          </cell>
          <cell r="K17">
            <v>0.754</v>
          </cell>
          <cell r="L17">
            <v>0</v>
          </cell>
          <cell r="M17">
            <v>0</v>
          </cell>
          <cell r="N17">
            <v>95.662000000000006</v>
          </cell>
          <cell r="O17">
            <v>0</v>
          </cell>
          <cell r="P17">
            <v>467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467</v>
          </cell>
          <cell r="V17">
            <v>0</v>
          </cell>
          <cell r="W17">
            <v>0.16500000000000001</v>
          </cell>
          <cell r="X17">
            <v>96.978999999999999</v>
          </cell>
          <cell r="Y17">
            <v>1.482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95.662000000000006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467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96.978999999999999</v>
          </cell>
          <cell r="BC17">
            <v>467</v>
          </cell>
          <cell r="BD17">
            <v>289.61099999999999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3941</v>
          </cell>
        </row>
      </sheetData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271.524</v>
          </cell>
          <cell r="E6">
            <v>115.812</v>
          </cell>
          <cell r="F6">
            <v>155.71199999999999</v>
          </cell>
          <cell r="G6">
            <v>35.267000000000003</v>
          </cell>
          <cell r="H6">
            <v>0</v>
          </cell>
          <cell r="I6">
            <v>91.111000000000004</v>
          </cell>
          <cell r="J6">
            <v>0.54300000000000004</v>
          </cell>
          <cell r="K6">
            <v>0.73099999999999998</v>
          </cell>
          <cell r="L6">
            <v>0</v>
          </cell>
          <cell r="M6">
            <v>0</v>
          </cell>
          <cell r="N6">
            <v>89.837000000000003</v>
          </cell>
          <cell r="O6">
            <v>0</v>
          </cell>
          <cell r="P6">
            <v>441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441</v>
          </cell>
          <cell r="V6">
            <v>0</v>
          </cell>
          <cell r="W6">
            <v>0.22700000000000001</v>
          </cell>
          <cell r="X6">
            <v>91.111000000000004</v>
          </cell>
          <cell r="Y6">
            <v>1.5010000000000001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89.837000000000003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91.111000000000004</v>
          </cell>
          <cell r="BC6">
            <v>441</v>
          </cell>
          <cell r="BD6">
            <v>271.524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244.67699999999999</v>
          </cell>
          <cell r="E7">
            <v>104.82599999999999</v>
          </cell>
          <cell r="F7">
            <v>139.851</v>
          </cell>
          <cell r="G7">
            <v>34.988</v>
          </cell>
          <cell r="H7">
            <v>0</v>
          </cell>
          <cell r="I7">
            <v>82.034000000000006</v>
          </cell>
          <cell r="J7">
            <v>0.49099999999999999</v>
          </cell>
          <cell r="K7">
            <v>0.65600000000000003</v>
          </cell>
          <cell r="L7">
            <v>0</v>
          </cell>
          <cell r="M7">
            <v>0</v>
          </cell>
          <cell r="N7">
            <v>80.887</v>
          </cell>
          <cell r="O7">
            <v>0</v>
          </cell>
          <cell r="P7">
            <v>394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394</v>
          </cell>
          <cell r="V7">
            <v>0</v>
          </cell>
          <cell r="W7">
            <v>0.12</v>
          </cell>
          <cell r="X7">
            <v>82.034000000000006</v>
          </cell>
          <cell r="Y7">
            <v>1.2669999999999999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80.887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82.034000000000006</v>
          </cell>
          <cell r="BC7">
            <v>394</v>
          </cell>
          <cell r="BD7">
            <v>244.67699999999999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222.59200000000001</v>
          </cell>
          <cell r="E8">
            <v>95.063999999999993</v>
          </cell>
          <cell r="F8">
            <v>127.52800000000001</v>
          </cell>
          <cell r="G8">
            <v>35.027000000000001</v>
          </cell>
          <cell r="H8">
            <v>0</v>
          </cell>
          <cell r="I8">
            <v>74.335999999999999</v>
          </cell>
          <cell r="J8">
            <v>0.44600000000000001</v>
          </cell>
          <cell r="K8">
            <v>0.59799999999999998</v>
          </cell>
          <cell r="L8">
            <v>0</v>
          </cell>
          <cell r="M8">
            <v>0</v>
          </cell>
          <cell r="N8">
            <v>73.292000000000002</v>
          </cell>
          <cell r="O8">
            <v>0</v>
          </cell>
          <cell r="P8">
            <v>359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359</v>
          </cell>
          <cell r="V8">
            <v>0</v>
          </cell>
          <cell r="W8">
            <v>0.19400000000000001</v>
          </cell>
          <cell r="X8">
            <v>74.335999999999999</v>
          </cell>
          <cell r="Y8">
            <v>1.238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73.292000000000002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74.335999999999999</v>
          </cell>
          <cell r="BC8">
            <v>359</v>
          </cell>
          <cell r="BD8">
            <v>222.59200000000001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109.285</v>
          </cell>
          <cell r="E9">
            <v>46.985999999999997</v>
          </cell>
          <cell r="F9">
            <v>62.298999999999999</v>
          </cell>
          <cell r="G9">
            <v>35.351999999999997</v>
          </cell>
          <cell r="H9">
            <v>0</v>
          </cell>
          <cell r="I9">
            <v>36.453000000000003</v>
          </cell>
          <cell r="J9">
            <v>0.22800000000000001</v>
          </cell>
          <cell r="K9">
            <v>0.30199999999999999</v>
          </cell>
          <cell r="L9">
            <v>0</v>
          </cell>
          <cell r="M9">
            <v>0</v>
          </cell>
          <cell r="N9">
            <v>35.923000000000002</v>
          </cell>
          <cell r="O9">
            <v>0</v>
          </cell>
          <cell r="P9">
            <v>174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174</v>
          </cell>
          <cell r="V9">
            <v>0</v>
          </cell>
          <cell r="W9">
            <v>0.23100000000000001</v>
          </cell>
          <cell r="X9">
            <v>36.453000000000003</v>
          </cell>
          <cell r="Y9">
            <v>0.76100000000000001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35.923000000000002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36.453000000000003</v>
          </cell>
          <cell r="BC9">
            <v>174</v>
          </cell>
          <cell r="BD9">
            <v>109.285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68.582999999999998</v>
          </cell>
          <cell r="E10">
            <v>31.087</v>
          </cell>
          <cell r="F10">
            <v>37.496000000000002</v>
          </cell>
          <cell r="G10">
            <v>35.530999999999999</v>
          </cell>
          <cell r="H10">
            <v>0</v>
          </cell>
          <cell r="I10">
            <v>22.798999999999999</v>
          </cell>
          <cell r="J10">
            <v>0.14499999999999999</v>
          </cell>
          <cell r="K10">
            <v>0.17599999999999999</v>
          </cell>
          <cell r="L10">
            <v>0</v>
          </cell>
          <cell r="M10">
            <v>0</v>
          </cell>
          <cell r="N10">
            <v>22.478000000000002</v>
          </cell>
          <cell r="O10">
            <v>0</v>
          </cell>
          <cell r="P10">
            <v>99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99</v>
          </cell>
          <cell r="V10">
            <v>0</v>
          </cell>
          <cell r="W10">
            <v>0.26900000000000002</v>
          </cell>
          <cell r="X10">
            <v>22.798999999999999</v>
          </cell>
          <cell r="Y10">
            <v>0.59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22.478000000000002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22.798999999999999</v>
          </cell>
          <cell r="BC10">
            <v>99</v>
          </cell>
          <cell r="BD10">
            <v>68.582999999999998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47.591999999999999</v>
          </cell>
          <cell r="E11">
            <v>21.983000000000001</v>
          </cell>
          <cell r="F11">
            <v>25.609000000000002</v>
          </cell>
          <cell r="G11">
            <v>35.545999999999999</v>
          </cell>
          <cell r="H11">
            <v>0</v>
          </cell>
          <cell r="I11">
            <v>15.738</v>
          </cell>
          <cell r="J11">
            <v>0.03</v>
          </cell>
          <cell r="K11">
            <v>3.4000000000000002E-2</v>
          </cell>
          <cell r="L11">
            <v>0</v>
          </cell>
          <cell r="M11">
            <v>0</v>
          </cell>
          <cell r="N11">
            <v>15.673999999999999</v>
          </cell>
          <cell r="O11">
            <v>0</v>
          </cell>
          <cell r="P11">
            <v>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66</v>
          </cell>
          <cell r="V11">
            <v>0</v>
          </cell>
          <cell r="W11">
            <v>0.28499999999999998</v>
          </cell>
          <cell r="X11">
            <v>15.738</v>
          </cell>
          <cell r="Y11">
            <v>0.34899999999999998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15.673999999999999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15.738</v>
          </cell>
          <cell r="BC11">
            <v>66</v>
          </cell>
          <cell r="BD11">
            <v>47.591999999999999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44.213999999999999</v>
          </cell>
          <cell r="E12">
            <v>20.605</v>
          </cell>
          <cell r="F12">
            <v>23.609000000000002</v>
          </cell>
          <cell r="G12">
            <v>35.511000000000003</v>
          </cell>
          <cell r="H12">
            <v>0</v>
          </cell>
          <cell r="I12">
            <v>14.545999999999999</v>
          </cell>
          <cell r="J12">
            <v>0.186</v>
          </cell>
          <cell r="K12">
            <v>0.21299999999999999</v>
          </cell>
          <cell r="L12">
            <v>0</v>
          </cell>
          <cell r="M12">
            <v>0</v>
          </cell>
          <cell r="N12">
            <v>14.147</v>
          </cell>
          <cell r="O12">
            <v>0</v>
          </cell>
          <cell r="P12">
            <v>60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60</v>
          </cell>
          <cell r="V12">
            <v>0</v>
          </cell>
          <cell r="W12">
            <v>0.34599999999999997</v>
          </cell>
          <cell r="X12">
            <v>14.545999999999999</v>
          </cell>
          <cell r="Y12">
            <v>0.745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14.147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14.545999999999999</v>
          </cell>
          <cell r="BC12">
            <v>60</v>
          </cell>
          <cell r="BD12">
            <v>44.213999999999999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43.845999999999997</v>
          </cell>
          <cell r="E13">
            <v>20.678000000000001</v>
          </cell>
          <cell r="F13">
            <v>23.167999999999999</v>
          </cell>
          <cell r="G13">
            <v>35.56</v>
          </cell>
          <cell r="H13">
            <v>0</v>
          </cell>
          <cell r="I13">
            <v>14.627000000000001</v>
          </cell>
          <cell r="J13">
            <v>0.151</v>
          </cell>
          <cell r="K13">
            <v>0.17</v>
          </cell>
          <cell r="L13">
            <v>0</v>
          </cell>
          <cell r="M13">
            <v>0</v>
          </cell>
          <cell r="N13">
            <v>14.305999999999999</v>
          </cell>
          <cell r="O13">
            <v>0</v>
          </cell>
          <cell r="P13">
            <v>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</v>
          </cell>
          <cell r="V13">
            <v>0</v>
          </cell>
          <cell r="W13">
            <v>0.3</v>
          </cell>
          <cell r="X13">
            <v>14.627000000000001</v>
          </cell>
          <cell r="Y13">
            <v>0.621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14.305999999999999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14.627000000000001</v>
          </cell>
          <cell r="BC13">
            <v>59</v>
          </cell>
          <cell r="BD13">
            <v>43.845999999999997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46.984000000000002</v>
          </cell>
          <cell r="E14">
            <v>22.190999999999999</v>
          </cell>
          <cell r="F14">
            <v>24.792999999999999</v>
          </cell>
          <cell r="G14">
            <v>37.540999999999997</v>
          </cell>
          <cell r="H14">
            <v>0</v>
          </cell>
          <cell r="I14">
            <v>14.917999999999999</v>
          </cell>
          <cell r="J14">
            <v>2.3E-2</v>
          </cell>
          <cell r="K14">
            <v>2.5000000000000001E-2</v>
          </cell>
          <cell r="L14">
            <v>0</v>
          </cell>
          <cell r="M14">
            <v>0</v>
          </cell>
          <cell r="N14">
            <v>14.87</v>
          </cell>
          <cell r="O14">
            <v>0</v>
          </cell>
          <cell r="P14">
            <v>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</v>
          </cell>
          <cell r="V14">
            <v>0</v>
          </cell>
          <cell r="W14">
            <v>0.25800000000000001</v>
          </cell>
          <cell r="X14">
            <v>14.917999999999999</v>
          </cell>
          <cell r="Y14">
            <v>0.30599999999999999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14.87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14.917999999999999</v>
          </cell>
          <cell r="BC14">
            <v>60</v>
          </cell>
          <cell r="BD14">
            <v>46.984000000000002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125.738</v>
          </cell>
          <cell r="E15">
            <v>54.895000000000003</v>
          </cell>
          <cell r="F15">
            <v>70.843000000000004</v>
          </cell>
          <cell r="G15">
            <v>35.533000000000001</v>
          </cell>
          <cell r="H15">
            <v>0</v>
          </cell>
          <cell r="I15">
            <v>42.619</v>
          </cell>
          <cell r="J15">
            <v>0.38500000000000001</v>
          </cell>
          <cell r="K15">
            <v>0.497</v>
          </cell>
          <cell r="L15">
            <v>0</v>
          </cell>
          <cell r="M15">
            <v>0</v>
          </cell>
          <cell r="N15">
            <v>41.737000000000002</v>
          </cell>
          <cell r="O15">
            <v>0</v>
          </cell>
          <cell r="P15">
            <v>198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198</v>
          </cell>
          <cell r="V15">
            <v>0</v>
          </cell>
          <cell r="W15">
            <v>0.28299999999999997</v>
          </cell>
          <cell r="X15">
            <v>42.619</v>
          </cell>
          <cell r="Y15">
            <v>1.165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41.737000000000002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42.619</v>
          </cell>
          <cell r="BC15">
            <v>198</v>
          </cell>
          <cell r="BD15">
            <v>125.738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23.155999999999999</v>
          </cell>
          <cell r="J16">
            <v>10.358000000000001</v>
          </cell>
          <cell r="K16">
            <v>12.798</v>
          </cell>
          <cell r="L16">
            <v>0</v>
          </cell>
          <cell r="M16">
            <v>0</v>
          </cell>
          <cell r="N16">
            <v>0</v>
          </cell>
          <cell r="O16">
            <v>-1.7763568394002505E-15</v>
          </cell>
          <cell r="P16">
            <v>103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</v>
          </cell>
          <cell r="V16">
            <v>0</v>
          </cell>
          <cell r="W16">
            <v>0</v>
          </cell>
          <cell r="X16">
            <v>23.155999999999999</v>
          </cell>
          <cell r="Y16">
            <v>23.155999999999999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23.155999999999999</v>
          </cell>
          <cell r="BC16">
            <v>103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2133.587</v>
          </cell>
          <cell r="E6">
            <v>989.904</v>
          </cell>
          <cell r="F6">
            <v>1143.683</v>
          </cell>
          <cell r="G6">
            <v>34.58</v>
          </cell>
          <cell r="H6">
            <v>0</v>
          </cell>
          <cell r="I6">
            <v>794.13400000000001</v>
          </cell>
          <cell r="J6">
            <v>1.889</v>
          </cell>
          <cell r="K6">
            <v>2.1829999999999998</v>
          </cell>
          <cell r="L6">
            <v>0</v>
          </cell>
          <cell r="M6">
            <v>0</v>
          </cell>
          <cell r="N6">
            <v>790.06200000000001</v>
          </cell>
          <cell r="O6">
            <v>0</v>
          </cell>
          <cell r="P6">
            <v>3303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3303</v>
          </cell>
          <cell r="V6">
            <v>0</v>
          </cell>
          <cell r="W6">
            <v>2.0779999999999998</v>
          </cell>
          <cell r="X6">
            <v>794.13400000000001</v>
          </cell>
          <cell r="Y6">
            <v>6.15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790.06200000000001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794.13400000000001</v>
          </cell>
          <cell r="BC6">
            <v>3303</v>
          </cell>
          <cell r="BD6">
            <v>2133.587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1920.5219999999999</v>
          </cell>
          <cell r="E7">
            <v>897.74599999999998</v>
          </cell>
          <cell r="F7">
            <v>1022.776</v>
          </cell>
          <cell r="G7">
            <v>34.567</v>
          </cell>
          <cell r="H7">
            <v>0</v>
          </cell>
          <cell r="I7">
            <v>716.101</v>
          </cell>
          <cell r="J7">
            <v>4.8289999999999997</v>
          </cell>
          <cell r="K7">
            <v>5.5010000000000003</v>
          </cell>
          <cell r="L7">
            <v>0</v>
          </cell>
          <cell r="M7">
            <v>0</v>
          </cell>
          <cell r="N7">
            <v>705.77099999999996</v>
          </cell>
          <cell r="O7">
            <v>0</v>
          </cell>
          <cell r="P7">
            <v>2937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2937</v>
          </cell>
          <cell r="V7">
            <v>0</v>
          </cell>
          <cell r="W7">
            <v>2.0550000000000002</v>
          </cell>
          <cell r="X7">
            <v>716.101</v>
          </cell>
          <cell r="Y7">
            <v>12.385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705.77099999999996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716.101</v>
          </cell>
          <cell r="BC7">
            <v>2937</v>
          </cell>
          <cell r="BD7">
            <v>1920.5219999999999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2814.5079999999998</v>
          </cell>
          <cell r="E8">
            <v>1300.6099999999999</v>
          </cell>
          <cell r="F8">
            <v>1513.8979999999999</v>
          </cell>
          <cell r="G8">
            <v>34.68</v>
          </cell>
          <cell r="H8">
            <v>0</v>
          </cell>
          <cell r="I8">
            <v>1047.402</v>
          </cell>
          <cell r="J8">
            <v>7.9950000000000001</v>
          </cell>
          <cell r="K8">
            <v>9.3070000000000004</v>
          </cell>
          <cell r="L8">
            <v>0</v>
          </cell>
          <cell r="M8">
            <v>0</v>
          </cell>
          <cell r="N8">
            <v>1030.0999999999999</v>
          </cell>
          <cell r="O8">
            <v>0</v>
          </cell>
          <cell r="P8">
            <v>4389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4389</v>
          </cell>
          <cell r="V8">
            <v>0</v>
          </cell>
          <cell r="W8">
            <v>1.3129999999999999</v>
          </cell>
          <cell r="X8">
            <v>1047.402</v>
          </cell>
          <cell r="Y8">
            <v>18.614999999999998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1030.0999999999999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4389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1047.402</v>
          </cell>
          <cell r="BC8">
            <v>4389</v>
          </cell>
          <cell r="BD8">
            <v>2814.5079999999998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2030.855</v>
          </cell>
          <cell r="E9">
            <v>939.49099999999999</v>
          </cell>
          <cell r="F9">
            <v>1091.364</v>
          </cell>
          <cell r="G9">
            <v>34.686</v>
          </cell>
          <cell r="H9">
            <v>0</v>
          </cell>
          <cell r="I9">
            <v>752.51800000000003</v>
          </cell>
          <cell r="J9">
            <v>6.6159999999999997</v>
          </cell>
          <cell r="K9">
            <v>7.6849999999999996</v>
          </cell>
          <cell r="L9">
            <v>0</v>
          </cell>
          <cell r="M9">
            <v>0</v>
          </cell>
          <cell r="N9">
            <v>738.21699999999998</v>
          </cell>
          <cell r="O9">
            <v>0</v>
          </cell>
          <cell r="P9">
            <v>3147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3147</v>
          </cell>
          <cell r="V9">
            <v>0</v>
          </cell>
          <cell r="W9">
            <v>2.2080000000000002</v>
          </cell>
          <cell r="X9">
            <v>752.51800000000003</v>
          </cell>
          <cell r="Y9">
            <v>16.509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738.21699999999998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752.51800000000003</v>
          </cell>
          <cell r="BC9">
            <v>3147</v>
          </cell>
          <cell r="BD9">
            <v>2030.855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1260.1980000000001</v>
          </cell>
          <cell r="E10">
            <v>649.23099999999999</v>
          </cell>
          <cell r="F10">
            <v>610.96699999999998</v>
          </cell>
          <cell r="G10">
            <v>34.715000000000003</v>
          </cell>
          <cell r="H10">
            <v>0</v>
          </cell>
          <cell r="I10">
            <v>466.08</v>
          </cell>
          <cell r="J10">
            <v>6.2089999999999996</v>
          </cell>
          <cell r="K10">
            <v>5.8440000000000003</v>
          </cell>
          <cell r="L10">
            <v>0</v>
          </cell>
          <cell r="M10">
            <v>0</v>
          </cell>
          <cell r="N10">
            <v>454.02699999999999</v>
          </cell>
          <cell r="O10">
            <v>0</v>
          </cell>
          <cell r="P10">
            <v>1579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1579</v>
          </cell>
          <cell r="V10">
            <v>0</v>
          </cell>
          <cell r="W10">
            <v>3.55</v>
          </cell>
          <cell r="X10">
            <v>466.08</v>
          </cell>
          <cell r="Y10">
            <v>15.603000000000002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454.02699999999999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466.08</v>
          </cell>
          <cell r="BC10">
            <v>1579</v>
          </cell>
          <cell r="BD10">
            <v>1260.1980000000001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781.47500000000002</v>
          </cell>
          <cell r="E11">
            <v>354.75200000000001</v>
          </cell>
          <cell r="F11">
            <v>426.72300000000001</v>
          </cell>
          <cell r="G11">
            <v>34.792999999999999</v>
          </cell>
          <cell r="H11">
            <v>0</v>
          </cell>
          <cell r="I11">
            <v>283.81</v>
          </cell>
          <cell r="J11">
            <v>1.518</v>
          </cell>
          <cell r="K11">
            <v>1.825</v>
          </cell>
          <cell r="L11">
            <v>0</v>
          </cell>
          <cell r="M11">
            <v>0</v>
          </cell>
          <cell r="N11">
            <v>280.46699999999998</v>
          </cell>
          <cell r="O11">
            <v>0</v>
          </cell>
          <cell r="P11">
            <v>1229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1229</v>
          </cell>
          <cell r="V11">
            <v>0</v>
          </cell>
          <cell r="W11">
            <v>3.5950000000000002</v>
          </cell>
          <cell r="X11">
            <v>283.81</v>
          </cell>
          <cell r="Y11">
            <v>6.9380000000000006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280.46699999999998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283.81</v>
          </cell>
          <cell r="BC11">
            <v>1229</v>
          </cell>
          <cell r="BD11">
            <v>781.47500000000002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954.32100000000003</v>
          </cell>
          <cell r="E12">
            <v>433.47500000000002</v>
          </cell>
          <cell r="F12">
            <v>520.846</v>
          </cell>
          <cell r="G12">
            <v>35.145000000000003</v>
          </cell>
          <cell r="H12">
            <v>0</v>
          </cell>
          <cell r="I12">
            <v>356.25</v>
          </cell>
          <cell r="J12">
            <v>3.7309999999999999</v>
          </cell>
          <cell r="K12">
            <v>4.484</v>
          </cell>
          <cell r="L12">
            <v>0</v>
          </cell>
          <cell r="M12">
            <v>0</v>
          </cell>
          <cell r="N12">
            <v>348.03500000000003</v>
          </cell>
          <cell r="O12">
            <v>0</v>
          </cell>
          <cell r="P12">
            <v>1541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1541</v>
          </cell>
          <cell r="V12">
            <v>0</v>
          </cell>
          <cell r="W12">
            <v>3.601</v>
          </cell>
          <cell r="X12">
            <v>356.25</v>
          </cell>
          <cell r="Y12">
            <v>11.815999999999999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348.03500000000003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356.25</v>
          </cell>
          <cell r="BC12">
            <v>1541</v>
          </cell>
          <cell r="BD12">
            <v>954.32100000000003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1457.183</v>
          </cell>
          <cell r="E13">
            <v>653.77499999999998</v>
          </cell>
          <cell r="F13">
            <v>803.40800000000002</v>
          </cell>
          <cell r="G13">
            <v>35.024999999999999</v>
          </cell>
          <cell r="H13">
            <v>0</v>
          </cell>
          <cell r="I13">
            <v>549.73500000000001</v>
          </cell>
          <cell r="J13">
            <v>5.88</v>
          </cell>
          <cell r="K13">
            <v>7.226</v>
          </cell>
          <cell r="L13">
            <v>0</v>
          </cell>
          <cell r="M13">
            <v>0</v>
          </cell>
          <cell r="N13">
            <v>536.62900000000002</v>
          </cell>
          <cell r="O13">
            <v>0</v>
          </cell>
          <cell r="P13">
            <v>2432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2432</v>
          </cell>
          <cell r="V13">
            <v>0</v>
          </cell>
          <cell r="W13">
            <v>2.9689999999999999</v>
          </cell>
          <cell r="X13">
            <v>549.73500000000001</v>
          </cell>
          <cell r="Y13">
            <v>16.074999999999999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536.62900000000002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549.73500000000001</v>
          </cell>
          <cell r="BC13">
            <v>2432</v>
          </cell>
          <cell r="BD13">
            <v>1457.183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1212.2660000000001</v>
          </cell>
          <cell r="E14">
            <v>547.85</v>
          </cell>
          <cell r="F14">
            <v>664.41600000000005</v>
          </cell>
          <cell r="G14">
            <v>35.362000000000002</v>
          </cell>
          <cell r="H14">
            <v>0</v>
          </cell>
          <cell r="I14">
            <v>459.005</v>
          </cell>
          <cell r="J14">
            <v>4.9489999999999998</v>
          </cell>
          <cell r="K14">
            <v>6.0010000000000003</v>
          </cell>
          <cell r="L14">
            <v>0</v>
          </cell>
          <cell r="M14">
            <v>0</v>
          </cell>
          <cell r="N14">
            <v>448.05500000000001</v>
          </cell>
          <cell r="O14">
            <v>0</v>
          </cell>
          <cell r="P14">
            <v>2004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2004</v>
          </cell>
          <cell r="V14">
            <v>0</v>
          </cell>
          <cell r="W14">
            <v>2.8559999999999999</v>
          </cell>
          <cell r="X14">
            <v>459.005</v>
          </cell>
          <cell r="Y14">
            <v>13.805999999999999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448.05500000000001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459.005</v>
          </cell>
          <cell r="BC14">
            <v>2004</v>
          </cell>
          <cell r="BD14">
            <v>1212.2660000000001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1789.8130000000001</v>
          </cell>
          <cell r="E15">
            <v>818.05700000000002</v>
          </cell>
          <cell r="F15">
            <v>971.75599999999997</v>
          </cell>
          <cell r="G15">
            <v>35.503999999999998</v>
          </cell>
          <cell r="H15">
            <v>0</v>
          </cell>
          <cell r="I15">
            <v>677.91</v>
          </cell>
          <cell r="J15">
            <v>7.9039999999999999</v>
          </cell>
          <cell r="K15">
            <v>9.3879999999999999</v>
          </cell>
          <cell r="L15">
            <v>0</v>
          </cell>
          <cell r="M15">
            <v>0</v>
          </cell>
          <cell r="N15">
            <v>660.61800000000005</v>
          </cell>
          <cell r="O15">
            <v>0</v>
          </cell>
          <cell r="P15">
            <v>2899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2899</v>
          </cell>
          <cell r="V15">
            <v>0</v>
          </cell>
          <cell r="W15">
            <v>2.4969999999999999</v>
          </cell>
          <cell r="X15">
            <v>677.91</v>
          </cell>
          <cell r="Y15">
            <v>19.789000000000001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660.61800000000005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677.91</v>
          </cell>
          <cell r="BC15">
            <v>2899</v>
          </cell>
          <cell r="BD15">
            <v>1789.8130000000001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2179.2860000000001</v>
          </cell>
          <cell r="E16">
            <v>983.15700000000004</v>
          </cell>
          <cell r="F16">
            <v>1196.1289999999999</v>
          </cell>
          <cell r="G16">
            <v>35.438000000000002</v>
          </cell>
          <cell r="H16">
            <v>0</v>
          </cell>
          <cell r="I16">
            <v>824.46</v>
          </cell>
          <cell r="J16">
            <v>8.3569999999999993</v>
          </cell>
          <cell r="K16">
            <v>10.167999999999999</v>
          </cell>
          <cell r="L16">
            <v>0</v>
          </cell>
          <cell r="M16">
            <v>0</v>
          </cell>
          <cell r="N16">
            <v>805.93499999999995</v>
          </cell>
          <cell r="O16">
            <v>0</v>
          </cell>
          <cell r="P16">
            <v>3611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3611</v>
          </cell>
          <cell r="V16">
            <v>0</v>
          </cell>
          <cell r="W16">
            <v>2.0110000000000001</v>
          </cell>
          <cell r="X16">
            <v>824.46</v>
          </cell>
          <cell r="Y16">
            <v>20.535999999999998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3611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805.93499999999995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3611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824.46</v>
          </cell>
          <cell r="BC16">
            <v>3611</v>
          </cell>
          <cell r="BD16">
            <v>2179.2860000000001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1726.585</v>
          </cell>
          <cell r="E17">
            <v>807.78599999999994</v>
          </cell>
          <cell r="F17">
            <v>918.79899999999998</v>
          </cell>
          <cell r="G17">
            <v>35.116999999999997</v>
          </cell>
          <cell r="H17">
            <v>0</v>
          </cell>
          <cell r="I17">
            <v>653.03300000000002</v>
          </cell>
          <cell r="J17">
            <v>5.3410000000000002</v>
          </cell>
          <cell r="K17">
            <v>6.0739999999999998</v>
          </cell>
          <cell r="L17">
            <v>0</v>
          </cell>
          <cell r="M17">
            <v>0</v>
          </cell>
          <cell r="N17">
            <v>641.61800000000005</v>
          </cell>
          <cell r="O17">
            <v>0</v>
          </cell>
          <cell r="P17">
            <v>2674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2674</v>
          </cell>
          <cell r="V17">
            <v>0</v>
          </cell>
          <cell r="W17">
            <v>3.1859999999999999</v>
          </cell>
          <cell r="X17">
            <v>653.03300000000002</v>
          </cell>
          <cell r="Y17">
            <v>14.600999999999999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641.61800000000005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653.03300000000002</v>
          </cell>
          <cell r="BC17">
            <v>2674</v>
          </cell>
          <cell r="BD17">
            <v>1726.585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2042</v>
          </cell>
        </row>
      </sheetData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JDRRD55M6OFB25KYTTFELWUGZ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1774.1659999999999</v>
          </cell>
          <cell r="E6">
            <v>816.03599999999994</v>
          </cell>
          <cell r="F6">
            <v>958.13</v>
          </cell>
          <cell r="G6">
            <v>35.314</v>
          </cell>
          <cell r="H6">
            <v>0</v>
          </cell>
          <cell r="I6">
            <v>671.42100000000005</v>
          </cell>
          <cell r="J6">
            <v>5.9509999999999996</v>
          </cell>
          <cell r="K6">
            <v>6.9880000000000004</v>
          </cell>
          <cell r="L6">
            <v>0</v>
          </cell>
          <cell r="M6">
            <v>0</v>
          </cell>
          <cell r="N6">
            <v>658.48199999999997</v>
          </cell>
          <cell r="O6">
            <v>0</v>
          </cell>
          <cell r="P6">
            <v>2838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2838</v>
          </cell>
          <cell r="V6">
            <v>0</v>
          </cell>
          <cell r="W6">
            <v>3.012</v>
          </cell>
          <cell r="X6">
            <v>671.42100000000005</v>
          </cell>
          <cell r="Y6">
            <v>15.951000000000001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658.48199999999997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671.42100000000005</v>
          </cell>
          <cell r="BC6">
            <v>2838</v>
          </cell>
          <cell r="BD6">
            <v>1774.1659999999999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1924.096</v>
          </cell>
          <cell r="E7">
            <v>883.77</v>
          </cell>
          <cell r="F7">
            <v>1040.326</v>
          </cell>
          <cell r="G7">
            <v>35.018999999999998</v>
          </cell>
          <cell r="H7">
            <v>0</v>
          </cell>
          <cell r="I7">
            <v>724.68100000000004</v>
          </cell>
          <cell r="J7">
            <v>6.3710000000000004</v>
          </cell>
          <cell r="K7">
            <v>7.5</v>
          </cell>
          <cell r="L7">
            <v>0</v>
          </cell>
          <cell r="M7">
            <v>0</v>
          </cell>
          <cell r="N7">
            <v>710.81</v>
          </cell>
          <cell r="O7">
            <v>0</v>
          </cell>
          <cell r="P7">
            <v>3071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3071</v>
          </cell>
          <cell r="V7">
            <v>0</v>
          </cell>
          <cell r="W7">
            <v>2.0760000000000001</v>
          </cell>
          <cell r="X7">
            <v>724.68100000000004</v>
          </cell>
          <cell r="Y7">
            <v>15.947000000000001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710.81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724.68100000000004</v>
          </cell>
          <cell r="BC7">
            <v>3071</v>
          </cell>
          <cell r="BD7">
            <v>1924.096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1734.001</v>
          </cell>
          <cell r="E8">
            <v>776.62900000000002</v>
          </cell>
          <cell r="F8">
            <v>957.37199999999996</v>
          </cell>
          <cell r="G8">
            <v>35.055999999999997</v>
          </cell>
          <cell r="H8">
            <v>0</v>
          </cell>
          <cell r="I8">
            <v>654.82600000000002</v>
          </cell>
          <cell r="J8">
            <v>5.984</v>
          </cell>
          <cell r="K8">
            <v>7.3760000000000003</v>
          </cell>
          <cell r="L8">
            <v>0</v>
          </cell>
          <cell r="M8">
            <v>0</v>
          </cell>
          <cell r="N8">
            <v>641.46600000000001</v>
          </cell>
          <cell r="O8">
            <v>0</v>
          </cell>
          <cell r="P8">
            <v>2906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2906</v>
          </cell>
          <cell r="V8">
            <v>0</v>
          </cell>
          <cell r="W8">
            <v>2.6469999999999998</v>
          </cell>
          <cell r="X8">
            <v>654.82600000000002</v>
          </cell>
          <cell r="Y8">
            <v>16.006999999999998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641.46600000000001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654.82600000000002</v>
          </cell>
          <cell r="BC8">
            <v>2906</v>
          </cell>
          <cell r="BD8">
            <v>1734.001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718.23400000000004</v>
          </cell>
          <cell r="E9">
            <v>321.56700000000001</v>
          </cell>
          <cell r="F9">
            <v>396.66699999999997</v>
          </cell>
          <cell r="G9">
            <v>35.286000000000001</v>
          </cell>
          <cell r="H9">
            <v>0</v>
          </cell>
          <cell r="I9">
            <v>272.476</v>
          </cell>
          <cell r="J9">
            <v>2.629</v>
          </cell>
          <cell r="K9">
            <v>3.2429999999999999</v>
          </cell>
          <cell r="L9">
            <v>0</v>
          </cell>
          <cell r="M9">
            <v>0</v>
          </cell>
          <cell r="N9">
            <v>266.60399999999998</v>
          </cell>
          <cell r="O9">
            <v>0</v>
          </cell>
          <cell r="P9">
            <v>1210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1210</v>
          </cell>
          <cell r="V9">
            <v>0</v>
          </cell>
          <cell r="W9">
            <v>4.1040000000000001</v>
          </cell>
          <cell r="X9">
            <v>272.476</v>
          </cell>
          <cell r="Y9">
            <v>9.9759999999999991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1210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266.60399999999998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1210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272.476</v>
          </cell>
          <cell r="BC9">
            <v>1210</v>
          </cell>
          <cell r="BD9">
            <v>718.23400000000004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545.202</v>
          </cell>
          <cell r="E10">
            <v>275.572</v>
          </cell>
          <cell r="F10">
            <v>269.63</v>
          </cell>
          <cell r="G10">
            <v>35.49</v>
          </cell>
          <cell r="H10">
            <v>0</v>
          </cell>
          <cell r="I10">
            <v>207.815</v>
          </cell>
          <cell r="J10">
            <v>3.137</v>
          </cell>
          <cell r="K10">
            <v>3.069</v>
          </cell>
          <cell r="L10">
            <v>0</v>
          </cell>
          <cell r="M10">
            <v>0</v>
          </cell>
          <cell r="N10">
            <v>201.60900000000001</v>
          </cell>
          <cell r="O10">
            <v>0</v>
          </cell>
          <cell r="P10">
            <v>732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732</v>
          </cell>
          <cell r="V10">
            <v>0</v>
          </cell>
          <cell r="W10">
            <v>4.4020000000000001</v>
          </cell>
          <cell r="X10">
            <v>207.815</v>
          </cell>
          <cell r="Y10">
            <v>10.608000000000001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201.60900000000001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207.815</v>
          </cell>
          <cell r="BC10">
            <v>732</v>
          </cell>
          <cell r="BD10">
            <v>545.202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633.41999999999996</v>
          </cell>
          <cell r="E11">
            <v>283.59100000000001</v>
          </cell>
          <cell r="F11">
            <v>349.82900000000001</v>
          </cell>
          <cell r="G11">
            <v>35.485999999999997</v>
          </cell>
          <cell r="H11">
            <v>0</v>
          </cell>
          <cell r="I11">
            <v>236.667</v>
          </cell>
          <cell r="J11">
            <v>1.899</v>
          </cell>
          <cell r="K11">
            <v>2.343</v>
          </cell>
          <cell r="L11">
            <v>0</v>
          </cell>
          <cell r="M11">
            <v>0</v>
          </cell>
          <cell r="N11">
            <v>232.42500000000001</v>
          </cell>
          <cell r="O11">
            <v>0</v>
          </cell>
          <cell r="P11">
            <v>1051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1051</v>
          </cell>
          <cell r="V11">
            <v>0</v>
          </cell>
          <cell r="W11">
            <v>5.7119999999999997</v>
          </cell>
          <cell r="X11">
            <v>236.667</v>
          </cell>
          <cell r="Y11">
            <v>9.9540000000000006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232.42500000000001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236.667</v>
          </cell>
          <cell r="BC11">
            <v>1051</v>
          </cell>
          <cell r="BD11">
            <v>633.41999999999996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764.97699999999998</v>
          </cell>
          <cell r="E12">
            <v>354.93599999999998</v>
          </cell>
          <cell r="F12">
            <v>410.041</v>
          </cell>
          <cell r="G12">
            <v>35.531999999999996</v>
          </cell>
          <cell r="H12">
            <v>0</v>
          </cell>
          <cell r="I12">
            <v>285.892</v>
          </cell>
          <cell r="J12">
            <v>3.149</v>
          </cell>
          <cell r="K12">
            <v>3.6379999999999999</v>
          </cell>
          <cell r="L12">
            <v>0</v>
          </cell>
          <cell r="M12">
            <v>0</v>
          </cell>
          <cell r="N12">
            <v>279.10500000000002</v>
          </cell>
          <cell r="O12">
            <v>0</v>
          </cell>
          <cell r="P12">
            <v>1189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1189</v>
          </cell>
          <cell r="V12">
            <v>0</v>
          </cell>
          <cell r="W12">
            <v>4.875</v>
          </cell>
          <cell r="X12">
            <v>285.892</v>
          </cell>
          <cell r="Y12">
            <v>11.661999999999999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279.10500000000002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285.892</v>
          </cell>
          <cell r="BC12">
            <v>1189</v>
          </cell>
          <cell r="BD12">
            <v>764.97699999999998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844.96299999999997</v>
          </cell>
          <cell r="E13">
            <v>396.18200000000002</v>
          </cell>
          <cell r="F13">
            <v>448.78100000000001</v>
          </cell>
          <cell r="G13">
            <v>35.534999999999997</v>
          </cell>
          <cell r="H13">
            <v>0</v>
          </cell>
          <cell r="I13">
            <v>316.58100000000002</v>
          </cell>
          <cell r="J13">
            <v>3.6</v>
          </cell>
          <cell r="K13">
            <v>4.077</v>
          </cell>
          <cell r="L13">
            <v>0</v>
          </cell>
          <cell r="M13">
            <v>0</v>
          </cell>
          <cell r="N13">
            <v>308.904</v>
          </cell>
          <cell r="O13">
            <v>0</v>
          </cell>
          <cell r="P13">
            <v>1291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1291</v>
          </cell>
          <cell r="V13">
            <v>0</v>
          </cell>
          <cell r="W13">
            <v>4.4960000000000004</v>
          </cell>
          <cell r="X13">
            <v>316.58100000000002</v>
          </cell>
          <cell r="Y13">
            <v>12.173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308.904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316.58100000000002</v>
          </cell>
          <cell r="BC13">
            <v>1291</v>
          </cell>
          <cell r="BD13">
            <v>844.96299999999997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678.721</v>
          </cell>
          <cell r="E14">
            <v>310.00099999999998</v>
          </cell>
          <cell r="F14">
            <v>368.72</v>
          </cell>
          <cell r="G14">
            <v>35.466000000000001</v>
          </cell>
          <cell r="H14">
            <v>0</v>
          </cell>
          <cell r="I14">
            <v>246.85300000000001</v>
          </cell>
          <cell r="J14">
            <v>4.1929999999999996</v>
          </cell>
          <cell r="K14">
            <v>4.9880000000000004</v>
          </cell>
          <cell r="L14">
            <v>0</v>
          </cell>
          <cell r="M14">
            <v>0</v>
          </cell>
          <cell r="N14">
            <v>237.672</v>
          </cell>
          <cell r="O14">
            <v>0</v>
          </cell>
          <cell r="P14">
            <v>1057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1057</v>
          </cell>
          <cell r="V14">
            <v>0</v>
          </cell>
          <cell r="W14">
            <v>3.7959999999999998</v>
          </cell>
          <cell r="X14">
            <v>246.85300000000001</v>
          </cell>
          <cell r="Y14">
            <v>12.977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237.672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246.85300000000001</v>
          </cell>
          <cell r="BC14">
            <v>1057</v>
          </cell>
          <cell r="BD14">
            <v>678.721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1121.087</v>
          </cell>
          <cell r="E15">
            <v>524.05600000000004</v>
          </cell>
          <cell r="F15">
            <v>597.03099999999995</v>
          </cell>
          <cell r="G15">
            <v>35.478000000000002</v>
          </cell>
          <cell r="H15">
            <v>0</v>
          </cell>
          <cell r="I15">
            <v>417.185</v>
          </cell>
          <cell r="J15">
            <v>4.6079999999999997</v>
          </cell>
          <cell r="K15">
            <v>5.25</v>
          </cell>
          <cell r="L15">
            <v>0</v>
          </cell>
          <cell r="M15">
            <v>0</v>
          </cell>
          <cell r="N15">
            <v>407.327</v>
          </cell>
          <cell r="O15">
            <v>0</v>
          </cell>
          <cell r="P15">
            <v>1711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1711</v>
          </cell>
          <cell r="V15">
            <v>0</v>
          </cell>
          <cell r="W15">
            <v>3.286</v>
          </cell>
          <cell r="X15">
            <v>417.185</v>
          </cell>
          <cell r="Y15">
            <v>13.144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407.327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417.185</v>
          </cell>
          <cell r="BC15">
            <v>1711</v>
          </cell>
          <cell r="BD15">
            <v>1121.087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1216.1890000000001</v>
          </cell>
          <cell r="E6">
            <v>585.45399999999995</v>
          </cell>
          <cell r="F6">
            <v>630.73500000000001</v>
          </cell>
          <cell r="G6">
            <v>34.676000000000002</v>
          </cell>
          <cell r="H6">
            <v>0</v>
          </cell>
          <cell r="I6">
            <v>456.62799999999999</v>
          </cell>
          <cell r="J6">
            <v>5.8520000000000003</v>
          </cell>
          <cell r="K6">
            <v>6.3040000000000003</v>
          </cell>
          <cell r="L6">
            <v>0</v>
          </cell>
          <cell r="M6">
            <v>0</v>
          </cell>
          <cell r="N6">
            <v>444.47199999999998</v>
          </cell>
          <cell r="O6">
            <v>0</v>
          </cell>
          <cell r="P6">
            <v>1771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1771</v>
          </cell>
          <cell r="V6">
            <v>0</v>
          </cell>
          <cell r="W6">
            <v>2.399</v>
          </cell>
          <cell r="X6">
            <v>456.62799999999999</v>
          </cell>
          <cell r="Y6">
            <v>14.555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444.47199999999998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456.62799999999999</v>
          </cell>
          <cell r="BC6">
            <v>1771</v>
          </cell>
          <cell r="BD6">
            <v>1216.1890000000001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808.12900000000002</v>
          </cell>
          <cell r="E7">
            <v>390.50799999999998</v>
          </cell>
          <cell r="F7">
            <v>417.62099999999998</v>
          </cell>
          <cell r="G7">
            <v>34.668999999999997</v>
          </cell>
          <cell r="H7">
            <v>0</v>
          </cell>
          <cell r="I7">
            <v>303.38</v>
          </cell>
          <cell r="J7">
            <v>5.2859999999999996</v>
          </cell>
          <cell r="K7">
            <v>5.6529999999999996</v>
          </cell>
          <cell r="L7">
            <v>0</v>
          </cell>
          <cell r="M7">
            <v>0</v>
          </cell>
          <cell r="N7">
            <v>292.44099999999997</v>
          </cell>
          <cell r="O7">
            <v>0</v>
          </cell>
          <cell r="P7">
            <v>1168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1168</v>
          </cell>
          <cell r="V7">
            <v>0</v>
          </cell>
          <cell r="W7">
            <v>1.208</v>
          </cell>
          <cell r="X7">
            <v>303.38</v>
          </cell>
          <cell r="Y7">
            <v>12.147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292.44099999999997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303.38</v>
          </cell>
          <cell r="BC7">
            <v>1168</v>
          </cell>
          <cell r="BD7">
            <v>808.12900000000002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1126.432</v>
          </cell>
          <cell r="E8">
            <v>545.41300000000001</v>
          </cell>
          <cell r="F8">
            <v>581.01900000000001</v>
          </cell>
          <cell r="G8">
            <v>34.784999999999997</v>
          </cell>
          <cell r="H8">
            <v>0</v>
          </cell>
          <cell r="I8">
            <v>425.29199999999997</v>
          </cell>
          <cell r="J8">
            <v>4.8840000000000003</v>
          </cell>
          <cell r="K8">
            <v>5.202</v>
          </cell>
          <cell r="L8">
            <v>0</v>
          </cell>
          <cell r="M8">
            <v>0</v>
          </cell>
          <cell r="N8">
            <v>415.20600000000002</v>
          </cell>
          <cell r="O8">
            <v>0</v>
          </cell>
          <cell r="P8">
            <v>1631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1631</v>
          </cell>
          <cell r="V8">
            <v>0</v>
          </cell>
          <cell r="W8">
            <v>1.0609999999999999</v>
          </cell>
          <cell r="X8">
            <v>425.29199999999997</v>
          </cell>
          <cell r="Y8">
            <v>11.147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415.20600000000002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425.29199999999997</v>
          </cell>
          <cell r="BC8">
            <v>1631</v>
          </cell>
          <cell r="BD8">
            <v>1126.432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638.98900000000003</v>
          </cell>
          <cell r="E9">
            <v>318.23899999999998</v>
          </cell>
          <cell r="F9">
            <v>320.75</v>
          </cell>
          <cell r="G9">
            <v>35.020000000000003</v>
          </cell>
          <cell r="H9">
            <v>0</v>
          </cell>
          <cell r="I9">
            <v>241.98</v>
          </cell>
          <cell r="J9">
            <v>3.7120000000000002</v>
          </cell>
          <cell r="K9">
            <v>3.742</v>
          </cell>
          <cell r="L9">
            <v>0</v>
          </cell>
          <cell r="M9">
            <v>0</v>
          </cell>
          <cell r="N9">
            <v>234.52600000000001</v>
          </cell>
          <cell r="O9">
            <v>0</v>
          </cell>
          <cell r="P9">
            <v>878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878</v>
          </cell>
          <cell r="V9">
            <v>0</v>
          </cell>
          <cell r="W9">
            <v>1.345</v>
          </cell>
          <cell r="X9">
            <v>241.98</v>
          </cell>
          <cell r="Y9">
            <v>8.7990000000000013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234.52600000000001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241.98</v>
          </cell>
          <cell r="BC9">
            <v>878</v>
          </cell>
          <cell r="BD9">
            <v>638.98900000000003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340.09399999999999</v>
          </cell>
          <cell r="E10">
            <v>171.68199999999999</v>
          </cell>
          <cell r="F10">
            <v>168.41200000000001</v>
          </cell>
          <cell r="G10">
            <v>34.753999999999998</v>
          </cell>
          <cell r="H10">
            <v>0</v>
          </cell>
          <cell r="I10">
            <v>127.14400000000001</v>
          </cell>
          <cell r="J10">
            <v>2.198</v>
          </cell>
          <cell r="K10">
            <v>2.1560000000000001</v>
          </cell>
          <cell r="L10">
            <v>0</v>
          </cell>
          <cell r="M10">
            <v>0</v>
          </cell>
          <cell r="N10">
            <v>122.79</v>
          </cell>
          <cell r="O10">
            <v>0</v>
          </cell>
          <cell r="P10">
            <v>449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449</v>
          </cell>
          <cell r="V10">
            <v>0</v>
          </cell>
          <cell r="W10">
            <v>1.7989999999999999</v>
          </cell>
          <cell r="X10">
            <v>127.14400000000001</v>
          </cell>
          <cell r="Y10">
            <v>6.1530000000000005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122.79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127.14400000000001</v>
          </cell>
          <cell r="BC10">
            <v>449</v>
          </cell>
          <cell r="BD10">
            <v>340.09399999999999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234.10900000000001</v>
          </cell>
          <cell r="E11">
            <v>118.471</v>
          </cell>
          <cell r="F11">
            <v>115.63800000000001</v>
          </cell>
          <cell r="G11">
            <v>34.966000000000001</v>
          </cell>
          <cell r="H11">
            <v>0</v>
          </cell>
          <cell r="I11">
            <v>86.228999999999999</v>
          </cell>
          <cell r="J11">
            <v>1.5760000000000001</v>
          </cell>
          <cell r="K11">
            <v>1.538</v>
          </cell>
          <cell r="L11">
            <v>0</v>
          </cell>
          <cell r="M11">
            <v>0</v>
          </cell>
          <cell r="N11">
            <v>83.114999999999995</v>
          </cell>
          <cell r="O11">
            <v>0</v>
          </cell>
          <cell r="P11">
            <v>303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303</v>
          </cell>
          <cell r="V11">
            <v>0</v>
          </cell>
          <cell r="W11">
            <v>2.355</v>
          </cell>
          <cell r="X11">
            <v>86.228999999999999</v>
          </cell>
          <cell r="Y11">
            <v>5.4689999999999994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83.114999999999995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86.228999999999999</v>
          </cell>
          <cell r="BC11">
            <v>303</v>
          </cell>
          <cell r="BD11">
            <v>234.10900000000001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224.41300000000001</v>
          </cell>
          <cell r="E12">
            <v>113.193</v>
          </cell>
          <cell r="F12">
            <v>111.22</v>
          </cell>
          <cell r="G12">
            <v>35.042999999999999</v>
          </cell>
          <cell r="H12">
            <v>0</v>
          </cell>
          <cell r="I12">
            <v>83.116</v>
          </cell>
          <cell r="J12">
            <v>1.5880000000000001</v>
          </cell>
          <cell r="K12">
            <v>1.56</v>
          </cell>
          <cell r="L12">
            <v>0</v>
          </cell>
          <cell r="M12">
            <v>0</v>
          </cell>
          <cell r="N12">
            <v>79.968000000000004</v>
          </cell>
          <cell r="O12">
            <v>0</v>
          </cell>
          <cell r="P12">
            <v>294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294</v>
          </cell>
          <cell r="V12">
            <v>0</v>
          </cell>
          <cell r="W12">
            <v>2.5750000000000002</v>
          </cell>
          <cell r="X12">
            <v>83.116</v>
          </cell>
          <cell r="Y12">
            <v>5.7230000000000008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79.968000000000004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83.116</v>
          </cell>
          <cell r="BC12">
            <v>294</v>
          </cell>
          <cell r="BD12">
            <v>224.41300000000001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293.87799999999999</v>
          </cell>
          <cell r="E13">
            <v>147.923</v>
          </cell>
          <cell r="F13">
            <v>145.95500000000001</v>
          </cell>
          <cell r="G13">
            <v>35.433</v>
          </cell>
          <cell r="H13">
            <v>0</v>
          </cell>
          <cell r="I13">
            <v>107.542</v>
          </cell>
          <cell r="J13">
            <v>2.0569999999999999</v>
          </cell>
          <cell r="K13">
            <v>2.0299999999999998</v>
          </cell>
          <cell r="L13">
            <v>0</v>
          </cell>
          <cell r="M13">
            <v>0</v>
          </cell>
          <cell r="N13">
            <v>103.455</v>
          </cell>
          <cell r="O13">
            <v>0</v>
          </cell>
          <cell r="P13">
            <v>382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382</v>
          </cell>
          <cell r="V13">
            <v>0</v>
          </cell>
          <cell r="W13">
            <v>2.786</v>
          </cell>
          <cell r="X13">
            <v>107.542</v>
          </cell>
          <cell r="Y13">
            <v>6.8729999999999993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103.455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107.542</v>
          </cell>
          <cell r="BC13">
            <v>382</v>
          </cell>
          <cell r="BD13">
            <v>293.87799999999999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294.11599999999999</v>
          </cell>
          <cell r="E14">
            <v>148.75200000000001</v>
          </cell>
          <cell r="F14">
            <v>145.364</v>
          </cell>
          <cell r="G14">
            <v>35.256</v>
          </cell>
          <cell r="H14">
            <v>0</v>
          </cell>
          <cell r="I14">
            <v>110.005</v>
          </cell>
          <cell r="J14">
            <v>1.7130000000000001</v>
          </cell>
          <cell r="K14">
            <v>1.6739999999999999</v>
          </cell>
          <cell r="L14">
            <v>0</v>
          </cell>
          <cell r="M14">
            <v>0</v>
          </cell>
          <cell r="N14">
            <v>106.61799999999999</v>
          </cell>
          <cell r="O14">
            <v>0</v>
          </cell>
          <cell r="P14">
            <v>387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387</v>
          </cell>
          <cell r="V14">
            <v>0</v>
          </cell>
          <cell r="W14">
            <v>1.677</v>
          </cell>
          <cell r="X14">
            <v>110.005</v>
          </cell>
          <cell r="Y14">
            <v>5.0640000000000001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106.61799999999999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110.005</v>
          </cell>
          <cell r="BC14">
            <v>387</v>
          </cell>
          <cell r="BD14">
            <v>294.11599999999999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541.91800000000001</v>
          </cell>
          <cell r="E15">
            <v>269.97300000000001</v>
          </cell>
          <cell r="F15">
            <v>271.94499999999999</v>
          </cell>
          <cell r="G15">
            <v>35.479999999999997</v>
          </cell>
          <cell r="H15">
            <v>0</v>
          </cell>
          <cell r="I15">
            <v>203.23699999999999</v>
          </cell>
          <cell r="J15">
            <v>3.06</v>
          </cell>
          <cell r="K15">
            <v>3.0830000000000002</v>
          </cell>
          <cell r="L15">
            <v>0</v>
          </cell>
          <cell r="M15">
            <v>0</v>
          </cell>
          <cell r="N15">
            <v>197.09399999999999</v>
          </cell>
          <cell r="O15">
            <v>0</v>
          </cell>
          <cell r="P15">
            <v>737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737</v>
          </cell>
          <cell r="V15">
            <v>0</v>
          </cell>
          <cell r="W15">
            <v>1.621</v>
          </cell>
          <cell r="X15">
            <v>203.23699999999999</v>
          </cell>
          <cell r="Y15">
            <v>7.7640000000000011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197.09399999999999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203.23699999999999</v>
          </cell>
          <cell r="BC15">
            <v>737</v>
          </cell>
          <cell r="BD15">
            <v>541.91800000000001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786.19299999999998</v>
          </cell>
          <cell r="E16">
            <v>390.88900000000001</v>
          </cell>
          <cell r="F16">
            <v>395.30399999999997</v>
          </cell>
          <cell r="G16">
            <v>35.198</v>
          </cell>
          <cell r="H16">
            <v>0</v>
          </cell>
          <cell r="I16">
            <v>297.19900000000001</v>
          </cell>
          <cell r="J16">
            <v>4.4889999999999999</v>
          </cell>
          <cell r="K16">
            <v>4.5389999999999997</v>
          </cell>
          <cell r="L16">
            <v>0</v>
          </cell>
          <cell r="M16">
            <v>0</v>
          </cell>
          <cell r="N16">
            <v>288.17099999999999</v>
          </cell>
          <cell r="O16">
            <v>0</v>
          </cell>
          <cell r="P16">
            <v>1082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1082</v>
          </cell>
          <cell r="V16">
            <v>0</v>
          </cell>
          <cell r="W16">
            <v>1.2589999999999999</v>
          </cell>
          <cell r="X16">
            <v>297.19900000000001</v>
          </cell>
          <cell r="Y16">
            <v>10.286999999999999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1082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288.17099999999999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1082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297.19900000000001</v>
          </cell>
          <cell r="BC16">
            <v>1082</v>
          </cell>
          <cell r="BD16">
            <v>786.19299999999998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973.63400000000001</v>
          </cell>
          <cell r="E17">
            <v>485.226</v>
          </cell>
          <cell r="F17">
            <v>488.40800000000002</v>
          </cell>
          <cell r="G17">
            <v>35.378999999999998</v>
          </cell>
          <cell r="H17">
            <v>0</v>
          </cell>
          <cell r="I17">
            <v>367.03699999999998</v>
          </cell>
          <cell r="J17">
            <v>6.4560000000000004</v>
          </cell>
          <cell r="K17">
            <v>6.4980000000000002</v>
          </cell>
          <cell r="L17">
            <v>0</v>
          </cell>
          <cell r="M17">
            <v>0</v>
          </cell>
          <cell r="N17">
            <v>354.08300000000003</v>
          </cell>
          <cell r="O17">
            <v>0</v>
          </cell>
          <cell r="P17">
            <v>1330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1330</v>
          </cell>
          <cell r="V17">
            <v>0</v>
          </cell>
          <cell r="W17">
            <v>1.306</v>
          </cell>
          <cell r="X17">
            <v>367.03699999999998</v>
          </cell>
          <cell r="Y17">
            <v>14.260000000000002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354.08300000000003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367.03699999999998</v>
          </cell>
          <cell r="BC17">
            <v>1330</v>
          </cell>
          <cell r="BD17">
            <v>973.63400000000001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2884</v>
          </cell>
        </row>
      </sheetData>
      <sheetData sheetId="23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977.16099999999994</v>
          </cell>
          <cell r="E6">
            <v>480.23500000000001</v>
          </cell>
          <cell r="F6">
            <v>496.92599999999999</v>
          </cell>
          <cell r="G6">
            <v>35.384</v>
          </cell>
          <cell r="H6">
            <v>0</v>
          </cell>
          <cell r="I6">
            <v>368.57900000000001</v>
          </cell>
          <cell r="J6">
            <v>3.92</v>
          </cell>
          <cell r="K6">
            <v>4.0570000000000004</v>
          </cell>
          <cell r="L6">
            <v>0</v>
          </cell>
          <cell r="M6">
            <v>0</v>
          </cell>
          <cell r="N6">
            <v>360.60199999999998</v>
          </cell>
          <cell r="O6">
            <v>0</v>
          </cell>
          <cell r="P6">
            <v>1373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1373</v>
          </cell>
          <cell r="V6">
            <v>0</v>
          </cell>
          <cell r="W6">
            <v>1.071</v>
          </cell>
          <cell r="X6">
            <v>368.57900000000001</v>
          </cell>
          <cell r="Y6">
            <v>9.048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360.60199999999998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1373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368.57900000000001</v>
          </cell>
          <cell r="BC6">
            <v>1373</v>
          </cell>
          <cell r="BD6">
            <v>977.16099999999994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756.92200000000003</v>
          </cell>
          <cell r="E7">
            <v>372.44499999999999</v>
          </cell>
          <cell r="F7">
            <v>384.47699999999998</v>
          </cell>
          <cell r="G7">
            <v>35.478999999999999</v>
          </cell>
          <cell r="H7">
            <v>0</v>
          </cell>
          <cell r="I7">
            <v>282.27</v>
          </cell>
          <cell r="J7">
            <v>3.79</v>
          </cell>
          <cell r="K7">
            <v>3.9119999999999999</v>
          </cell>
          <cell r="L7">
            <v>0</v>
          </cell>
          <cell r="M7">
            <v>0</v>
          </cell>
          <cell r="N7">
            <v>274.56799999999998</v>
          </cell>
          <cell r="O7">
            <v>0</v>
          </cell>
          <cell r="P7">
            <v>1049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1049</v>
          </cell>
          <cell r="V7">
            <v>0</v>
          </cell>
          <cell r="W7">
            <v>1.1120000000000001</v>
          </cell>
          <cell r="X7">
            <v>282.27</v>
          </cell>
          <cell r="Y7">
            <v>8.8140000000000001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274.56799999999998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282.27</v>
          </cell>
          <cell r="BC7">
            <v>1049</v>
          </cell>
          <cell r="BD7">
            <v>756.92200000000003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725.81299999999999</v>
          </cell>
          <cell r="E8">
            <v>354.27800000000002</v>
          </cell>
          <cell r="F8">
            <v>371.53500000000003</v>
          </cell>
          <cell r="G8">
            <v>35.326000000000001</v>
          </cell>
          <cell r="H8">
            <v>0</v>
          </cell>
          <cell r="I8">
            <v>266.46499999999997</v>
          </cell>
          <cell r="J8">
            <v>3.1850000000000001</v>
          </cell>
          <cell r="K8">
            <v>3.3410000000000002</v>
          </cell>
          <cell r="L8">
            <v>0</v>
          </cell>
          <cell r="M8">
            <v>0</v>
          </cell>
          <cell r="N8">
            <v>259.93900000000002</v>
          </cell>
          <cell r="O8">
            <v>0</v>
          </cell>
          <cell r="P8">
            <v>1006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1006</v>
          </cell>
          <cell r="V8">
            <v>0</v>
          </cell>
          <cell r="W8">
            <v>1.2310000000000001</v>
          </cell>
          <cell r="X8">
            <v>266.46499999999997</v>
          </cell>
          <cell r="Y8">
            <v>7.7569999999999997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259.93900000000002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266.46499999999997</v>
          </cell>
          <cell r="BC8">
            <v>1006</v>
          </cell>
          <cell r="BD8">
            <v>725.81299999999999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598.70000000000005</v>
          </cell>
          <cell r="E9">
            <v>293.928</v>
          </cell>
          <cell r="F9">
            <v>304.77199999999999</v>
          </cell>
          <cell r="G9">
            <v>35.325000000000003</v>
          </cell>
          <cell r="H9">
            <v>0</v>
          </cell>
          <cell r="I9">
            <v>220.745</v>
          </cell>
          <cell r="J9">
            <v>3.1949999999999998</v>
          </cell>
          <cell r="K9">
            <v>3.3130000000000002</v>
          </cell>
          <cell r="L9">
            <v>0</v>
          </cell>
          <cell r="M9">
            <v>0</v>
          </cell>
          <cell r="N9">
            <v>214.23699999999999</v>
          </cell>
          <cell r="O9">
            <v>0</v>
          </cell>
          <cell r="P9">
            <v>824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824</v>
          </cell>
          <cell r="V9">
            <v>0</v>
          </cell>
          <cell r="W9">
            <v>1.2230000000000001</v>
          </cell>
          <cell r="X9">
            <v>220.745</v>
          </cell>
          <cell r="Y9">
            <v>7.7309999999999999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214.23699999999999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220.745</v>
          </cell>
          <cell r="BC9">
            <v>824</v>
          </cell>
          <cell r="BD9">
            <v>598.70000000000005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406.22800000000001</v>
          </cell>
          <cell r="E10">
            <v>200.35900000000001</v>
          </cell>
          <cell r="F10">
            <v>205.869</v>
          </cell>
          <cell r="G10">
            <v>35.445</v>
          </cell>
          <cell r="H10">
            <v>0</v>
          </cell>
          <cell r="I10">
            <v>148.68899999999999</v>
          </cell>
          <cell r="J10">
            <v>1.9339999999999999</v>
          </cell>
          <cell r="K10">
            <v>1.988</v>
          </cell>
          <cell r="L10">
            <v>0</v>
          </cell>
          <cell r="M10">
            <v>0</v>
          </cell>
          <cell r="N10">
            <v>144.767</v>
          </cell>
          <cell r="O10">
            <v>0</v>
          </cell>
          <cell r="P10">
            <v>550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550</v>
          </cell>
          <cell r="V10">
            <v>0</v>
          </cell>
          <cell r="W10">
            <v>1.5149999999999999</v>
          </cell>
          <cell r="X10">
            <v>148.68899999999999</v>
          </cell>
          <cell r="Y10">
            <v>5.4369999999999994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144.767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148.68899999999999</v>
          </cell>
          <cell r="BC10">
            <v>550</v>
          </cell>
          <cell r="BD10">
            <v>406.22800000000001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313.565</v>
          </cell>
          <cell r="E11">
            <v>154.38300000000001</v>
          </cell>
          <cell r="F11">
            <v>159.18199999999999</v>
          </cell>
          <cell r="G11">
            <v>35.539000000000001</v>
          </cell>
          <cell r="H11">
            <v>0</v>
          </cell>
          <cell r="I11">
            <v>114.76600000000001</v>
          </cell>
          <cell r="J11">
            <v>1.45</v>
          </cell>
          <cell r="K11">
            <v>1.496</v>
          </cell>
          <cell r="L11">
            <v>0</v>
          </cell>
          <cell r="M11">
            <v>0</v>
          </cell>
          <cell r="N11">
            <v>111.82</v>
          </cell>
          <cell r="O11">
            <v>0</v>
          </cell>
          <cell r="P11">
            <v>426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426</v>
          </cell>
          <cell r="V11">
            <v>0</v>
          </cell>
          <cell r="W11">
            <v>3.2429999999999999</v>
          </cell>
          <cell r="X11">
            <v>114.76600000000001</v>
          </cell>
          <cell r="Y11">
            <v>6.1890000000000001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111.82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114.76600000000001</v>
          </cell>
          <cell r="BC11">
            <v>426</v>
          </cell>
          <cell r="BD11">
            <v>313.565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241.36799999999999</v>
          </cell>
          <cell r="E12">
            <v>120.114</v>
          </cell>
          <cell r="F12">
            <v>121.254</v>
          </cell>
          <cell r="G12">
            <v>35.531999999999996</v>
          </cell>
          <cell r="H12">
            <v>0</v>
          </cell>
          <cell r="I12">
            <v>88.328000000000003</v>
          </cell>
          <cell r="J12">
            <v>1.466</v>
          </cell>
          <cell r="K12">
            <v>1.4790000000000001</v>
          </cell>
          <cell r="L12">
            <v>0</v>
          </cell>
          <cell r="M12">
            <v>0</v>
          </cell>
          <cell r="N12">
            <v>85.382999999999996</v>
          </cell>
          <cell r="O12">
            <v>0</v>
          </cell>
          <cell r="P12">
            <v>321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321</v>
          </cell>
          <cell r="V12">
            <v>0</v>
          </cell>
          <cell r="W12">
            <v>5.0049999999999999</v>
          </cell>
          <cell r="X12">
            <v>88.328000000000003</v>
          </cell>
          <cell r="Y12">
            <v>7.95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85.382999999999996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88.328000000000003</v>
          </cell>
          <cell r="BC12">
            <v>321</v>
          </cell>
          <cell r="BD12">
            <v>241.36799999999999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163.08600000000001</v>
          </cell>
          <cell r="E13">
            <v>83.075999999999993</v>
          </cell>
          <cell r="F13">
            <v>80.010000000000005</v>
          </cell>
          <cell r="G13">
            <v>35.487000000000002</v>
          </cell>
          <cell r="H13">
            <v>0</v>
          </cell>
          <cell r="I13">
            <v>59.414999999999999</v>
          </cell>
          <cell r="J13">
            <v>1.2410000000000001</v>
          </cell>
          <cell r="K13">
            <v>1.196</v>
          </cell>
          <cell r="L13">
            <v>0</v>
          </cell>
          <cell r="M13">
            <v>0</v>
          </cell>
          <cell r="N13">
            <v>56.978000000000002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5.1820000000000004</v>
          </cell>
          <cell r="X13">
            <v>59.414999999999999</v>
          </cell>
          <cell r="Y13">
            <v>7.6190000000000007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56.978000000000002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59.414999999999999</v>
          </cell>
          <cell r="BC13">
            <v>206</v>
          </cell>
          <cell r="BD13">
            <v>163.08600000000001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163.37299999999999</v>
          </cell>
          <cell r="E14">
            <v>83.022000000000006</v>
          </cell>
          <cell r="F14">
            <v>80.350999999999999</v>
          </cell>
          <cell r="G14">
            <v>35.594999999999999</v>
          </cell>
          <cell r="H14">
            <v>0</v>
          </cell>
          <cell r="I14">
            <v>59.125</v>
          </cell>
          <cell r="J14">
            <v>1.198</v>
          </cell>
          <cell r="K14">
            <v>1.1599999999999999</v>
          </cell>
          <cell r="L14">
            <v>0</v>
          </cell>
          <cell r="M14">
            <v>0</v>
          </cell>
          <cell r="N14">
            <v>56.767000000000003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4.3159999999999998</v>
          </cell>
          <cell r="X14">
            <v>59.125</v>
          </cell>
          <cell r="Y14">
            <v>6.6739999999999995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56.767000000000003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59.125</v>
          </cell>
          <cell r="BC14">
            <v>206</v>
          </cell>
          <cell r="BD14">
            <v>163.37299999999999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224.828</v>
          </cell>
          <cell r="E15">
            <v>112.19199999999999</v>
          </cell>
          <cell r="F15">
            <v>112.636</v>
          </cell>
          <cell r="G15">
            <v>35.585999999999999</v>
          </cell>
          <cell r="H15">
            <v>0</v>
          </cell>
          <cell r="I15">
            <v>82.174999999999997</v>
          </cell>
          <cell r="J15">
            <v>1.167</v>
          </cell>
          <cell r="K15">
            <v>1.1719999999999999</v>
          </cell>
          <cell r="L15">
            <v>0</v>
          </cell>
          <cell r="M15">
            <v>0</v>
          </cell>
          <cell r="N15">
            <v>79.835999999999999</v>
          </cell>
          <cell r="O15">
            <v>0</v>
          </cell>
          <cell r="P15">
            <v>297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297</v>
          </cell>
          <cell r="V15">
            <v>0</v>
          </cell>
          <cell r="W15">
            <v>4.1230000000000002</v>
          </cell>
          <cell r="X15">
            <v>82.174999999999997</v>
          </cell>
          <cell r="Y15">
            <v>6.4619999999999997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79.835999999999999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82.174999999999997</v>
          </cell>
          <cell r="BC15">
            <v>297</v>
          </cell>
          <cell r="BD15">
            <v>224.828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795.06700000000001</v>
          </cell>
          <cell r="E6">
            <v>369.60500000000002</v>
          </cell>
          <cell r="F6">
            <v>425.46199999999999</v>
          </cell>
          <cell r="G6">
            <v>34.601999999999997</v>
          </cell>
          <cell r="H6">
            <v>0</v>
          </cell>
          <cell r="I6">
            <v>286.91699999999997</v>
          </cell>
          <cell r="J6">
            <v>4.3129999999999997</v>
          </cell>
          <cell r="K6">
            <v>4.9640000000000004</v>
          </cell>
          <cell r="L6">
            <v>0</v>
          </cell>
          <cell r="M6">
            <v>0</v>
          </cell>
          <cell r="N6">
            <v>277.64</v>
          </cell>
          <cell r="O6">
            <v>0</v>
          </cell>
          <cell r="P6">
            <v>1189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1189</v>
          </cell>
          <cell r="V6">
            <v>0</v>
          </cell>
          <cell r="W6">
            <v>0.79100000000000004</v>
          </cell>
          <cell r="X6">
            <v>286.91699999999997</v>
          </cell>
          <cell r="Y6">
            <v>10.068000000000001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277.64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1189</v>
          </cell>
          <cell r="AZ6">
            <v>0</v>
          </cell>
          <cell r="BA6">
            <v>0</v>
          </cell>
          <cell r="BB6">
            <v>286.91699999999997</v>
          </cell>
          <cell r="BC6">
            <v>1189</v>
          </cell>
          <cell r="BD6">
            <v>795.06700000000001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704.70100000000002</v>
          </cell>
          <cell r="E7">
            <v>328.12</v>
          </cell>
          <cell r="F7">
            <v>376.58100000000002</v>
          </cell>
          <cell r="G7">
            <v>34.72</v>
          </cell>
          <cell r="H7">
            <v>0</v>
          </cell>
          <cell r="I7">
            <v>256.55399999999997</v>
          </cell>
          <cell r="J7">
            <v>4.9480000000000004</v>
          </cell>
          <cell r="K7">
            <v>5.6790000000000003</v>
          </cell>
          <cell r="L7">
            <v>0</v>
          </cell>
          <cell r="M7">
            <v>0</v>
          </cell>
          <cell r="N7">
            <v>245.92699999999999</v>
          </cell>
          <cell r="O7">
            <v>0</v>
          </cell>
          <cell r="P7">
            <v>1060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1060</v>
          </cell>
          <cell r="V7">
            <v>0</v>
          </cell>
          <cell r="W7">
            <v>0.71199999999999997</v>
          </cell>
          <cell r="X7">
            <v>256.55399999999997</v>
          </cell>
          <cell r="Y7">
            <v>11.339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245.92699999999999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1060</v>
          </cell>
          <cell r="AZ7">
            <v>0</v>
          </cell>
          <cell r="BA7">
            <v>0</v>
          </cell>
          <cell r="BB7">
            <v>256.55399999999997</v>
          </cell>
          <cell r="BC7">
            <v>1060</v>
          </cell>
          <cell r="BD7">
            <v>704.70100000000002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987.12199999999996</v>
          </cell>
          <cell r="E8">
            <v>460.48</v>
          </cell>
          <cell r="F8">
            <v>526.64200000000005</v>
          </cell>
          <cell r="G8">
            <v>34.816000000000003</v>
          </cell>
          <cell r="H8">
            <v>0</v>
          </cell>
          <cell r="I8">
            <v>361.649</v>
          </cell>
          <cell r="J8">
            <v>5.5279999999999996</v>
          </cell>
          <cell r="K8">
            <v>6.3230000000000004</v>
          </cell>
          <cell r="L8">
            <v>0</v>
          </cell>
          <cell r="M8">
            <v>0</v>
          </cell>
          <cell r="N8">
            <v>349.798</v>
          </cell>
          <cell r="O8">
            <v>0</v>
          </cell>
          <cell r="P8">
            <v>1489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1489</v>
          </cell>
          <cell r="V8">
            <v>0</v>
          </cell>
          <cell r="W8">
            <v>0.71599999999999997</v>
          </cell>
          <cell r="X8">
            <v>361.649</v>
          </cell>
          <cell r="Y8">
            <v>12.566999999999998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349.798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1489</v>
          </cell>
          <cell r="AZ8">
            <v>0</v>
          </cell>
          <cell r="BA8">
            <v>0</v>
          </cell>
          <cell r="BB8">
            <v>361.649</v>
          </cell>
          <cell r="BC8">
            <v>1489</v>
          </cell>
          <cell r="BD8">
            <v>987.12199999999996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715.81700000000001</v>
          </cell>
          <cell r="E9">
            <v>333.01799999999997</v>
          </cell>
          <cell r="F9">
            <v>382.79899999999998</v>
          </cell>
          <cell r="G9">
            <v>34.737000000000002</v>
          </cell>
          <cell r="H9">
            <v>0</v>
          </cell>
          <cell r="I9">
            <v>261.47000000000003</v>
          </cell>
          <cell r="J9">
            <v>4.58</v>
          </cell>
          <cell r="K9">
            <v>5.2649999999999997</v>
          </cell>
          <cell r="L9">
            <v>0</v>
          </cell>
          <cell r="M9">
            <v>0</v>
          </cell>
          <cell r="N9">
            <v>251.625</v>
          </cell>
          <cell r="O9">
            <v>0</v>
          </cell>
          <cell r="P9">
            <v>1082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1082</v>
          </cell>
          <cell r="V9">
            <v>0</v>
          </cell>
          <cell r="W9">
            <v>0.95599999999999996</v>
          </cell>
          <cell r="X9">
            <v>261.47000000000003</v>
          </cell>
          <cell r="Y9">
            <v>10.800999999999998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251.625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1082</v>
          </cell>
          <cell r="AZ9">
            <v>0</v>
          </cell>
          <cell r="BA9">
            <v>0</v>
          </cell>
          <cell r="BB9">
            <v>261.47000000000003</v>
          </cell>
          <cell r="BC9">
            <v>1082</v>
          </cell>
          <cell r="BD9">
            <v>715.81700000000001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400.81299999999999</v>
          </cell>
          <cell r="E10">
            <v>187.845</v>
          </cell>
          <cell r="F10">
            <v>212.96799999999999</v>
          </cell>
          <cell r="G10">
            <v>34.926000000000002</v>
          </cell>
          <cell r="H10">
            <v>0</v>
          </cell>
          <cell r="I10">
            <v>145.291</v>
          </cell>
          <cell r="J10">
            <v>2.7770000000000001</v>
          </cell>
          <cell r="K10">
            <v>3.1480000000000001</v>
          </cell>
          <cell r="L10">
            <v>0</v>
          </cell>
          <cell r="M10">
            <v>0</v>
          </cell>
          <cell r="N10">
            <v>139.36600000000001</v>
          </cell>
          <cell r="O10">
            <v>0</v>
          </cell>
          <cell r="P10">
            <v>593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593</v>
          </cell>
          <cell r="V10">
            <v>0</v>
          </cell>
          <cell r="W10">
            <v>1.3959999999999999</v>
          </cell>
          <cell r="X10">
            <v>145.291</v>
          </cell>
          <cell r="Y10">
            <v>7.3210000000000006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139.36600000000001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593</v>
          </cell>
          <cell r="AZ10">
            <v>0</v>
          </cell>
          <cell r="BA10">
            <v>0</v>
          </cell>
          <cell r="BB10">
            <v>145.291</v>
          </cell>
          <cell r="BC10">
            <v>593</v>
          </cell>
          <cell r="BD10">
            <v>400.81299999999999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275.30500000000001</v>
          </cell>
          <cell r="E11">
            <v>129.30799999999999</v>
          </cell>
          <cell r="F11">
            <v>145.99700000000001</v>
          </cell>
          <cell r="G11">
            <v>35.229999999999997</v>
          </cell>
          <cell r="H11">
            <v>0</v>
          </cell>
          <cell r="I11">
            <v>99.885999999999996</v>
          </cell>
          <cell r="J11">
            <v>2.3809999999999998</v>
          </cell>
          <cell r="K11">
            <v>2.6890000000000001</v>
          </cell>
          <cell r="L11">
            <v>0</v>
          </cell>
          <cell r="M11">
            <v>0</v>
          </cell>
          <cell r="N11">
            <v>94.816000000000003</v>
          </cell>
          <cell r="O11">
            <v>0</v>
          </cell>
          <cell r="P11">
            <v>406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</v>
          </cell>
          <cell r="V11">
            <v>0</v>
          </cell>
          <cell r="W11">
            <v>1.637</v>
          </cell>
          <cell r="X11">
            <v>99.885999999999996</v>
          </cell>
          <cell r="Y11">
            <v>6.7070000000000007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94.816000000000003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406</v>
          </cell>
          <cell r="AZ11">
            <v>0</v>
          </cell>
          <cell r="BA11">
            <v>0</v>
          </cell>
          <cell r="BB11">
            <v>99.885999999999996</v>
          </cell>
          <cell r="BC11">
            <v>406</v>
          </cell>
          <cell r="BD11">
            <v>275.30500000000001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264.89999999999998</v>
          </cell>
          <cell r="E12">
            <v>124.151</v>
          </cell>
          <cell r="F12">
            <v>140.749</v>
          </cell>
          <cell r="G12">
            <v>35.350999999999999</v>
          </cell>
          <cell r="H12">
            <v>0</v>
          </cell>
          <cell r="I12">
            <v>96.537999999999997</v>
          </cell>
          <cell r="J12">
            <v>2.173</v>
          </cell>
          <cell r="K12">
            <v>2.464</v>
          </cell>
          <cell r="L12">
            <v>0</v>
          </cell>
          <cell r="M12">
            <v>0</v>
          </cell>
          <cell r="N12">
            <v>91.900999999999996</v>
          </cell>
          <cell r="O12">
            <v>0</v>
          </cell>
          <cell r="P12">
            <v>394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394</v>
          </cell>
          <cell r="V12">
            <v>0</v>
          </cell>
          <cell r="W12">
            <v>1.84</v>
          </cell>
          <cell r="X12">
            <v>96.537999999999997</v>
          </cell>
          <cell r="Y12">
            <v>6.4770000000000003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91.900999999999996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394</v>
          </cell>
          <cell r="AZ12">
            <v>0</v>
          </cell>
          <cell r="BA12">
            <v>0</v>
          </cell>
          <cell r="BB12">
            <v>96.537999999999997</v>
          </cell>
          <cell r="BC12">
            <v>394</v>
          </cell>
          <cell r="BD12">
            <v>264.89999999999998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265.34300000000002</v>
          </cell>
          <cell r="E13">
            <v>123.76600000000001</v>
          </cell>
          <cell r="F13">
            <v>141.577</v>
          </cell>
          <cell r="G13">
            <v>35.24</v>
          </cell>
          <cell r="H13">
            <v>0</v>
          </cell>
          <cell r="I13">
            <v>95.19</v>
          </cell>
          <cell r="J13">
            <v>1.5469999999999999</v>
          </cell>
          <cell r="K13">
            <v>1.7689999999999999</v>
          </cell>
          <cell r="L13">
            <v>0</v>
          </cell>
          <cell r="M13">
            <v>0</v>
          </cell>
          <cell r="N13">
            <v>91.873999999999995</v>
          </cell>
          <cell r="O13">
            <v>0</v>
          </cell>
          <cell r="P13">
            <v>392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392</v>
          </cell>
          <cell r="V13">
            <v>0</v>
          </cell>
          <cell r="W13">
            <v>1.9</v>
          </cell>
          <cell r="X13">
            <v>95.19</v>
          </cell>
          <cell r="Y13">
            <v>5.2159999999999993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91.873999999999995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392</v>
          </cell>
          <cell r="AZ13">
            <v>0</v>
          </cell>
          <cell r="BA13">
            <v>0</v>
          </cell>
          <cell r="BB13">
            <v>95.19</v>
          </cell>
          <cell r="BC13">
            <v>392</v>
          </cell>
          <cell r="BD13">
            <v>265.34300000000002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264.74299999999999</v>
          </cell>
          <cell r="E14">
            <v>124.17700000000001</v>
          </cell>
          <cell r="F14">
            <v>140.566</v>
          </cell>
          <cell r="G14">
            <v>35.558</v>
          </cell>
          <cell r="H14">
            <v>0</v>
          </cell>
          <cell r="I14">
            <v>96.192999999999998</v>
          </cell>
          <cell r="J14">
            <v>1.7969999999999999</v>
          </cell>
          <cell r="K14">
            <v>2.0350000000000001</v>
          </cell>
          <cell r="L14">
            <v>0</v>
          </cell>
          <cell r="M14">
            <v>0</v>
          </cell>
          <cell r="N14">
            <v>92.361000000000004</v>
          </cell>
          <cell r="O14">
            <v>0</v>
          </cell>
          <cell r="P14">
            <v>392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392</v>
          </cell>
          <cell r="V14">
            <v>0</v>
          </cell>
          <cell r="W14">
            <v>1.2969999999999999</v>
          </cell>
          <cell r="X14">
            <v>96.192999999999998</v>
          </cell>
          <cell r="Y14">
            <v>5.1289999999999996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92.361000000000004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392</v>
          </cell>
          <cell r="AZ14">
            <v>0</v>
          </cell>
          <cell r="BA14">
            <v>0</v>
          </cell>
          <cell r="BB14">
            <v>96.192999999999998</v>
          </cell>
          <cell r="BC14">
            <v>392</v>
          </cell>
          <cell r="BD14">
            <v>264.74299999999999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518.91600000000005</v>
          </cell>
          <cell r="E15">
            <v>241.86099999999999</v>
          </cell>
          <cell r="F15">
            <v>277.05500000000001</v>
          </cell>
          <cell r="G15">
            <v>35.540999999999997</v>
          </cell>
          <cell r="H15">
            <v>0</v>
          </cell>
          <cell r="I15">
            <v>186.96199999999999</v>
          </cell>
          <cell r="J15">
            <v>3.552</v>
          </cell>
          <cell r="K15">
            <v>4.0679999999999996</v>
          </cell>
          <cell r="L15">
            <v>0</v>
          </cell>
          <cell r="M15">
            <v>0</v>
          </cell>
          <cell r="N15">
            <v>179.34200000000001</v>
          </cell>
          <cell r="O15">
            <v>0</v>
          </cell>
          <cell r="P15">
            <v>771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771</v>
          </cell>
          <cell r="V15">
            <v>0</v>
          </cell>
          <cell r="W15">
            <v>1.3169999999999999</v>
          </cell>
          <cell r="X15">
            <v>186.96199999999999</v>
          </cell>
          <cell r="Y15">
            <v>8.9369999999999994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179.34200000000001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771</v>
          </cell>
          <cell r="AZ15">
            <v>0</v>
          </cell>
          <cell r="BA15">
            <v>0</v>
          </cell>
          <cell r="BB15">
            <v>186.96199999999999</v>
          </cell>
          <cell r="BC15">
            <v>771</v>
          </cell>
          <cell r="BD15">
            <v>518.91600000000005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761.50699999999995</v>
          </cell>
          <cell r="E16">
            <v>354.75299999999999</v>
          </cell>
          <cell r="F16">
            <v>406.75400000000002</v>
          </cell>
          <cell r="G16">
            <v>35.402000000000001</v>
          </cell>
          <cell r="H16">
            <v>0</v>
          </cell>
          <cell r="I16">
            <v>276.66800000000001</v>
          </cell>
          <cell r="J16">
            <v>4.9800000000000004</v>
          </cell>
          <cell r="K16">
            <v>5.7110000000000003</v>
          </cell>
          <cell r="L16">
            <v>0</v>
          </cell>
          <cell r="M16">
            <v>0</v>
          </cell>
          <cell r="N16">
            <v>265.97699999999998</v>
          </cell>
          <cell r="O16">
            <v>0</v>
          </cell>
          <cell r="P16">
            <v>1142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1142</v>
          </cell>
          <cell r="V16">
            <v>0</v>
          </cell>
          <cell r="W16">
            <v>0.90300000000000002</v>
          </cell>
          <cell r="X16">
            <v>276.66800000000001</v>
          </cell>
          <cell r="Y16">
            <v>11.594000000000001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265.97699999999998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1142</v>
          </cell>
          <cell r="AZ16">
            <v>0</v>
          </cell>
          <cell r="BA16">
            <v>0</v>
          </cell>
          <cell r="BB16">
            <v>276.66800000000001</v>
          </cell>
          <cell r="BC16">
            <v>1142</v>
          </cell>
          <cell r="BD16">
            <v>761.50699999999995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925.87599999999998</v>
          </cell>
          <cell r="E17">
            <v>430.65300000000002</v>
          </cell>
          <cell r="F17">
            <v>495.22300000000001</v>
          </cell>
          <cell r="G17">
            <v>35.411000000000001</v>
          </cell>
          <cell r="H17">
            <v>0</v>
          </cell>
          <cell r="I17">
            <v>334.31900000000002</v>
          </cell>
          <cell r="J17">
            <v>6.3570000000000002</v>
          </cell>
          <cell r="K17">
            <v>7.3109999999999999</v>
          </cell>
          <cell r="L17">
            <v>0</v>
          </cell>
          <cell r="M17">
            <v>0</v>
          </cell>
          <cell r="N17">
            <v>320.65100000000001</v>
          </cell>
          <cell r="O17">
            <v>0</v>
          </cell>
          <cell r="P17">
            <v>1384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1384</v>
          </cell>
          <cell r="V17">
            <v>0</v>
          </cell>
          <cell r="W17">
            <v>0.72799999999999998</v>
          </cell>
          <cell r="X17">
            <v>334.31900000000002</v>
          </cell>
          <cell r="Y17">
            <v>14.395999999999999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320.65100000000001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1384</v>
          </cell>
          <cell r="AZ17">
            <v>0</v>
          </cell>
          <cell r="BA17">
            <v>0</v>
          </cell>
          <cell r="BB17">
            <v>334.31900000000002</v>
          </cell>
          <cell r="BC17">
            <v>1384</v>
          </cell>
          <cell r="BD17">
            <v>925.87599999999998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2447</v>
          </cell>
        </row>
      </sheetData>
      <sheetData sheetId="24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54WS7LQRMFVAZYR4EJ6Z226CT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880.47</v>
          </cell>
          <cell r="E6">
            <v>408.03699999999998</v>
          </cell>
          <cell r="F6">
            <v>472.43299999999999</v>
          </cell>
          <cell r="G6">
            <v>35.384</v>
          </cell>
          <cell r="H6">
            <v>0</v>
          </cell>
          <cell r="I6">
            <v>317.40699999999998</v>
          </cell>
          <cell r="J6">
            <v>5.8819999999999997</v>
          </cell>
          <cell r="K6">
            <v>6.81</v>
          </cell>
          <cell r="L6">
            <v>0</v>
          </cell>
          <cell r="M6">
            <v>0</v>
          </cell>
          <cell r="N6">
            <v>304.71499999999997</v>
          </cell>
          <cell r="O6">
            <v>0</v>
          </cell>
          <cell r="P6">
            <v>1323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1323</v>
          </cell>
          <cell r="V6">
            <v>0</v>
          </cell>
          <cell r="W6">
            <v>0.79800000000000004</v>
          </cell>
          <cell r="X6">
            <v>317.40699999999998</v>
          </cell>
          <cell r="Y6">
            <v>13.49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304.71499999999997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1323</v>
          </cell>
          <cell r="AZ6">
            <v>0</v>
          </cell>
          <cell r="BA6">
            <v>0</v>
          </cell>
          <cell r="BB6">
            <v>317.40699999999998</v>
          </cell>
          <cell r="BC6">
            <v>1323</v>
          </cell>
          <cell r="BD6">
            <v>880.47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819.57100000000003</v>
          </cell>
          <cell r="E7">
            <v>379.13099999999997</v>
          </cell>
          <cell r="F7">
            <v>440.44</v>
          </cell>
          <cell r="G7">
            <v>35.161000000000001</v>
          </cell>
          <cell r="H7">
            <v>0</v>
          </cell>
          <cell r="I7">
            <v>296.49799999999999</v>
          </cell>
          <cell r="J7">
            <v>5.3040000000000003</v>
          </cell>
          <cell r="K7">
            <v>6.1609999999999996</v>
          </cell>
          <cell r="L7">
            <v>0</v>
          </cell>
          <cell r="M7">
            <v>0</v>
          </cell>
          <cell r="N7">
            <v>285.03300000000002</v>
          </cell>
          <cell r="O7">
            <v>0</v>
          </cell>
          <cell r="P7">
            <v>1240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1240</v>
          </cell>
          <cell r="V7">
            <v>0</v>
          </cell>
          <cell r="W7">
            <v>0.69199999999999995</v>
          </cell>
          <cell r="X7">
            <v>296.49799999999999</v>
          </cell>
          <cell r="Y7">
            <v>12.157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285.03300000000002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1240</v>
          </cell>
          <cell r="AZ7">
            <v>0</v>
          </cell>
          <cell r="BA7">
            <v>0</v>
          </cell>
          <cell r="BB7">
            <v>296.49799999999999</v>
          </cell>
          <cell r="BC7">
            <v>1240</v>
          </cell>
          <cell r="BD7">
            <v>819.57100000000003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773.46</v>
          </cell>
          <cell r="E8">
            <v>356.33199999999999</v>
          </cell>
          <cell r="F8">
            <v>417.12799999999999</v>
          </cell>
          <cell r="G8">
            <v>35.268999999999998</v>
          </cell>
          <cell r="H8">
            <v>0</v>
          </cell>
          <cell r="I8">
            <v>276.92</v>
          </cell>
          <cell r="J8">
            <v>5.1689999999999996</v>
          </cell>
          <cell r="K8">
            <v>6.05</v>
          </cell>
          <cell r="L8">
            <v>0</v>
          </cell>
          <cell r="M8">
            <v>0</v>
          </cell>
          <cell r="N8">
            <v>265.70100000000002</v>
          </cell>
          <cell r="O8">
            <v>0</v>
          </cell>
          <cell r="P8">
            <v>1167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1167</v>
          </cell>
          <cell r="V8">
            <v>0</v>
          </cell>
          <cell r="W8">
            <v>0.96</v>
          </cell>
          <cell r="X8">
            <v>276.92</v>
          </cell>
          <cell r="Y8">
            <v>12.178999999999998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265.70100000000002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1167</v>
          </cell>
          <cell r="AZ8">
            <v>0</v>
          </cell>
          <cell r="BA8">
            <v>0</v>
          </cell>
          <cell r="BB8">
            <v>276.92</v>
          </cell>
          <cell r="BC8">
            <v>1167</v>
          </cell>
          <cell r="BD8">
            <v>773.46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304.64699999999999</v>
          </cell>
          <cell r="E9">
            <v>142.06899999999999</v>
          </cell>
          <cell r="F9">
            <v>162.578</v>
          </cell>
          <cell r="G9">
            <v>35.274000000000001</v>
          </cell>
          <cell r="H9">
            <v>0</v>
          </cell>
          <cell r="I9">
            <v>109.474</v>
          </cell>
          <cell r="J9">
            <v>2</v>
          </cell>
          <cell r="K9">
            <v>2.2890000000000001</v>
          </cell>
          <cell r="L9">
            <v>0</v>
          </cell>
          <cell r="M9">
            <v>0</v>
          </cell>
          <cell r="N9">
            <v>105.185</v>
          </cell>
          <cell r="O9">
            <v>0</v>
          </cell>
          <cell r="P9">
            <v>451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451</v>
          </cell>
          <cell r="V9">
            <v>0</v>
          </cell>
          <cell r="W9">
            <v>1.117</v>
          </cell>
          <cell r="X9">
            <v>109.474</v>
          </cell>
          <cell r="Y9">
            <v>5.4059999999999997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105.185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451</v>
          </cell>
          <cell r="AZ9">
            <v>0</v>
          </cell>
          <cell r="BA9">
            <v>0</v>
          </cell>
          <cell r="BB9">
            <v>109.474</v>
          </cell>
          <cell r="BC9">
            <v>451</v>
          </cell>
          <cell r="BD9">
            <v>304.64699999999999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278.19799999999998</v>
          </cell>
          <cell r="E10">
            <v>131.14500000000001</v>
          </cell>
          <cell r="F10">
            <v>147.053</v>
          </cell>
          <cell r="G10">
            <v>35.435000000000002</v>
          </cell>
          <cell r="H10">
            <v>0</v>
          </cell>
          <cell r="I10">
            <v>99.587000000000003</v>
          </cell>
          <cell r="J10">
            <v>1.859</v>
          </cell>
          <cell r="K10">
            <v>2.0840000000000001</v>
          </cell>
          <cell r="L10">
            <v>0</v>
          </cell>
          <cell r="M10">
            <v>0</v>
          </cell>
          <cell r="N10">
            <v>95.644000000000005</v>
          </cell>
          <cell r="O10">
            <v>0</v>
          </cell>
          <cell r="P10">
            <v>402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402</v>
          </cell>
          <cell r="V10">
            <v>0</v>
          </cell>
          <cell r="W10">
            <v>1.3169999999999999</v>
          </cell>
          <cell r="X10">
            <v>99.587000000000003</v>
          </cell>
          <cell r="Y10">
            <v>5.26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95.644000000000005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402</v>
          </cell>
          <cell r="AZ10">
            <v>0</v>
          </cell>
          <cell r="BA10">
            <v>0</v>
          </cell>
          <cell r="BB10">
            <v>99.587000000000003</v>
          </cell>
          <cell r="BC10">
            <v>402</v>
          </cell>
          <cell r="BD10">
            <v>278.19799999999998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263.18400000000003</v>
          </cell>
          <cell r="E11">
            <v>123.16</v>
          </cell>
          <cell r="F11">
            <v>140.024</v>
          </cell>
          <cell r="G11">
            <v>35.442999999999998</v>
          </cell>
          <cell r="H11">
            <v>0</v>
          </cell>
          <cell r="I11">
            <v>94.064999999999998</v>
          </cell>
          <cell r="J11">
            <v>1.821</v>
          </cell>
          <cell r="K11">
            <v>2.0699999999999998</v>
          </cell>
          <cell r="L11">
            <v>0</v>
          </cell>
          <cell r="M11">
            <v>0</v>
          </cell>
          <cell r="N11">
            <v>90.174000000000007</v>
          </cell>
          <cell r="O11">
            <v>0</v>
          </cell>
          <cell r="P11">
            <v>385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385</v>
          </cell>
          <cell r="V11">
            <v>0</v>
          </cell>
          <cell r="W11">
            <v>2.5179999999999998</v>
          </cell>
          <cell r="X11">
            <v>94.064999999999998</v>
          </cell>
          <cell r="Y11">
            <v>6.4089999999999998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90.174000000000007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385</v>
          </cell>
          <cell r="AZ11">
            <v>0</v>
          </cell>
          <cell r="BA11">
            <v>0</v>
          </cell>
          <cell r="BB11">
            <v>94.064999999999998</v>
          </cell>
          <cell r="BC11">
            <v>385</v>
          </cell>
          <cell r="BD11">
            <v>263.18400000000003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244.80799999999999</v>
          </cell>
          <cell r="E12">
            <v>113.315</v>
          </cell>
          <cell r="F12">
            <v>131.49299999999999</v>
          </cell>
          <cell r="G12">
            <v>35.561999999999998</v>
          </cell>
          <cell r="H12">
            <v>0</v>
          </cell>
          <cell r="I12">
            <v>85.936000000000007</v>
          </cell>
          <cell r="J12">
            <v>1.5349999999999999</v>
          </cell>
          <cell r="K12">
            <v>1.7809999999999999</v>
          </cell>
          <cell r="L12">
            <v>0</v>
          </cell>
          <cell r="M12">
            <v>0</v>
          </cell>
          <cell r="N12">
            <v>82.62</v>
          </cell>
          <cell r="O12">
            <v>0</v>
          </cell>
          <cell r="P12">
            <v>359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359</v>
          </cell>
          <cell r="V12">
            <v>0</v>
          </cell>
          <cell r="W12">
            <v>3.476</v>
          </cell>
          <cell r="X12">
            <v>85.936000000000007</v>
          </cell>
          <cell r="Y12">
            <v>6.7919999999999998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82.62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359</v>
          </cell>
          <cell r="AZ12">
            <v>0</v>
          </cell>
          <cell r="BA12">
            <v>0</v>
          </cell>
          <cell r="BB12">
            <v>85.936000000000007</v>
          </cell>
          <cell r="BC12">
            <v>359</v>
          </cell>
          <cell r="BD12">
            <v>244.80799999999999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237.05600000000001</v>
          </cell>
          <cell r="E13">
            <v>108.985</v>
          </cell>
          <cell r="F13">
            <v>128.071</v>
          </cell>
          <cell r="G13">
            <v>35.591000000000001</v>
          </cell>
          <cell r="H13">
            <v>0</v>
          </cell>
          <cell r="I13">
            <v>82.260999999999996</v>
          </cell>
          <cell r="J13">
            <v>1.5089999999999999</v>
          </cell>
          <cell r="K13">
            <v>1.774</v>
          </cell>
          <cell r="L13">
            <v>0</v>
          </cell>
          <cell r="M13">
            <v>0</v>
          </cell>
          <cell r="N13">
            <v>78.977999999999994</v>
          </cell>
          <cell r="O13">
            <v>0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3.1909999999999998</v>
          </cell>
          <cell r="X13">
            <v>82.260999999999996</v>
          </cell>
          <cell r="Y13">
            <v>6.4740000000000002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78.977999999999994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348</v>
          </cell>
          <cell r="AZ13">
            <v>0</v>
          </cell>
          <cell r="BA13">
            <v>0</v>
          </cell>
          <cell r="BB13">
            <v>82.260999999999996</v>
          </cell>
          <cell r="BC13">
            <v>348</v>
          </cell>
          <cell r="BD13">
            <v>237.05600000000001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227.84800000000001</v>
          </cell>
          <cell r="E14">
            <v>105.321</v>
          </cell>
          <cell r="F14">
            <v>122.527</v>
          </cell>
          <cell r="G14">
            <v>35.548000000000002</v>
          </cell>
          <cell r="H14">
            <v>0</v>
          </cell>
          <cell r="I14">
            <v>79.748999999999995</v>
          </cell>
          <cell r="J14">
            <v>1.47</v>
          </cell>
          <cell r="K14">
            <v>1.71</v>
          </cell>
          <cell r="L14">
            <v>0</v>
          </cell>
          <cell r="M14">
            <v>0</v>
          </cell>
          <cell r="N14">
            <v>76.569000000000003</v>
          </cell>
          <cell r="O14">
            <v>0</v>
          </cell>
          <cell r="P14">
            <v>334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334</v>
          </cell>
          <cell r="V14">
            <v>0</v>
          </cell>
          <cell r="W14">
            <v>2.3530000000000002</v>
          </cell>
          <cell r="X14">
            <v>79.748999999999995</v>
          </cell>
          <cell r="Y14">
            <v>5.5329999999999995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76.569000000000003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334</v>
          </cell>
          <cell r="AZ14">
            <v>0</v>
          </cell>
          <cell r="BA14">
            <v>0</v>
          </cell>
          <cell r="BB14">
            <v>79.748999999999995</v>
          </cell>
          <cell r="BC14">
            <v>334</v>
          </cell>
          <cell r="BD14">
            <v>227.84800000000001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418.18200000000002</v>
          </cell>
          <cell r="E15">
            <v>191.08600000000001</v>
          </cell>
          <cell r="F15">
            <v>227.096</v>
          </cell>
          <cell r="G15">
            <v>35.595999999999997</v>
          </cell>
          <cell r="H15">
            <v>0</v>
          </cell>
          <cell r="I15">
            <v>144.679</v>
          </cell>
          <cell r="J15">
            <v>2.0350000000000001</v>
          </cell>
          <cell r="K15">
            <v>2.4180000000000001</v>
          </cell>
          <cell r="L15">
            <v>0</v>
          </cell>
          <cell r="M15">
            <v>0</v>
          </cell>
          <cell r="N15">
            <v>140.226</v>
          </cell>
          <cell r="O15">
            <v>0</v>
          </cell>
          <cell r="P15">
            <v>619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619</v>
          </cell>
          <cell r="V15">
            <v>0</v>
          </cell>
          <cell r="W15">
            <v>2.0859999999999999</v>
          </cell>
          <cell r="X15">
            <v>144.679</v>
          </cell>
          <cell r="Y15">
            <v>6.5389999999999997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140.226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619</v>
          </cell>
          <cell r="AZ15">
            <v>0</v>
          </cell>
          <cell r="BA15">
            <v>0</v>
          </cell>
          <cell r="BB15">
            <v>144.679</v>
          </cell>
          <cell r="BC15">
            <v>619</v>
          </cell>
          <cell r="BD15">
            <v>418.18200000000002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86.016000000000005</v>
          </cell>
          <cell r="J16">
            <v>40.256</v>
          </cell>
          <cell r="K16">
            <v>45.76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352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352</v>
          </cell>
          <cell r="V16">
            <v>0</v>
          </cell>
          <cell r="W16">
            <v>0</v>
          </cell>
          <cell r="X16">
            <v>86.016000000000005</v>
          </cell>
          <cell r="Y16">
            <v>86.015999999999991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352</v>
          </cell>
          <cell r="AZ16">
            <v>0</v>
          </cell>
          <cell r="BA16">
            <v>0</v>
          </cell>
          <cell r="BB16">
            <v>86.016000000000005</v>
          </cell>
          <cell r="BC16">
            <v>352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Export"/>
      <sheetName val="ExportDB"/>
      <sheetName val="schéma"/>
      <sheetName val="Prosine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906.86800000000005</v>
          </cell>
          <cell r="E6">
            <v>418.84</v>
          </cell>
          <cell r="F6">
            <v>488.02800000000002</v>
          </cell>
          <cell r="G6">
            <v>34.558999999999997</v>
          </cell>
          <cell r="H6">
            <v>0</v>
          </cell>
          <cell r="I6">
            <v>361.41</v>
          </cell>
          <cell r="J6">
            <v>1.7030000000000001</v>
          </cell>
          <cell r="K6">
            <v>1.984</v>
          </cell>
          <cell r="L6">
            <v>0</v>
          </cell>
          <cell r="M6">
            <v>0</v>
          </cell>
          <cell r="N6">
            <v>357.72300000000001</v>
          </cell>
          <cell r="O6">
            <v>0</v>
          </cell>
          <cell r="P6">
            <v>1516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1516</v>
          </cell>
          <cell r="V6">
            <v>0</v>
          </cell>
          <cell r="W6">
            <v>68.858999999999995</v>
          </cell>
          <cell r="X6">
            <v>361.41</v>
          </cell>
          <cell r="Y6">
            <v>72.545999999999992</v>
          </cell>
          <cell r="Z6">
            <v>0</v>
          </cell>
          <cell r="AA6">
            <v>0</v>
          </cell>
          <cell r="AB6">
            <v>0</v>
          </cell>
          <cell r="AC6">
            <v>-2.4424906541753444E-15</v>
          </cell>
          <cell r="AD6">
            <v>0</v>
          </cell>
          <cell r="AE6">
            <v>1516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237.43600000000001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120.28700000000001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1516</v>
          </cell>
          <cell r="AZ6">
            <v>0</v>
          </cell>
          <cell r="BA6">
            <v>0</v>
          </cell>
          <cell r="BB6">
            <v>361.41</v>
          </cell>
          <cell r="BC6">
            <v>1516</v>
          </cell>
          <cell r="BD6">
            <v>906.86800000000005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727.971</v>
          </cell>
          <cell r="E7">
            <v>339.19200000000001</v>
          </cell>
          <cell r="F7">
            <v>388.779</v>
          </cell>
          <cell r="G7">
            <v>34.621000000000002</v>
          </cell>
          <cell r="H7">
            <v>0</v>
          </cell>
          <cell r="I7">
            <v>292.02999999999997</v>
          </cell>
          <cell r="J7">
            <v>2.5129999999999999</v>
          </cell>
          <cell r="K7">
            <v>2.88</v>
          </cell>
          <cell r="L7">
            <v>0</v>
          </cell>
          <cell r="M7">
            <v>0</v>
          </cell>
          <cell r="N7">
            <v>286.637</v>
          </cell>
          <cell r="O7">
            <v>0</v>
          </cell>
          <cell r="P7">
            <v>1205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1205</v>
          </cell>
          <cell r="V7">
            <v>0</v>
          </cell>
          <cell r="W7">
            <v>78.352999999999994</v>
          </cell>
          <cell r="X7">
            <v>292.02999999999997</v>
          </cell>
          <cell r="Y7">
            <v>83.745999999999995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194.273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92.364000000000004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1205</v>
          </cell>
          <cell r="AZ7">
            <v>0</v>
          </cell>
          <cell r="BA7">
            <v>0</v>
          </cell>
          <cell r="BB7">
            <v>292.02999999999997</v>
          </cell>
          <cell r="BC7">
            <v>1205</v>
          </cell>
          <cell r="BD7">
            <v>727.971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788.45299999999997</v>
          </cell>
          <cell r="E8">
            <v>366.28699999999998</v>
          </cell>
          <cell r="F8">
            <v>422.166</v>
          </cell>
          <cell r="G8">
            <v>34.594000000000001</v>
          </cell>
          <cell r="H8">
            <v>0</v>
          </cell>
          <cell r="I8">
            <v>314.76</v>
          </cell>
          <cell r="J8">
            <v>2.0920000000000001</v>
          </cell>
          <cell r="K8">
            <v>2.411</v>
          </cell>
          <cell r="L8">
            <v>0</v>
          </cell>
          <cell r="M8">
            <v>0</v>
          </cell>
          <cell r="N8">
            <v>310.25700000000001</v>
          </cell>
          <cell r="O8">
            <v>0</v>
          </cell>
          <cell r="P8">
            <v>1306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1306</v>
          </cell>
          <cell r="V8">
            <v>0</v>
          </cell>
          <cell r="W8">
            <v>91.564999999999998</v>
          </cell>
          <cell r="X8">
            <v>314.76</v>
          </cell>
          <cell r="Y8">
            <v>96.067999999999998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211.31200000000001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98.944999999999993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1306</v>
          </cell>
          <cell r="AZ8">
            <v>0</v>
          </cell>
          <cell r="BA8">
            <v>0</v>
          </cell>
          <cell r="BB8">
            <v>314.76</v>
          </cell>
          <cell r="BC8">
            <v>1306</v>
          </cell>
          <cell r="BD8">
            <v>788.45299999999997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670.44200000000001</v>
          </cell>
          <cell r="E9">
            <v>314.77699999999999</v>
          </cell>
          <cell r="F9">
            <v>355.66500000000002</v>
          </cell>
          <cell r="G9">
            <v>34.621000000000002</v>
          </cell>
          <cell r="H9">
            <v>0</v>
          </cell>
          <cell r="I9">
            <v>269.19900000000001</v>
          </cell>
          <cell r="J9">
            <v>2.1429999999999998</v>
          </cell>
          <cell r="K9">
            <v>2.4220000000000002</v>
          </cell>
          <cell r="L9">
            <v>0</v>
          </cell>
          <cell r="M9">
            <v>0</v>
          </cell>
          <cell r="N9">
            <v>264.63400000000001</v>
          </cell>
          <cell r="O9">
            <v>0</v>
          </cell>
          <cell r="P9">
            <v>1095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1095</v>
          </cell>
          <cell r="V9">
            <v>0</v>
          </cell>
          <cell r="W9">
            <v>101.157</v>
          </cell>
          <cell r="X9">
            <v>269.19900000000001</v>
          </cell>
          <cell r="Y9">
            <v>105.72199999999999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179.77799999999999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84.855999999999995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1095</v>
          </cell>
          <cell r="AZ9">
            <v>0</v>
          </cell>
          <cell r="BA9">
            <v>0</v>
          </cell>
          <cell r="BB9">
            <v>269.19900000000001</v>
          </cell>
          <cell r="BC9">
            <v>1095</v>
          </cell>
          <cell r="BD9">
            <v>670.44200000000001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378.488</v>
          </cell>
          <cell r="E10">
            <v>182.006</v>
          </cell>
          <cell r="F10">
            <v>196.482</v>
          </cell>
          <cell r="G10">
            <v>34.621000000000002</v>
          </cell>
          <cell r="H10">
            <v>0</v>
          </cell>
          <cell r="I10">
            <v>153.101</v>
          </cell>
          <cell r="J10">
            <v>2.452</v>
          </cell>
          <cell r="K10">
            <v>2.6469999999999998</v>
          </cell>
          <cell r="L10">
            <v>0</v>
          </cell>
          <cell r="M10">
            <v>0</v>
          </cell>
          <cell r="N10">
            <v>148.00200000000001</v>
          </cell>
          <cell r="O10">
            <v>0</v>
          </cell>
          <cell r="P10">
            <v>595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595</v>
          </cell>
          <cell r="V10">
            <v>0</v>
          </cell>
          <cell r="W10">
            <v>137.43199999999999</v>
          </cell>
          <cell r="X10">
            <v>153.101</v>
          </cell>
          <cell r="Y10">
            <v>142.53099999999998</v>
          </cell>
          <cell r="Z10">
            <v>0</v>
          </cell>
          <cell r="AA10">
            <v>0</v>
          </cell>
          <cell r="AB10">
            <v>0</v>
          </cell>
          <cell r="AC10">
            <v>-1.021405182655144E-14</v>
          </cell>
          <cell r="AD10">
            <v>0</v>
          </cell>
          <cell r="AE10">
            <v>595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101.581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46.420999999999999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595</v>
          </cell>
          <cell r="AZ10">
            <v>0</v>
          </cell>
          <cell r="BA10">
            <v>0</v>
          </cell>
          <cell r="BB10">
            <v>153.101</v>
          </cell>
          <cell r="BC10">
            <v>595</v>
          </cell>
          <cell r="BD10">
            <v>378.488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345.06200000000001</v>
          </cell>
          <cell r="E11">
            <v>166.37899999999999</v>
          </cell>
          <cell r="F11">
            <v>178.68299999999999</v>
          </cell>
          <cell r="G11">
            <v>34.618000000000002</v>
          </cell>
          <cell r="H11">
            <v>0</v>
          </cell>
          <cell r="I11">
            <v>137.86000000000001</v>
          </cell>
          <cell r="J11">
            <v>1.5049999999999999</v>
          </cell>
          <cell r="K11">
            <v>1.617</v>
          </cell>
          <cell r="L11">
            <v>0</v>
          </cell>
          <cell r="M11">
            <v>0</v>
          </cell>
          <cell r="N11">
            <v>134.738</v>
          </cell>
          <cell r="O11">
            <v>0</v>
          </cell>
          <cell r="P11">
            <v>533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533</v>
          </cell>
          <cell r="V11">
            <v>0</v>
          </cell>
          <cell r="W11">
            <v>145.21799999999999</v>
          </cell>
          <cell r="X11">
            <v>137.86000000000001</v>
          </cell>
          <cell r="Y11">
            <v>148.33999999999997</v>
          </cell>
          <cell r="Z11">
            <v>0</v>
          </cell>
          <cell r="AA11">
            <v>0</v>
          </cell>
          <cell r="AB11">
            <v>0</v>
          </cell>
          <cell r="AC11">
            <v>-1.4210854715202004E-14</v>
          </cell>
          <cell r="AD11">
            <v>0</v>
          </cell>
          <cell r="AE11">
            <v>533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86.084999999999994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48.652999999999999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533</v>
          </cell>
          <cell r="AZ11">
            <v>0</v>
          </cell>
          <cell r="BA11">
            <v>0</v>
          </cell>
          <cell r="BB11">
            <v>137.86000000000001</v>
          </cell>
          <cell r="BC11">
            <v>533</v>
          </cell>
          <cell r="BD11">
            <v>345.06200000000001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317.20999999999998</v>
          </cell>
          <cell r="E12">
            <v>153.18700000000001</v>
          </cell>
          <cell r="F12">
            <v>164.023</v>
          </cell>
          <cell r="G12">
            <v>34.933999999999997</v>
          </cell>
          <cell r="H12">
            <v>0</v>
          </cell>
          <cell r="I12">
            <v>126.86</v>
          </cell>
          <cell r="J12">
            <v>1.405</v>
          </cell>
          <cell r="K12">
            <v>1.504</v>
          </cell>
          <cell r="L12">
            <v>0</v>
          </cell>
          <cell r="M12">
            <v>0</v>
          </cell>
          <cell r="N12">
            <v>123.95099999999999</v>
          </cell>
          <cell r="O12">
            <v>0</v>
          </cell>
          <cell r="P12">
            <v>489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489</v>
          </cell>
          <cell r="V12">
            <v>0</v>
          </cell>
          <cell r="W12">
            <v>159.536</v>
          </cell>
          <cell r="X12">
            <v>126.86</v>
          </cell>
          <cell r="Y12">
            <v>162.44499999999999</v>
          </cell>
          <cell r="Z12">
            <v>0</v>
          </cell>
          <cell r="AA12">
            <v>0</v>
          </cell>
          <cell r="AB12">
            <v>0</v>
          </cell>
          <cell r="AC12">
            <v>-8.2156503822261584E-15</v>
          </cell>
          <cell r="AD12">
            <v>0</v>
          </cell>
          <cell r="AE12">
            <v>489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78.495000000000005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45.456000000000003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489</v>
          </cell>
          <cell r="AZ12">
            <v>0</v>
          </cell>
          <cell r="BA12">
            <v>0</v>
          </cell>
          <cell r="BB12">
            <v>126.86</v>
          </cell>
          <cell r="BC12">
            <v>489</v>
          </cell>
          <cell r="BD12">
            <v>317.20999999999998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237.756</v>
          </cell>
          <cell r="E13">
            <v>116.441</v>
          </cell>
          <cell r="F13">
            <v>121.315</v>
          </cell>
          <cell r="G13">
            <v>34.82</v>
          </cell>
          <cell r="H13">
            <v>0</v>
          </cell>
          <cell r="I13">
            <v>94.65</v>
          </cell>
          <cell r="J13">
            <v>1.0740000000000001</v>
          </cell>
          <cell r="K13">
            <v>1.119</v>
          </cell>
          <cell r="L13">
            <v>0</v>
          </cell>
          <cell r="M13">
            <v>0</v>
          </cell>
          <cell r="N13">
            <v>92.456999999999994</v>
          </cell>
          <cell r="O13">
            <v>0</v>
          </cell>
          <cell r="P13">
            <v>355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355</v>
          </cell>
          <cell r="V13">
            <v>0</v>
          </cell>
          <cell r="W13">
            <v>173.76</v>
          </cell>
          <cell r="X13">
            <v>94.65</v>
          </cell>
          <cell r="Y13">
            <v>175.953</v>
          </cell>
          <cell r="Z13">
            <v>0</v>
          </cell>
          <cell r="AA13">
            <v>0</v>
          </cell>
          <cell r="AB13">
            <v>0</v>
          </cell>
          <cell r="AC13">
            <v>1.1990408665951691E-14</v>
          </cell>
          <cell r="AD13">
            <v>0</v>
          </cell>
          <cell r="AE13">
            <v>355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59.173999999999999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33.283000000000001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355</v>
          </cell>
          <cell r="AZ13">
            <v>0</v>
          </cell>
          <cell r="BA13">
            <v>0</v>
          </cell>
          <cell r="BB13">
            <v>94.65</v>
          </cell>
          <cell r="BC13">
            <v>355</v>
          </cell>
          <cell r="BD13">
            <v>237.756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357.02699999999999</v>
          </cell>
          <cell r="E14">
            <v>171.727</v>
          </cell>
          <cell r="F14">
            <v>185.3</v>
          </cell>
          <cell r="G14">
            <v>35.281999999999996</v>
          </cell>
          <cell r="H14">
            <v>0</v>
          </cell>
          <cell r="I14">
            <v>142.36000000000001</v>
          </cell>
          <cell r="J14">
            <v>1.2110000000000001</v>
          </cell>
          <cell r="K14">
            <v>1.306</v>
          </cell>
          <cell r="L14">
            <v>0</v>
          </cell>
          <cell r="M14">
            <v>0</v>
          </cell>
          <cell r="N14">
            <v>139.84299999999999</v>
          </cell>
          <cell r="O14">
            <v>0</v>
          </cell>
          <cell r="P14">
            <v>553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553</v>
          </cell>
          <cell r="V14">
            <v>0</v>
          </cell>
          <cell r="W14">
            <v>139.92400000000001</v>
          </cell>
          <cell r="X14">
            <v>142.36000000000001</v>
          </cell>
          <cell r="Y14">
            <v>142.441</v>
          </cell>
          <cell r="Z14">
            <v>0</v>
          </cell>
          <cell r="AA14">
            <v>0</v>
          </cell>
          <cell r="AB14">
            <v>0</v>
          </cell>
          <cell r="AC14">
            <v>-4.2188474935755949E-15</v>
          </cell>
          <cell r="AD14">
            <v>0</v>
          </cell>
          <cell r="AE14">
            <v>553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91.888999999999996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47.954000000000001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553</v>
          </cell>
          <cell r="AZ14">
            <v>0</v>
          </cell>
          <cell r="BA14">
            <v>0</v>
          </cell>
          <cell r="BB14">
            <v>142.36000000000001</v>
          </cell>
          <cell r="BC14">
            <v>553</v>
          </cell>
          <cell r="BD14">
            <v>357.02699999999999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558.41200000000003</v>
          </cell>
          <cell r="E15">
            <v>263.21600000000001</v>
          </cell>
          <cell r="F15">
            <v>295.19600000000003</v>
          </cell>
          <cell r="G15">
            <v>35.531999999999996</v>
          </cell>
          <cell r="H15">
            <v>0</v>
          </cell>
          <cell r="I15">
            <v>224.65</v>
          </cell>
          <cell r="J15">
            <v>2.0129999999999999</v>
          </cell>
          <cell r="K15">
            <v>2.258</v>
          </cell>
          <cell r="L15">
            <v>0</v>
          </cell>
          <cell r="M15">
            <v>0</v>
          </cell>
          <cell r="N15">
            <v>220.37899999999999</v>
          </cell>
          <cell r="O15">
            <v>0</v>
          </cell>
          <cell r="P15">
            <v>907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907</v>
          </cell>
          <cell r="V15">
            <v>0</v>
          </cell>
          <cell r="W15">
            <v>118.703</v>
          </cell>
          <cell r="X15">
            <v>224.65</v>
          </cell>
          <cell r="Y15">
            <v>122.974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152.72499999999999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67.653999999999996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907</v>
          </cell>
          <cell r="AZ15">
            <v>0</v>
          </cell>
          <cell r="BA15">
            <v>0</v>
          </cell>
          <cell r="BB15">
            <v>224.65</v>
          </cell>
          <cell r="BC15">
            <v>907</v>
          </cell>
          <cell r="BD15">
            <v>558.41200000000003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981.596</v>
          </cell>
          <cell r="E16">
            <v>456.23399999999998</v>
          </cell>
          <cell r="F16">
            <v>525.36199999999997</v>
          </cell>
          <cell r="G16">
            <v>35.311</v>
          </cell>
          <cell r="H16">
            <v>0</v>
          </cell>
          <cell r="I16">
            <v>397.06</v>
          </cell>
          <cell r="J16">
            <v>3.4249999999999998</v>
          </cell>
          <cell r="K16">
            <v>3.9449999999999998</v>
          </cell>
          <cell r="L16">
            <v>0</v>
          </cell>
          <cell r="M16">
            <v>0</v>
          </cell>
          <cell r="N16">
            <v>389.69</v>
          </cell>
          <cell r="O16">
            <v>0</v>
          </cell>
          <cell r="P16">
            <v>1646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1646</v>
          </cell>
          <cell r="V16">
            <v>0</v>
          </cell>
          <cell r="W16">
            <v>62.268000000000001</v>
          </cell>
          <cell r="X16">
            <v>397.06</v>
          </cell>
          <cell r="Y16">
            <v>69.638000000000005</v>
          </cell>
          <cell r="Z16">
            <v>0</v>
          </cell>
          <cell r="AA16">
            <v>0</v>
          </cell>
          <cell r="AB16">
            <v>0</v>
          </cell>
          <cell r="AC16">
            <v>4.8849813083506888E-15</v>
          </cell>
          <cell r="AD16">
            <v>0</v>
          </cell>
          <cell r="AE16">
            <v>1646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268.13900000000001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121.551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1646</v>
          </cell>
          <cell r="AZ16">
            <v>0</v>
          </cell>
          <cell r="BA16">
            <v>0</v>
          </cell>
          <cell r="BB16">
            <v>397.06</v>
          </cell>
          <cell r="BC16">
            <v>1646</v>
          </cell>
          <cell r="BD16">
            <v>981.596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1123.4390000000001</v>
          </cell>
          <cell r="E17">
            <v>521.78</v>
          </cell>
          <cell r="F17">
            <v>601.65899999999999</v>
          </cell>
          <cell r="G17">
            <v>35.045999999999999</v>
          </cell>
          <cell r="H17">
            <v>0</v>
          </cell>
          <cell r="I17">
            <v>453.13</v>
          </cell>
          <cell r="J17">
            <v>3.8079999999999998</v>
          </cell>
          <cell r="K17">
            <v>4.3899999999999997</v>
          </cell>
          <cell r="L17">
            <v>0</v>
          </cell>
          <cell r="M17">
            <v>0</v>
          </cell>
          <cell r="N17">
            <v>444.93200000000002</v>
          </cell>
          <cell r="O17">
            <v>0</v>
          </cell>
          <cell r="P17">
            <v>1881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1881</v>
          </cell>
          <cell r="V17">
            <v>0</v>
          </cell>
          <cell r="W17">
            <v>50.662999999999997</v>
          </cell>
          <cell r="X17">
            <v>453.13</v>
          </cell>
          <cell r="Y17">
            <v>58.860999999999997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1881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316.44200000000001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128.49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1881</v>
          </cell>
          <cell r="AZ17">
            <v>0</v>
          </cell>
          <cell r="BA17">
            <v>0</v>
          </cell>
          <cell r="BB17">
            <v>453.13</v>
          </cell>
          <cell r="BC17">
            <v>1881</v>
          </cell>
          <cell r="BD17">
            <v>1123.4390000000001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3157</v>
          </cell>
        </row>
      </sheetData>
      <sheetData sheetId="24"/>
      <sheetData sheetId="25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ZSLKZ5TGJPZDJDT6DJURASUCD"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Stropovani_EE_ZP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927.375</v>
          </cell>
          <cell r="E6">
            <v>432.85700000000003</v>
          </cell>
          <cell r="F6">
            <v>494.51799999999997</v>
          </cell>
          <cell r="G6">
            <v>35.027999999999999</v>
          </cell>
          <cell r="H6">
            <v>0</v>
          </cell>
          <cell r="I6">
            <v>376.14</v>
          </cell>
          <cell r="J6">
            <v>3.5419999999999998</v>
          </cell>
          <cell r="K6">
            <v>4.0469999999999997</v>
          </cell>
          <cell r="L6">
            <v>0</v>
          </cell>
          <cell r="M6">
            <v>0</v>
          </cell>
          <cell r="N6">
            <v>368.55099999999999</v>
          </cell>
          <cell r="O6">
            <v>0</v>
          </cell>
          <cell r="P6">
            <v>1547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1547</v>
          </cell>
          <cell r="V6">
            <v>0</v>
          </cell>
          <cell r="W6">
            <v>67.182000000000002</v>
          </cell>
          <cell r="X6">
            <v>376.14</v>
          </cell>
          <cell r="Y6">
            <v>74.771000000000001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254.411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114.14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1547</v>
          </cell>
          <cell r="AZ6">
            <v>0</v>
          </cell>
          <cell r="BA6">
            <v>0</v>
          </cell>
          <cell r="BB6">
            <v>376.14</v>
          </cell>
          <cell r="BC6">
            <v>1547</v>
          </cell>
          <cell r="BD6">
            <v>927.375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867.76</v>
          </cell>
          <cell r="E7">
            <v>405.66199999999998</v>
          </cell>
          <cell r="F7">
            <v>462.09800000000001</v>
          </cell>
          <cell r="G7">
            <v>34.828000000000003</v>
          </cell>
          <cell r="H7">
            <v>0</v>
          </cell>
          <cell r="I7">
            <v>350.66</v>
          </cell>
          <cell r="J7">
            <v>2.8109999999999999</v>
          </cell>
          <cell r="K7">
            <v>3.202</v>
          </cell>
          <cell r="L7">
            <v>0</v>
          </cell>
          <cell r="M7">
            <v>0</v>
          </cell>
          <cell r="N7">
            <v>344.64699999999999</v>
          </cell>
          <cell r="O7">
            <v>0</v>
          </cell>
          <cell r="P7">
            <v>1438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1438</v>
          </cell>
          <cell r="V7">
            <v>0</v>
          </cell>
          <cell r="W7">
            <v>58.366</v>
          </cell>
          <cell r="X7">
            <v>350.66</v>
          </cell>
          <cell r="Y7">
            <v>64.379000000000005</v>
          </cell>
          <cell r="Z7">
            <v>0</v>
          </cell>
          <cell r="AA7">
            <v>0</v>
          </cell>
          <cell r="AB7">
            <v>0</v>
          </cell>
          <cell r="AC7">
            <v>5.3290705182007514E-15</v>
          </cell>
          <cell r="AD7">
            <v>0</v>
          </cell>
          <cell r="AE7">
            <v>1438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237.56299999999999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107.084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1438</v>
          </cell>
          <cell r="AZ7">
            <v>0</v>
          </cell>
          <cell r="BA7">
            <v>0</v>
          </cell>
          <cell r="BB7">
            <v>350.66</v>
          </cell>
          <cell r="BC7">
            <v>1438</v>
          </cell>
          <cell r="BD7">
            <v>867.76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731.28700000000003</v>
          </cell>
          <cell r="E8">
            <v>344.28300000000002</v>
          </cell>
          <cell r="F8">
            <v>387.00400000000002</v>
          </cell>
          <cell r="G8">
            <v>34.735999999999997</v>
          </cell>
          <cell r="H8">
            <v>0</v>
          </cell>
          <cell r="I8">
            <v>296.29000000000002</v>
          </cell>
          <cell r="J8">
            <v>2.512</v>
          </cell>
          <cell r="K8">
            <v>2.8239999999999998</v>
          </cell>
          <cell r="L8">
            <v>0</v>
          </cell>
          <cell r="M8">
            <v>0</v>
          </cell>
          <cell r="N8">
            <v>290.95400000000001</v>
          </cell>
          <cell r="O8">
            <v>0</v>
          </cell>
          <cell r="P8">
            <v>1199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1199</v>
          </cell>
          <cell r="V8">
            <v>0</v>
          </cell>
          <cell r="W8">
            <v>90.427000000000007</v>
          </cell>
          <cell r="X8">
            <v>296.29000000000002</v>
          </cell>
          <cell r="Y8">
            <v>95.763000000000005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200.40199999999999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90.552000000000007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1199</v>
          </cell>
          <cell r="AZ8">
            <v>0</v>
          </cell>
          <cell r="BA8">
            <v>0</v>
          </cell>
          <cell r="BB8">
            <v>296.29000000000002</v>
          </cell>
          <cell r="BC8">
            <v>1199</v>
          </cell>
          <cell r="BD8">
            <v>731.28700000000003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528.95600000000002</v>
          </cell>
          <cell r="E9">
            <v>251.98</v>
          </cell>
          <cell r="F9">
            <v>276.976</v>
          </cell>
          <cell r="G9">
            <v>35.28</v>
          </cell>
          <cell r="H9">
            <v>0</v>
          </cell>
          <cell r="I9">
            <v>214.55</v>
          </cell>
          <cell r="J9">
            <v>1.8720000000000001</v>
          </cell>
          <cell r="K9">
            <v>2.0569999999999999</v>
          </cell>
          <cell r="L9">
            <v>0</v>
          </cell>
          <cell r="M9">
            <v>0</v>
          </cell>
          <cell r="N9">
            <v>210.62100000000001</v>
          </cell>
          <cell r="O9">
            <v>0</v>
          </cell>
          <cell r="P9">
            <v>849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849</v>
          </cell>
          <cell r="V9">
            <v>0</v>
          </cell>
          <cell r="W9">
            <v>116.373</v>
          </cell>
          <cell r="X9">
            <v>214.55</v>
          </cell>
          <cell r="Y9">
            <v>120.30200000000001</v>
          </cell>
          <cell r="Z9">
            <v>0</v>
          </cell>
          <cell r="AA9">
            <v>0</v>
          </cell>
          <cell r="AB9">
            <v>0</v>
          </cell>
          <cell r="AC9">
            <v>1.9984014443252818E-15</v>
          </cell>
          <cell r="AD9">
            <v>0</v>
          </cell>
          <cell r="AE9">
            <v>849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149.72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60.901000000000003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849</v>
          </cell>
          <cell r="AZ9">
            <v>0</v>
          </cell>
          <cell r="BA9">
            <v>0</v>
          </cell>
          <cell r="BB9">
            <v>214.55</v>
          </cell>
          <cell r="BC9">
            <v>849</v>
          </cell>
          <cell r="BD9">
            <v>528.95600000000002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339.11599999999999</v>
          </cell>
          <cell r="E10">
            <v>164.02099999999999</v>
          </cell>
          <cell r="F10">
            <v>175.095</v>
          </cell>
          <cell r="G10">
            <v>35.372</v>
          </cell>
          <cell r="H10">
            <v>0</v>
          </cell>
          <cell r="I10">
            <v>137.13</v>
          </cell>
          <cell r="J10">
            <v>1.2050000000000001</v>
          </cell>
          <cell r="K10">
            <v>1.286</v>
          </cell>
          <cell r="L10">
            <v>0</v>
          </cell>
          <cell r="M10">
            <v>0</v>
          </cell>
          <cell r="N10">
            <v>134.63900000000001</v>
          </cell>
          <cell r="O10">
            <v>0</v>
          </cell>
          <cell r="P10">
            <v>527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527</v>
          </cell>
          <cell r="V10">
            <v>0</v>
          </cell>
          <cell r="W10">
            <v>145.70500000000001</v>
          </cell>
          <cell r="X10">
            <v>137.13</v>
          </cell>
          <cell r="Y10">
            <v>148.19600000000003</v>
          </cell>
          <cell r="Z10">
            <v>0</v>
          </cell>
          <cell r="AA10">
            <v>0</v>
          </cell>
          <cell r="AB10">
            <v>0</v>
          </cell>
          <cell r="AC10">
            <v>1.3766765505351941E-14</v>
          </cell>
          <cell r="AD10">
            <v>0</v>
          </cell>
          <cell r="AE10">
            <v>527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96.269000000000005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38.369999999999997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527</v>
          </cell>
          <cell r="AZ10">
            <v>0</v>
          </cell>
          <cell r="BA10">
            <v>0</v>
          </cell>
          <cell r="BB10">
            <v>137.13</v>
          </cell>
          <cell r="BC10">
            <v>527</v>
          </cell>
          <cell r="BD10">
            <v>339.11599999999999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252.71</v>
          </cell>
          <cell r="E11">
            <v>123.675</v>
          </cell>
          <cell r="F11">
            <v>129.035</v>
          </cell>
          <cell r="G11">
            <v>35.353999999999999</v>
          </cell>
          <cell r="H11">
            <v>0</v>
          </cell>
          <cell r="I11">
            <v>101.97</v>
          </cell>
          <cell r="J11">
            <v>1.022</v>
          </cell>
          <cell r="K11">
            <v>1.0669999999999999</v>
          </cell>
          <cell r="L11">
            <v>0</v>
          </cell>
          <cell r="M11">
            <v>0</v>
          </cell>
          <cell r="N11">
            <v>99.881</v>
          </cell>
          <cell r="O11">
            <v>0</v>
          </cell>
          <cell r="P11">
            <v>383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383</v>
          </cell>
          <cell r="V11">
            <v>0</v>
          </cell>
          <cell r="W11">
            <v>161.28</v>
          </cell>
          <cell r="X11">
            <v>101.97</v>
          </cell>
          <cell r="Y11">
            <v>163.369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70.608999999999995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29.271999999999998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383</v>
          </cell>
          <cell r="AZ11">
            <v>0</v>
          </cell>
          <cell r="BA11">
            <v>0</v>
          </cell>
          <cell r="BB11">
            <v>101.97</v>
          </cell>
          <cell r="BC11">
            <v>383</v>
          </cell>
          <cell r="BD11">
            <v>252.71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249.77699999999999</v>
          </cell>
          <cell r="E12">
            <v>121.86799999999999</v>
          </cell>
          <cell r="F12">
            <v>127.90900000000001</v>
          </cell>
          <cell r="G12">
            <v>35.433</v>
          </cell>
          <cell r="H12">
            <v>0</v>
          </cell>
          <cell r="I12">
            <v>100.57</v>
          </cell>
          <cell r="J12">
            <v>1.093</v>
          </cell>
          <cell r="K12">
            <v>1.147</v>
          </cell>
          <cell r="L12">
            <v>0</v>
          </cell>
          <cell r="M12">
            <v>0</v>
          </cell>
          <cell r="N12">
            <v>98.33</v>
          </cell>
          <cell r="O12">
            <v>0</v>
          </cell>
          <cell r="P12">
            <v>380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380</v>
          </cell>
          <cell r="V12">
            <v>0</v>
          </cell>
          <cell r="W12">
            <v>174.971</v>
          </cell>
          <cell r="X12">
            <v>100.57</v>
          </cell>
          <cell r="Y12">
            <v>177.21100000000001</v>
          </cell>
          <cell r="Z12">
            <v>0</v>
          </cell>
          <cell r="AA12">
            <v>0</v>
          </cell>
          <cell r="AB12">
            <v>0</v>
          </cell>
          <cell r="AC12">
            <v>9.1038288019262836E-15</v>
          </cell>
          <cell r="AD12">
            <v>0</v>
          </cell>
          <cell r="AE12">
            <v>380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67.382000000000005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30.948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380</v>
          </cell>
          <cell r="AZ12">
            <v>0</v>
          </cell>
          <cell r="BA12">
            <v>0</v>
          </cell>
          <cell r="BB12">
            <v>100.57</v>
          </cell>
          <cell r="BC12">
            <v>380</v>
          </cell>
          <cell r="BD12">
            <v>249.77699999999999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297.33100000000002</v>
          </cell>
          <cell r="E13">
            <v>143.45099999999999</v>
          </cell>
          <cell r="F13">
            <v>153.88</v>
          </cell>
          <cell r="G13">
            <v>35.539000000000001</v>
          </cell>
          <cell r="H13">
            <v>0</v>
          </cell>
          <cell r="I13">
            <v>118.6</v>
          </cell>
          <cell r="J13">
            <v>1.248</v>
          </cell>
          <cell r="K13">
            <v>1.3380000000000001</v>
          </cell>
          <cell r="L13">
            <v>0</v>
          </cell>
          <cell r="M13">
            <v>0</v>
          </cell>
          <cell r="N13">
            <v>116.014</v>
          </cell>
          <cell r="O13">
            <v>0</v>
          </cell>
          <cell r="P13">
            <v>458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458</v>
          </cell>
          <cell r="V13">
            <v>0</v>
          </cell>
          <cell r="W13">
            <v>169.71600000000001</v>
          </cell>
          <cell r="X13">
            <v>118.6</v>
          </cell>
          <cell r="Y13">
            <v>172.30200000000002</v>
          </cell>
          <cell r="Z13">
            <v>0</v>
          </cell>
          <cell r="AA13">
            <v>0</v>
          </cell>
          <cell r="AB13">
            <v>0</v>
          </cell>
          <cell r="AC13">
            <v>1.2656542480726785E-14</v>
          </cell>
          <cell r="AD13">
            <v>0</v>
          </cell>
          <cell r="AE13">
            <v>458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79.992000000000004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36.021999999999998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458</v>
          </cell>
          <cell r="AZ13">
            <v>0</v>
          </cell>
          <cell r="BA13">
            <v>0</v>
          </cell>
          <cell r="BB13">
            <v>118.6</v>
          </cell>
          <cell r="BC13">
            <v>458</v>
          </cell>
          <cell r="BD13">
            <v>297.33100000000002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273.89499999999998</v>
          </cell>
          <cell r="E14">
            <v>134.255</v>
          </cell>
          <cell r="F14">
            <v>139.63999999999999</v>
          </cell>
          <cell r="G14">
            <v>35.502000000000002</v>
          </cell>
          <cell r="H14">
            <v>0</v>
          </cell>
          <cell r="I14">
            <v>111.9</v>
          </cell>
          <cell r="J14">
            <v>1.0940000000000001</v>
          </cell>
          <cell r="K14">
            <v>1.137</v>
          </cell>
          <cell r="L14">
            <v>0</v>
          </cell>
          <cell r="M14">
            <v>0</v>
          </cell>
          <cell r="N14">
            <v>109.669</v>
          </cell>
          <cell r="O14">
            <v>0</v>
          </cell>
          <cell r="P14">
            <v>419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419</v>
          </cell>
          <cell r="V14">
            <v>0</v>
          </cell>
          <cell r="W14">
            <v>158.345</v>
          </cell>
          <cell r="X14">
            <v>111.9</v>
          </cell>
          <cell r="Y14">
            <v>160.57599999999999</v>
          </cell>
          <cell r="Z14">
            <v>0</v>
          </cell>
          <cell r="AA14">
            <v>0</v>
          </cell>
          <cell r="AB14">
            <v>0</v>
          </cell>
          <cell r="AC14">
            <v>-5.5511151231257827E-15</v>
          </cell>
          <cell r="AD14">
            <v>0</v>
          </cell>
          <cell r="AE14">
            <v>419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76.974000000000004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32.695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419</v>
          </cell>
          <cell r="AZ14">
            <v>0</v>
          </cell>
          <cell r="BA14">
            <v>0</v>
          </cell>
          <cell r="BB14">
            <v>111.9</v>
          </cell>
          <cell r="BC14">
            <v>419</v>
          </cell>
          <cell r="BD14">
            <v>273.89499999999998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465.53199999999998</v>
          </cell>
          <cell r="E15">
            <v>228.19499999999999</v>
          </cell>
          <cell r="F15">
            <v>237.33699999999999</v>
          </cell>
          <cell r="G15">
            <v>35.552999999999997</v>
          </cell>
          <cell r="H15">
            <v>0</v>
          </cell>
          <cell r="I15">
            <v>188.29</v>
          </cell>
          <cell r="J15">
            <v>1.718</v>
          </cell>
          <cell r="K15">
            <v>1.7869999999999999</v>
          </cell>
          <cell r="L15">
            <v>0</v>
          </cell>
          <cell r="M15">
            <v>0</v>
          </cell>
          <cell r="N15">
            <v>184.785</v>
          </cell>
          <cell r="O15">
            <v>0</v>
          </cell>
          <cell r="P15">
            <v>705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705</v>
          </cell>
          <cell r="V15">
            <v>0</v>
          </cell>
          <cell r="W15">
            <v>133.48500000000001</v>
          </cell>
          <cell r="X15">
            <v>188.29</v>
          </cell>
          <cell r="Y15">
            <v>136.99</v>
          </cell>
          <cell r="Z15">
            <v>0</v>
          </cell>
          <cell r="AA15">
            <v>0</v>
          </cell>
          <cell r="AB15">
            <v>0</v>
          </cell>
          <cell r="AC15">
            <v>-4.4408920985006262E-15</v>
          </cell>
          <cell r="AD15">
            <v>0</v>
          </cell>
          <cell r="AE15">
            <v>705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127.164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57.621000000000002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705</v>
          </cell>
          <cell r="AZ15">
            <v>0</v>
          </cell>
          <cell r="BA15">
            <v>0</v>
          </cell>
          <cell r="BB15">
            <v>188.29</v>
          </cell>
          <cell r="BC15">
            <v>705</v>
          </cell>
          <cell r="BD15">
            <v>465.53199999999998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375.09500000000003</v>
          </cell>
          <cell r="E16">
            <v>179.01</v>
          </cell>
          <cell r="F16">
            <v>196.08500000000001</v>
          </cell>
          <cell r="G16">
            <v>0</v>
          </cell>
          <cell r="H16">
            <v>0</v>
          </cell>
          <cell r="I16">
            <v>152.66</v>
          </cell>
          <cell r="J16">
            <v>1.266</v>
          </cell>
          <cell r="K16">
            <v>1.387</v>
          </cell>
          <cell r="L16">
            <v>0</v>
          </cell>
          <cell r="M16">
            <v>0</v>
          </cell>
          <cell r="N16">
            <v>150.00700000000001</v>
          </cell>
          <cell r="O16">
            <v>0</v>
          </cell>
          <cell r="P16">
            <v>602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602</v>
          </cell>
          <cell r="V16">
            <v>0</v>
          </cell>
          <cell r="W16">
            <v>0</v>
          </cell>
          <cell r="X16">
            <v>152.66</v>
          </cell>
          <cell r="Y16">
            <v>2.653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150.00700000000001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602</v>
          </cell>
          <cell r="AZ16">
            <v>0</v>
          </cell>
          <cell r="BA16">
            <v>0</v>
          </cell>
          <cell r="BB16">
            <v>152.66</v>
          </cell>
          <cell r="BC16">
            <v>602</v>
          </cell>
          <cell r="BD16">
            <v>375.09500000000003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2627.6889999999999</v>
          </cell>
          <cell r="E6">
            <v>1267.037</v>
          </cell>
          <cell r="F6">
            <v>1360.652</v>
          </cell>
          <cell r="G6">
            <v>34.58</v>
          </cell>
          <cell r="H6">
            <v>0</v>
          </cell>
          <cell r="I6">
            <v>987.07</v>
          </cell>
          <cell r="J6">
            <v>8.0150000000000006</v>
          </cell>
          <cell r="K6">
            <v>8.6080000000000005</v>
          </cell>
          <cell r="L6">
            <v>0</v>
          </cell>
          <cell r="M6">
            <v>0</v>
          </cell>
          <cell r="N6">
            <v>970.447</v>
          </cell>
          <cell r="O6">
            <v>0</v>
          </cell>
          <cell r="P6">
            <v>3816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3816</v>
          </cell>
          <cell r="V6">
            <v>0</v>
          </cell>
          <cell r="W6">
            <v>1.6559999999999999</v>
          </cell>
          <cell r="X6">
            <v>987.07</v>
          </cell>
          <cell r="Y6">
            <v>18.279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970.447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987.07</v>
          </cell>
          <cell r="BC6">
            <v>3816</v>
          </cell>
          <cell r="BD6">
            <v>2627.6889999999999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2517.607</v>
          </cell>
          <cell r="E7">
            <v>1218.58</v>
          </cell>
          <cell r="F7">
            <v>1299.027</v>
          </cell>
          <cell r="G7">
            <v>34.749000000000002</v>
          </cell>
          <cell r="H7">
            <v>0</v>
          </cell>
          <cell r="I7">
            <v>951.36</v>
          </cell>
          <cell r="J7">
            <v>6.7889999999999997</v>
          </cell>
          <cell r="K7">
            <v>7.2370000000000001</v>
          </cell>
          <cell r="L7">
            <v>0</v>
          </cell>
          <cell r="M7">
            <v>0</v>
          </cell>
          <cell r="N7">
            <v>937.33399999999995</v>
          </cell>
          <cell r="O7">
            <v>0</v>
          </cell>
          <cell r="P7">
            <v>3651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3651</v>
          </cell>
          <cell r="V7">
            <v>0</v>
          </cell>
          <cell r="W7">
            <v>0.82499999999999996</v>
          </cell>
          <cell r="X7">
            <v>951.36</v>
          </cell>
          <cell r="Y7">
            <v>14.850999999999999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937.33399999999995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951.36</v>
          </cell>
          <cell r="BC7">
            <v>3651</v>
          </cell>
          <cell r="BD7">
            <v>2517.607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2279.6509999999998</v>
          </cell>
          <cell r="E8">
            <v>1106.2560000000001</v>
          </cell>
          <cell r="F8">
            <v>1173.395</v>
          </cell>
          <cell r="G8">
            <v>35.075000000000003</v>
          </cell>
          <cell r="H8">
            <v>0</v>
          </cell>
          <cell r="I8">
            <v>857.67</v>
          </cell>
          <cell r="J8">
            <v>3.7749999999999999</v>
          </cell>
          <cell r="K8">
            <v>4.0049999999999999</v>
          </cell>
          <cell r="L8">
            <v>0</v>
          </cell>
          <cell r="M8">
            <v>0</v>
          </cell>
          <cell r="N8">
            <v>849.89</v>
          </cell>
          <cell r="O8">
            <v>0</v>
          </cell>
          <cell r="P8">
            <v>3275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3275</v>
          </cell>
          <cell r="V8">
            <v>0</v>
          </cell>
          <cell r="W8">
            <v>1.296</v>
          </cell>
          <cell r="X8">
            <v>857.67</v>
          </cell>
          <cell r="Y8">
            <v>9.0759999999999987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3275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849.89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3275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857.67</v>
          </cell>
          <cell r="BC8">
            <v>3275</v>
          </cell>
          <cell r="BD8">
            <v>2279.6509999999998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1791.7619999999999</v>
          </cell>
          <cell r="E9">
            <v>871.2</v>
          </cell>
          <cell r="F9">
            <v>920.56200000000001</v>
          </cell>
          <cell r="G9">
            <v>35.384</v>
          </cell>
          <cell r="H9">
            <v>0</v>
          </cell>
          <cell r="I9">
            <v>671.14</v>
          </cell>
          <cell r="J9">
            <v>6.9180000000000001</v>
          </cell>
          <cell r="K9">
            <v>7.3090000000000002</v>
          </cell>
          <cell r="L9">
            <v>0</v>
          </cell>
          <cell r="M9">
            <v>0</v>
          </cell>
          <cell r="N9">
            <v>656.91300000000001</v>
          </cell>
          <cell r="O9">
            <v>0</v>
          </cell>
          <cell r="P9">
            <v>2553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2553</v>
          </cell>
          <cell r="V9">
            <v>0</v>
          </cell>
          <cell r="W9">
            <v>1.554</v>
          </cell>
          <cell r="X9">
            <v>671.14</v>
          </cell>
          <cell r="Y9">
            <v>15.781000000000001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656.91300000000001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671.14</v>
          </cell>
          <cell r="BC9">
            <v>2553</v>
          </cell>
          <cell r="BD9">
            <v>1791.7619999999999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637.01599999999996</v>
          </cell>
          <cell r="E10">
            <v>314.15499999999997</v>
          </cell>
          <cell r="F10">
            <v>322.86099999999999</v>
          </cell>
          <cell r="G10">
            <v>35.020000000000003</v>
          </cell>
          <cell r="H10">
            <v>0</v>
          </cell>
          <cell r="I10">
            <v>244.61</v>
          </cell>
          <cell r="J10">
            <v>0.70199999999999996</v>
          </cell>
          <cell r="K10">
            <v>0.72099999999999997</v>
          </cell>
          <cell r="L10">
            <v>0</v>
          </cell>
          <cell r="M10">
            <v>0</v>
          </cell>
          <cell r="N10">
            <v>243.18700000000001</v>
          </cell>
          <cell r="O10">
            <v>0</v>
          </cell>
          <cell r="P10">
            <v>905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905</v>
          </cell>
          <cell r="V10">
            <v>0</v>
          </cell>
          <cell r="W10">
            <v>2.4830000000000001</v>
          </cell>
          <cell r="X10">
            <v>244.61</v>
          </cell>
          <cell r="Y10">
            <v>3.9060000000000001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243.18700000000001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244.61</v>
          </cell>
          <cell r="BC10">
            <v>905</v>
          </cell>
          <cell r="BD10">
            <v>637.01599999999996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523.42399999999998</v>
          </cell>
          <cell r="E11">
            <v>256.10000000000002</v>
          </cell>
          <cell r="F11">
            <v>267.32400000000001</v>
          </cell>
          <cell r="G11">
            <v>35.505000000000003</v>
          </cell>
          <cell r="H11">
            <v>0</v>
          </cell>
          <cell r="I11">
            <v>195.86</v>
          </cell>
          <cell r="J11">
            <v>1.6719999999999999</v>
          </cell>
          <cell r="K11">
            <v>1.746</v>
          </cell>
          <cell r="L11">
            <v>0</v>
          </cell>
          <cell r="M11">
            <v>0</v>
          </cell>
          <cell r="N11">
            <v>192.44200000000001</v>
          </cell>
          <cell r="O11">
            <v>0</v>
          </cell>
          <cell r="P11">
            <v>736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736</v>
          </cell>
          <cell r="V11">
            <v>0</v>
          </cell>
          <cell r="W11">
            <v>2.5129999999999999</v>
          </cell>
          <cell r="X11">
            <v>195.86</v>
          </cell>
          <cell r="Y11">
            <v>5.931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192.44200000000001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736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195.86</v>
          </cell>
          <cell r="BC11">
            <v>736</v>
          </cell>
          <cell r="BD11">
            <v>523.42399999999998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493.56799999999998</v>
          </cell>
          <cell r="E12">
            <v>243.453</v>
          </cell>
          <cell r="F12">
            <v>250.11500000000001</v>
          </cell>
          <cell r="G12">
            <v>35.454999999999998</v>
          </cell>
          <cell r="H12">
            <v>0</v>
          </cell>
          <cell r="I12">
            <v>185.21</v>
          </cell>
          <cell r="J12">
            <v>1.8140000000000001</v>
          </cell>
          <cell r="K12">
            <v>1.863</v>
          </cell>
          <cell r="L12">
            <v>0</v>
          </cell>
          <cell r="M12">
            <v>0</v>
          </cell>
          <cell r="N12">
            <v>181.53299999999999</v>
          </cell>
          <cell r="O12">
            <v>0</v>
          </cell>
          <cell r="P12">
            <v>685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685</v>
          </cell>
          <cell r="V12">
            <v>0</v>
          </cell>
          <cell r="W12">
            <v>2.6629999999999998</v>
          </cell>
          <cell r="X12">
            <v>185.21</v>
          </cell>
          <cell r="Y12">
            <v>6.34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181.53299999999999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185.21</v>
          </cell>
          <cell r="BC12">
            <v>685</v>
          </cell>
          <cell r="BD12">
            <v>493.56799999999998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462.673</v>
          </cell>
          <cell r="E13">
            <v>228.648</v>
          </cell>
          <cell r="F13">
            <v>234.02500000000001</v>
          </cell>
          <cell r="G13">
            <v>35.423999999999999</v>
          </cell>
          <cell r="H13">
            <v>0</v>
          </cell>
          <cell r="I13">
            <v>173.15</v>
          </cell>
          <cell r="J13">
            <v>3.0579999999999998</v>
          </cell>
          <cell r="K13">
            <v>3.13</v>
          </cell>
          <cell r="L13">
            <v>0</v>
          </cell>
          <cell r="M13">
            <v>0</v>
          </cell>
          <cell r="N13">
            <v>166.96199999999999</v>
          </cell>
          <cell r="O13">
            <v>0</v>
          </cell>
          <cell r="P13">
            <v>638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638</v>
          </cell>
          <cell r="V13">
            <v>0</v>
          </cell>
          <cell r="W13">
            <v>2.7719999999999998</v>
          </cell>
          <cell r="X13">
            <v>173.15</v>
          </cell>
          <cell r="Y13">
            <v>8.9599999999999991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166.96199999999999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173.15</v>
          </cell>
          <cell r="BC13">
            <v>638</v>
          </cell>
          <cell r="BD13">
            <v>462.673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618.44399999999996</v>
          </cell>
          <cell r="E14">
            <v>304.267</v>
          </cell>
          <cell r="F14">
            <v>314.17700000000002</v>
          </cell>
          <cell r="G14">
            <v>35.615000000000002</v>
          </cell>
          <cell r="H14">
            <v>0</v>
          </cell>
          <cell r="I14">
            <v>232.16</v>
          </cell>
          <cell r="J14">
            <v>2.262</v>
          </cell>
          <cell r="K14">
            <v>2.335</v>
          </cell>
          <cell r="L14">
            <v>0</v>
          </cell>
          <cell r="M14">
            <v>0</v>
          </cell>
          <cell r="N14">
            <v>227.56299999999999</v>
          </cell>
          <cell r="O14">
            <v>0</v>
          </cell>
          <cell r="P14">
            <v>863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863</v>
          </cell>
          <cell r="V14">
            <v>0</v>
          </cell>
          <cell r="W14">
            <v>2.4420000000000002</v>
          </cell>
          <cell r="X14">
            <v>232.16</v>
          </cell>
          <cell r="Y14">
            <v>7.0389999999999997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227.56299999999999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232.16</v>
          </cell>
          <cell r="BC14">
            <v>863</v>
          </cell>
          <cell r="BD14">
            <v>618.44399999999996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1080.17</v>
          </cell>
          <cell r="E15">
            <v>525.35199999999998</v>
          </cell>
          <cell r="F15">
            <v>554.81799999999998</v>
          </cell>
          <cell r="G15">
            <v>35.484999999999999</v>
          </cell>
          <cell r="H15">
            <v>0</v>
          </cell>
          <cell r="I15">
            <v>406.9</v>
          </cell>
          <cell r="J15">
            <v>3.681</v>
          </cell>
          <cell r="K15">
            <v>3.887</v>
          </cell>
          <cell r="L15">
            <v>0</v>
          </cell>
          <cell r="M15">
            <v>0</v>
          </cell>
          <cell r="N15">
            <v>399.33199999999999</v>
          </cell>
          <cell r="O15">
            <v>0</v>
          </cell>
          <cell r="P15">
            <v>1547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1547</v>
          </cell>
          <cell r="V15">
            <v>0</v>
          </cell>
          <cell r="W15">
            <v>2.1669999999999998</v>
          </cell>
          <cell r="X15">
            <v>406.9</v>
          </cell>
          <cell r="Y15">
            <v>9.7349999999999994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399.33199999999999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406.9</v>
          </cell>
          <cell r="BC15">
            <v>1547</v>
          </cell>
          <cell r="BD15">
            <v>1080.17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1647.8330000000001</v>
          </cell>
          <cell r="E16">
            <v>798.53300000000002</v>
          </cell>
          <cell r="F16">
            <v>849.3</v>
          </cell>
          <cell r="G16">
            <v>35.4</v>
          </cell>
          <cell r="H16">
            <v>0</v>
          </cell>
          <cell r="I16">
            <v>623.16</v>
          </cell>
          <cell r="J16">
            <v>5.24</v>
          </cell>
          <cell r="K16">
            <v>5.5739999999999998</v>
          </cell>
          <cell r="L16">
            <v>0</v>
          </cell>
          <cell r="M16">
            <v>0</v>
          </cell>
          <cell r="N16">
            <v>612.346</v>
          </cell>
          <cell r="O16">
            <v>0</v>
          </cell>
          <cell r="P16">
            <v>2386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2386</v>
          </cell>
          <cell r="V16">
            <v>0</v>
          </cell>
          <cell r="W16">
            <v>1.6479999999999999</v>
          </cell>
          <cell r="X16">
            <v>623.16</v>
          </cell>
          <cell r="Y16">
            <v>12.462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612.346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623.16</v>
          </cell>
          <cell r="BC16">
            <v>2386</v>
          </cell>
          <cell r="BD16">
            <v>1647.8330000000001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2032.7719999999999</v>
          </cell>
          <cell r="E17">
            <v>989.601</v>
          </cell>
          <cell r="F17">
            <v>1043.171</v>
          </cell>
          <cell r="G17">
            <v>35.392000000000003</v>
          </cell>
          <cell r="H17">
            <v>0</v>
          </cell>
          <cell r="I17">
            <v>768.14</v>
          </cell>
          <cell r="J17">
            <v>5.3940000000000001</v>
          </cell>
          <cell r="K17">
            <v>5.6849999999999996</v>
          </cell>
          <cell r="L17">
            <v>0</v>
          </cell>
          <cell r="M17">
            <v>0</v>
          </cell>
          <cell r="N17">
            <v>757.06100000000004</v>
          </cell>
          <cell r="O17">
            <v>0</v>
          </cell>
          <cell r="P17">
            <v>2915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2915</v>
          </cell>
          <cell r="V17">
            <v>0</v>
          </cell>
          <cell r="W17">
            <v>1.589</v>
          </cell>
          <cell r="X17">
            <v>768.14</v>
          </cell>
          <cell r="Y17">
            <v>12.668000000000001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757.06100000000004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768.14</v>
          </cell>
          <cell r="BC17">
            <v>2915</v>
          </cell>
          <cell r="BD17">
            <v>2032.7719999999999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3498</v>
          </cell>
        </row>
      </sheetData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Březen"/>
      <sheetName val="Únor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1914.2550000000001</v>
          </cell>
          <cell r="E6">
            <v>928.33500000000004</v>
          </cell>
          <cell r="F6">
            <v>985.92</v>
          </cell>
          <cell r="G6">
            <v>35.314</v>
          </cell>
          <cell r="H6">
            <v>0</v>
          </cell>
          <cell r="I6">
            <v>723.98</v>
          </cell>
          <cell r="J6">
            <v>5.4859999999999998</v>
          </cell>
          <cell r="K6">
            <v>5.827</v>
          </cell>
          <cell r="L6">
            <v>0</v>
          </cell>
          <cell r="M6">
            <v>0</v>
          </cell>
          <cell r="N6">
            <v>712.66700000000003</v>
          </cell>
          <cell r="O6">
            <v>0</v>
          </cell>
          <cell r="P6">
            <v>2768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2768</v>
          </cell>
          <cell r="V6">
            <v>0</v>
          </cell>
          <cell r="W6">
            <v>1.6180000000000001</v>
          </cell>
          <cell r="X6">
            <v>723.98</v>
          </cell>
          <cell r="Y6">
            <v>12.930999999999999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712.66700000000003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723.98</v>
          </cell>
          <cell r="BC6">
            <v>2768</v>
          </cell>
          <cell r="BD6">
            <v>1914.2550000000001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1793.32</v>
          </cell>
          <cell r="E7">
            <v>869.87900000000002</v>
          </cell>
          <cell r="F7">
            <v>923.44100000000003</v>
          </cell>
          <cell r="G7">
            <v>35.369</v>
          </cell>
          <cell r="H7">
            <v>0</v>
          </cell>
          <cell r="I7">
            <v>678.5</v>
          </cell>
          <cell r="J7">
            <v>4.5229999999999997</v>
          </cell>
          <cell r="K7">
            <v>4.8010000000000002</v>
          </cell>
          <cell r="L7">
            <v>0</v>
          </cell>
          <cell r="M7">
            <v>0</v>
          </cell>
          <cell r="N7">
            <v>669.17600000000004</v>
          </cell>
          <cell r="O7">
            <v>0</v>
          </cell>
          <cell r="P7">
            <v>2593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2593</v>
          </cell>
          <cell r="V7">
            <v>0</v>
          </cell>
          <cell r="W7">
            <v>1.397</v>
          </cell>
          <cell r="X7">
            <v>678.5</v>
          </cell>
          <cell r="Y7">
            <v>10.721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669.17600000000004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678.5</v>
          </cell>
          <cell r="BC7">
            <v>2593</v>
          </cell>
          <cell r="BD7">
            <v>1793.32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1593.4970000000001</v>
          </cell>
          <cell r="E8">
            <v>775.73800000000006</v>
          </cell>
          <cell r="F8">
            <v>817.75900000000001</v>
          </cell>
          <cell r="G8">
            <v>35.259</v>
          </cell>
          <cell r="H8">
            <v>0</v>
          </cell>
          <cell r="I8">
            <v>601.58000000000004</v>
          </cell>
          <cell r="J8">
            <v>4.3330000000000002</v>
          </cell>
          <cell r="K8">
            <v>4.5670000000000002</v>
          </cell>
          <cell r="L8">
            <v>0</v>
          </cell>
          <cell r="M8">
            <v>0</v>
          </cell>
          <cell r="N8">
            <v>592.67999999999995</v>
          </cell>
          <cell r="O8">
            <v>0</v>
          </cell>
          <cell r="P8">
            <v>2283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2283</v>
          </cell>
          <cell r="V8">
            <v>0</v>
          </cell>
          <cell r="W8">
            <v>1.9630000000000001</v>
          </cell>
          <cell r="X8">
            <v>601.58000000000004</v>
          </cell>
          <cell r="Y8">
            <v>10.863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592.67999999999995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601.58000000000004</v>
          </cell>
          <cell r="BC8">
            <v>2283</v>
          </cell>
          <cell r="BD8">
            <v>1593.4970000000001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929.40099999999995</v>
          </cell>
          <cell r="E9">
            <v>454.75299999999999</v>
          </cell>
          <cell r="F9">
            <v>474.64800000000002</v>
          </cell>
          <cell r="G9">
            <v>35.417999999999999</v>
          </cell>
          <cell r="H9">
            <v>0</v>
          </cell>
          <cell r="I9">
            <v>350.5</v>
          </cell>
          <cell r="J9">
            <v>2.407</v>
          </cell>
          <cell r="K9">
            <v>2.5129999999999999</v>
          </cell>
          <cell r="L9">
            <v>0</v>
          </cell>
          <cell r="M9">
            <v>0</v>
          </cell>
          <cell r="N9">
            <v>345.58</v>
          </cell>
          <cell r="O9">
            <v>0</v>
          </cell>
          <cell r="P9">
            <v>1317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1317</v>
          </cell>
          <cell r="V9">
            <v>0</v>
          </cell>
          <cell r="W9">
            <v>2.2799999999999998</v>
          </cell>
          <cell r="X9">
            <v>350.5</v>
          </cell>
          <cell r="Y9">
            <v>7.1999999999999993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345.58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350.5</v>
          </cell>
          <cell r="BC9">
            <v>1317</v>
          </cell>
          <cell r="BD9">
            <v>929.40099999999995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589.21799999999996</v>
          </cell>
          <cell r="E10">
            <v>288.52600000000001</v>
          </cell>
          <cell r="F10">
            <v>300.69200000000001</v>
          </cell>
          <cell r="G10">
            <v>35.509</v>
          </cell>
          <cell r="H10">
            <v>0</v>
          </cell>
          <cell r="I10">
            <v>222.56</v>
          </cell>
          <cell r="J10">
            <v>1.9530000000000001</v>
          </cell>
          <cell r="K10">
            <v>2.0350000000000001</v>
          </cell>
          <cell r="L10">
            <v>0</v>
          </cell>
          <cell r="M10">
            <v>0</v>
          </cell>
          <cell r="N10">
            <v>218.572</v>
          </cell>
          <cell r="O10">
            <v>0</v>
          </cell>
          <cell r="P10">
            <v>835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835</v>
          </cell>
          <cell r="V10">
            <v>0</v>
          </cell>
          <cell r="W10">
            <v>2.5739999999999998</v>
          </cell>
          <cell r="X10">
            <v>222.56</v>
          </cell>
          <cell r="Y10">
            <v>6.5620000000000003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218.572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222.56</v>
          </cell>
          <cell r="BC10">
            <v>835</v>
          </cell>
          <cell r="BD10">
            <v>589.21799999999996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433.99</v>
          </cell>
          <cell r="E11">
            <v>213.72800000000001</v>
          </cell>
          <cell r="F11">
            <v>220.262</v>
          </cell>
          <cell r="G11">
            <v>35.497</v>
          </cell>
          <cell r="H11">
            <v>0</v>
          </cell>
          <cell r="I11">
            <v>163.61000000000001</v>
          </cell>
          <cell r="J11">
            <v>0.223</v>
          </cell>
          <cell r="K11">
            <v>0.23</v>
          </cell>
          <cell r="L11">
            <v>0</v>
          </cell>
          <cell r="M11">
            <v>0</v>
          </cell>
          <cell r="N11">
            <v>163.15700000000001</v>
          </cell>
          <cell r="O11">
            <v>0</v>
          </cell>
          <cell r="P11">
            <v>607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607</v>
          </cell>
          <cell r="V11">
            <v>0</v>
          </cell>
          <cell r="W11">
            <v>2.6269999999999998</v>
          </cell>
          <cell r="X11">
            <v>163.61000000000001</v>
          </cell>
          <cell r="Y11">
            <v>3.0799999999999996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607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163.15700000000001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607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163.61000000000001</v>
          </cell>
          <cell r="BC11">
            <v>607</v>
          </cell>
          <cell r="BD11">
            <v>433.99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396.65199999999999</v>
          </cell>
          <cell r="E12">
            <v>193.578</v>
          </cell>
          <cell r="F12">
            <v>203.07400000000001</v>
          </cell>
          <cell r="G12">
            <v>35.500999999999998</v>
          </cell>
          <cell r="H12">
            <v>0</v>
          </cell>
          <cell r="I12">
            <v>149.34</v>
          </cell>
          <cell r="J12">
            <v>1.0620000000000001</v>
          </cell>
          <cell r="K12">
            <v>1.1140000000000001</v>
          </cell>
          <cell r="L12">
            <v>0</v>
          </cell>
          <cell r="M12">
            <v>0</v>
          </cell>
          <cell r="N12">
            <v>147.16399999999999</v>
          </cell>
          <cell r="O12">
            <v>0</v>
          </cell>
          <cell r="P12">
            <v>564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564</v>
          </cell>
          <cell r="V12">
            <v>0</v>
          </cell>
          <cell r="W12">
            <v>2.7469999999999999</v>
          </cell>
          <cell r="X12">
            <v>149.34</v>
          </cell>
          <cell r="Y12">
            <v>4.923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147.16399999999999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149.34</v>
          </cell>
          <cell r="BC12">
            <v>564</v>
          </cell>
          <cell r="BD12">
            <v>396.65199999999999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334.41199999999998</v>
          </cell>
          <cell r="E13">
            <v>165.601</v>
          </cell>
          <cell r="F13">
            <v>168.81100000000001</v>
          </cell>
          <cell r="G13">
            <v>35.533000000000001</v>
          </cell>
          <cell r="H13">
            <v>0</v>
          </cell>
          <cell r="I13">
            <v>125.62</v>
          </cell>
          <cell r="J13">
            <v>0.90400000000000003</v>
          </cell>
          <cell r="K13">
            <v>0.92100000000000004</v>
          </cell>
          <cell r="L13">
            <v>0</v>
          </cell>
          <cell r="M13">
            <v>0</v>
          </cell>
          <cell r="N13">
            <v>123.795</v>
          </cell>
          <cell r="O13">
            <v>0</v>
          </cell>
          <cell r="P13">
            <v>461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461</v>
          </cell>
          <cell r="V13">
            <v>0</v>
          </cell>
          <cell r="W13">
            <v>3.0089999999999999</v>
          </cell>
          <cell r="X13">
            <v>125.62</v>
          </cell>
          <cell r="Y13">
            <v>4.8339999999999996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123.795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125.62</v>
          </cell>
          <cell r="BC13">
            <v>461</v>
          </cell>
          <cell r="BD13">
            <v>334.41199999999998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414.89499999999998</v>
          </cell>
          <cell r="E14">
            <v>199.11099999999999</v>
          </cell>
          <cell r="F14">
            <v>215.78399999999999</v>
          </cell>
          <cell r="G14">
            <v>35.679000000000002</v>
          </cell>
          <cell r="H14">
            <v>0</v>
          </cell>
          <cell r="I14">
            <v>155.84</v>
          </cell>
          <cell r="J14">
            <v>1.0620000000000001</v>
          </cell>
          <cell r="K14">
            <v>1.151</v>
          </cell>
          <cell r="L14">
            <v>0</v>
          </cell>
          <cell r="M14">
            <v>0</v>
          </cell>
          <cell r="N14">
            <v>153.62700000000001</v>
          </cell>
          <cell r="O14">
            <v>0</v>
          </cell>
          <cell r="P14">
            <v>608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608</v>
          </cell>
          <cell r="V14">
            <v>0</v>
          </cell>
          <cell r="W14">
            <v>2.6320000000000001</v>
          </cell>
          <cell r="X14">
            <v>155.84</v>
          </cell>
          <cell r="Y14">
            <v>4.8450000000000006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153.62700000000001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155.84</v>
          </cell>
          <cell r="BC14">
            <v>608</v>
          </cell>
          <cell r="BD14">
            <v>414.89499999999998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831.95500000000004</v>
          </cell>
          <cell r="E15">
            <v>406.19099999999997</v>
          </cell>
          <cell r="F15">
            <v>425.76400000000001</v>
          </cell>
          <cell r="G15">
            <v>35.509</v>
          </cell>
          <cell r="H15">
            <v>0</v>
          </cell>
          <cell r="I15">
            <v>314.3</v>
          </cell>
          <cell r="J15">
            <v>2.1749999999999998</v>
          </cell>
          <cell r="K15">
            <v>2.2799999999999998</v>
          </cell>
          <cell r="L15">
            <v>0</v>
          </cell>
          <cell r="M15">
            <v>0</v>
          </cell>
          <cell r="N15">
            <v>309.84500000000003</v>
          </cell>
          <cell r="O15">
            <v>0</v>
          </cell>
          <cell r="P15">
            <v>1186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1186</v>
          </cell>
          <cell r="V15">
            <v>0</v>
          </cell>
          <cell r="W15">
            <v>2.254</v>
          </cell>
          <cell r="X15">
            <v>314.3</v>
          </cell>
          <cell r="Y15">
            <v>6.7089999999999996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309.84500000000003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314.3</v>
          </cell>
          <cell r="BC15">
            <v>1186</v>
          </cell>
          <cell r="BD15">
            <v>831.95500000000004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263.89600000000002</v>
          </cell>
          <cell r="E6">
            <v>117.13800000000001</v>
          </cell>
          <cell r="F6">
            <v>146.75800000000001</v>
          </cell>
          <cell r="G6">
            <v>34.56</v>
          </cell>
          <cell r="H6">
            <v>0</v>
          </cell>
          <cell r="I6">
            <v>91.123999999999995</v>
          </cell>
          <cell r="J6">
            <v>0.432</v>
          </cell>
          <cell r="K6">
            <v>0.54200000000000004</v>
          </cell>
          <cell r="L6">
            <v>0</v>
          </cell>
          <cell r="M6">
            <v>0</v>
          </cell>
          <cell r="N6">
            <v>90.15</v>
          </cell>
          <cell r="O6">
            <v>0</v>
          </cell>
          <cell r="P6">
            <v>411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411</v>
          </cell>
          <cell r="V6">
            <v>0</v>
          </cell>
          <cell r="W6">
            <v>0.112</v>
          </cell>
          <cell r="X6">
            <v>91.123999999999995</v>
          </cell>
          <cell r="Y6">
            <v>1.0860000000000001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90.15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91.123999999999995</v>
          </cell>
          <cell r="BC6">
            <v>411</v>
          </cell>
          <cell r="BD6">
            <v>263.89600000000002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266.279</v>
          </cell>
          <cell r="E7">
            <v>117.694</v>
          </cell>
          <cell r="F7">
            <v>148.58500000000001</v>
          </cell>
          <cell r="G7">
            <v>34.622</v>
          </cell>
          <cell r="H7">
            <v>0</v>
          </cell>
          <cell r="I7">
            <v>92.411000000000001</v>
          </cell>
          <cell r="J7">
            <v>0.52300000000000002</v>
          </cell>
          <cell r="K7">
            <v>0.66</v>
          </cell>
          <cell r="L7">
            <v>0</v>
          </cell>
          <cell r="M7">
            <v>0</v>
          </cell>
          <cell r="N7">
            <v>91.227999999999994</v>
          </cell>
          <cell r="O7">
            <v>0</v>
          </cell>
          <cell r="P7">
            <v>420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420</v>
          </cell>
          <cell r="V7">
            <v>0</v>
          </cell>
          <cell r="W7">
            <v>8.8999999999999996E-2</v>
          </cell>
          <cell r="X7">
            <v>92.411000000000001</v>
          </cell>
          <cell r="Y7">
            <v>1.272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91.227999999999994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92.411000000000001</v>
          </cell>
          <cell r="BC7">
            <v>420</v>
          </cell>
          <cell r="BD7">
            <v>266.279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351.05099999999999</v>
          </cell>
          <cell r="E8">
            <v>154.64599999999999</v>
          </cell>
          <cell r="F8">
            <v>196.405</v>
          </cell>
          <cell r="G8">
            <v>34.591999999999999</v>
          </cell>
          <cell r="H8">
            <v>0</v>
          </cell>
          <cell r="I8">
            <v>120.294</v>
          </cell>
          <cell r="J8">
            <v>0.77400000000000002</v>
          </cell>
          <cell r="K8">
            <v>0.98299999999999998</v>
          </cell>
          <cell r="L8">
            <v>0</v>
          </cell>
          <cell r="M8">
            <v>0</v>
          </cell>
          <cell r="N8">
            <v>118.53700000000001</v>
          </cell>
          <cell r="O8">
            <v>0</v>
          </cell>
          <cell r="P8">
            <v>550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550</v>
          </cell>
          <cell r="V8">
            <v>0</v>
          </cell>
          <cell r="W8">
            <v>8.7999999999999995E-2</v>
          </cell>
          <cell r="X8">
            <v>120.294</v>
          </cell>
          <cell r="Y8">
            <v>1.8450000000000002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118.53700000000001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550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120.294</v>
          </cell>
          <cell r="BC8">
            <v>550</v>
          </cell>
          <cell r="BD8">
            <v>351.05099999999999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243.49100000000001</v>
          </cell>
          <cell r="E9">
            <v>108.23</v>
          </cell>
          <cell r="F9">
            <v>135.261</v>
          </cell>
          <cell r="G9">
            <v>34.621000000000002</v>
          </cell>
          <cell r="H9">
            <v>0</v>
          </cell>
          <cell r="I9">
            <v>81.570999999999998</v>
          </cell>
          <cell r="J9">
            <v>0.61699999999999999</v>
          </cell>
          <cell r="K9">
            <v>0.77100000000000002</v>
          </cell>
          <cell r="L9">
            <v>0</v>
          </cell>
          <cell r="M9">
            <v>0</v>
          </cell>
          <cell r="N9">
            <v>80.183000000000007</v>
          </cell>
          <cell r="O9">
            <v>0</v>
          </cell>
          <cell r="P9">
            <v>367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367</v>
          </cell>
          <cell r="V9">
            <v>0</v>
          </cell>
          <cell r="W9">
            <v>0.16600000000000001</v>
          </cell>
          <cell r="X9">
            <v>81.570999999999998</v>
          </cell>
          <cell r="Y9">
            <v>1.5539999999999998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80.183000000000007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81.570999999999998</v>
          </cell>
          <cell r="BC9">
            <v>367</v>
          </cell>
          <cell r="BD9">
            <v>243.49100000000001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81.903999999999996</v>
          </cell>
          <cell r="E10">
            <v>36.601999999999997</v>
          </cell>
          <cell r="F10">
            <v>45.302</v>
          </cell>
          <cell r="G10">
            <v>34.621000000000002</v>
          </cell>
          <cell r="H10">
            <v>0</v>
          </cell>
          <cell r="I10">
            <v>31.42</v>
          </cell>
          <cell r="J10">
            <v>0.158</v>
          </cell>
          <cell r="K10">
            <v>0.19600000000000001</v>
          </cell>
          <cell r="L10">
            <v>0</v>
          </cell>
          <cell r="M10">
            <v>0</v>
          </cell>
          <cell r="N10">
            <v>31.065999999999999</v>
          </cell>
          <cell r="O10">
            <v>0</v>
          </cell>
          <cell r="P10">
            <v>140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140</v>
          </cell>
          <cell r="V10">
            <v>0</v>
          </cell>
          <cell r="W10">
            <v>0.255</v>
          </cell>
          <cell r="X10">
            <v>31.42</v>
          </cell>
          <cell r="Y10">
            <v>0.60899999999999999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31.065999999999999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31.42</v>
          </cell>
          <cell r="BC10">
            <v>140</v>
          </cell>
          <cell r="BD10">
            <v>81.903999999999996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71.298000000000002</v>
          </cell>
          <cell r="E11">
            <v>32.579000000000001</v>
          </cell>
          <cell r="F11">
            <v>38.719000000000001</v>
          </cell>
          <cell r="G11">
            <v>34.618000000000002</v>
          </cell>
          <cell r="H11">
            <v>0</v>
          </cell>
          <cell r="I11">
            <v>23.606000000000002</v>
          </cell>
          <cell r="J11">
            <v>0.253</v>
          </cell>
          <cell r="K11">
            <v>0.3</v>
          </cell>
          <cell r="L11">
            <v>0</v>
          </cell>
          <cell r="M11">
            <v>0</v>
          </cell>
          <cell r="N11">
            <v>23.053000000000001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0.38700000000000001</v>
          </cell>
          <cell r="X11">
            <v>23.606000000000002</v>
          </cell>
          <cell r="Y11">
            <v>0.94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23.053000000000001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23.606000000000002</v>
          </cell>
          <cell r="BC11">
            <v>101</v>
          </cell>
          <cell r="BD11">
            <v>71.298000000000002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69.796000000000006</v>
          </cell>
          <cell r="E12">
            <v>28.837</v>
          </cell>
          <cell r="F12">
            <v>40.959000000000003</v>
          </cell>
          <cell r="G12">
            <v>34.936</v>
          </cell>
          <cell r="H12">
            <v>0</v>
          </cell>
          <cell r="I12">
            <v>22.881</v>
          </cell>
          <cell r="J12">
            <v>0.157</v>
          </cell>
          <cell r="K12">
            <v>0.222</v>
          </cell>
          <cell r="L12">
            <v>0</v>
          </cell>
          <cell r="M12">
            <v>0</v>
          </cell>
          <cell r="N12">
            <v>22.501999999999999</v>
          </cell>
          <cell r="O12">
            <v>0</v>
          </cell>
          <cell r="P12">
            <v>117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117</v>
          </cell>
          <cell r="V12">
            <v>0</v>
          </cell>
          <cell r="W12">
            <v>0.46600000000000003</v>
          </cell>
          <cell r="X12">
            <v>22.881</v>
          </cell>
          <cell r="Y12">
            <v>0.84499999999999997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22.501999999999999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22.881</v>
          </cell>
          <cell r="BC12">
            <v>117</v>
          </cell>
          <cell r="BD12">
            <v>69.796000000000006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62.966000000000001</v>
          </cell>
          <cell r="E13">
            <v>32.295000000000002</v>
          </cell>
          <cell r="F13">
            <v>30.670999999999999</v>
          </cell>
          <cell r="G13">
            <v>34.82</v>
          </cell>
          <cell r="H13">
            <v>0</v>
          </cell>
          <cell r="I13">
            <v>21.350999999999999</v>
          </cell>
          <cell r="J13">
            <v>0.14399999999999999</v>
          </cell>
          <cell r="K13">
            <v>0.13700000000000001</v>
          </cell>
          <cell r="L13">
            <v>0</v>
          </cell>
          <cell r="M13">
            <v>0</v>
          </cell>
          <cell r="N13">
            <v>21.07</v>
          </cell>
          <cell r="O13">
            <v>0</v>
          </cell>
          <cell r="P13">
            <v>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</v>
          </cell>
          <cell r="V13">
            <v>0</v>
          </cell>
          <cell r="W13">
            <v>0.40799999999999997</v>
          </cell>
          <cell r="X13">
            <v>21.350999999999999</v>
          </cell>
          <cell r="Y13">
            <v>0.68900000000000006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21.350999999999999</v>
          </cell>
          <cell r="BC13">
            <v>73</v>
          </cell>
          <cell r="BD13">
            <v>62.966000000000001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101.035</v>
          </cell>
          <cell r="E14">
            <v>45.131999999999998</v>
          </cell>
          <cell r="F14">
            <v>55.902999999999999</v>
          </cell>
          <cell r="G14">
            <v>35.298000000000002</v>
          </cell>
          <cell r="H14">
            <v>0</v>
          </cell>
          <cell r="I14">
            <v>34.536000000000001</v>
          </cell>
          <cell r="J14">
            <v>0.22600000000000001</v>
          </cell>
          <cell r="K14">
            <v>0.28100000000000003</v>
          </cell>
          <cell r="L14">
            <v>0</v>
          </cell>
          <cell r="M14">
            <v>0</v>
          </cell>
          <cell r="N14">
            <v>34.029000000000003</v>
          </cell>
          <cell r="O14">
            <v>0</v>
          </cell>
          <cell r="P14">
            <v>154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154</v>
          </cell>
          <cell r="V14">
            <v>0</v>
          </cell>
          <cell r="W14">
            <v>0.25900000000000001</v>
          </cell>
          <cell r="X14">
            <v>34.536000000000001</v>
          </cell>
          <cell r="Y14">
            <v>0.76600000000000001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34.029000000000003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34.536000000000001</v>
          </cell>
          <cell r="BC14">
            <v>154</v>
          </cell>
          <cell r="BD14">
            <v>101.035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238.04400000000001</v>
          </cell>
          <cell r="E15">
            <v>106.11199999999999</v>
          </cell>
          <cell r="F15">
            <v>131.93199999999999</v>
          </cell>
          <cell r="G15">
            <v>35.530999999999999</v>
          </cell>
          <cell r="H15">
            <v>0</v>
          </cell>
          <cell r="I15">
            <v>82.216999999999999</v>
          </cell>
          <cell r="J15">
            <v>0.46700000000000003</v>
          </cell>
          <cell r="K15">
            <v>0.57999999999999996</v>
          </cell>
          <cell r="L15">
            <v>0</v>
          </cell>
          <cell r="M15">
            <v>0</v>
          </cell>
          <cell r="N15">
            <v>81.17</v>
          </cell>
          <cell r="O15">
            <v>0</v>
          </cell>
          <cell r="P15">
            <v>368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368</v>
          </cell>
          <cell r="V15">
            <v>0</v>
          </cell>
          <cell r="W15">
            <v>0.20899999999999999</v>
          </cell>
          <cell r="X15">
            <v>82.216999999999999</v>
          </cell>
          <cell r="Y15">
            <v>1.256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81.17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82.216999999999999</v>
          </cell>
          <cell r="BC15">
            <v>368</v>
          </cell>
          <cell r="BD15">
            <v>238.04400000000001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255.316</v>
          </cell>
          <cell r="E16">
            <v>114.38800000000001</v>
          </cell>
          <cell r="F16">
            <v>140.928</v>
          </cell>
          <cell r="G16">
            <v>35.317</v>
          </cell>
          <cell r="H16">
            <v>0</v>
          </cell>
          <cell r="I16">
            <v>90.412000000000006</v>
          </cell>
          <cell r="J16">
            <v>0.52</v>
          </cell>
          <cell r="K16">
            <v>0.64</v>
          </cell>
          <cell r="L16">
            <v>0</v>
          </cell>
          <cell r="M16">
            <v>0</v>
          </cell>
          <cell r="N16">
            <v>89.251999999999995</v>
          </cell>
          <cell r="O16">
            <v>0</v>
          </cell>
          <cell r="P16">
            <v>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401</v>
          </cell>
          <cell r="V16">
            <v>0</v>
          </cell>
          <cell r="W16">
            <v>0.122</v>
          </cell>
          <cell r="X16">
            <v>90.412000000000006</v>
          </cell>
          <cell r="Y16">
            <v>1.282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89.251999999999995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90.412000000000006</v>
          </cell>
          <cell r="BC16">
            <v>401</v>
          </cell>
          <cell r="BD16">
            <v>255.316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274.97399999999999</v>
          </cell>
          <cell r="E17">
            <v>123.34</v>
          </cell>
          <cell r="F17">
            <v>151.63399999999999</v>
          </cell>
          <cell r="G17">
            <v>35.06</v>
          </cell>
          <cell r="H17">
            <v>0</v>
          </cell>
          <cell r="I17">
            <v>93.316000000000003</v>
          </cell>
          <cell r="J17">
            <v>0.53</v>
          </cell>
          <cell r="K17">
            <v>0.65200000000000002</v>
          </cell>
          <cell r="L17">
            <v>0</v>
          </cell>
          <cell r="M17">
            <v>0</v>
          </cell>
          <cell r="N17">
            <v>92.134</v>
          </cell>
          <cell r="O17">
            <v>0</v>
          </cell>
          <cell r="P17">
            <v>413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413</v>
          </cell>
          <cell r="V17">
            <v>0</v>
          </cell>
          <cell r="W17">
            <v>0.11</v>
          </cell>
          <cell r="X17">
            <v>93.316000000000003</v>
          </cell>
          <cell r="Y17">
            <v>1.292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92.134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93.316000000000003</v>
          </cell>
          <cell r="BC17">
            <v>413</v>
          </cell>
          <cell r="BD17">
            <v>274.97399999999999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3608</v>
          </cell>
        </row>
      </sheetData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264.23200000000003</v>
          </cell>
          <cell r="E6">
            <v>117.505</v>
          </cell>
          <cell r="F6">
            <v>146.727</v>
          </cell>
          <cell r="G6">
            <v>35.039000000000001</v>
          </cell>
          <cell r="H6">
            <v>0</v>
          </cell>
          <cell r="I6">
            <v>90.984999999999999</v>
          </cell>
          <cell r="J6">
            <v>0.45</v>
          </cell>
          <cell r="K6">
            <v>0.56100000000000005</v>
          </cell>
          <cell r="L6">
            <v>0</v>
          </cell>
          <cell r="M6">
            <v>0</v>
          </cell>
          <cell r="N6">
            <v>89.974000000000004</v>
          </cell>
          <cell r="O6">
            <v>0</v>
          </cell>
          <cell r="P6">
            <v>409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409</v>
          </cell>
          <cell r="V6">
            <v>0</v>
          </cell>
          <cell r="W6">
            <v>0.11700000000000001</v>
          </cell>
          <cell r="X6">
            <v>90.984999999999999</v>
          </cell>
          <cell r="Y6">
            <v>1.1280000000000001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89.974000000000004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90.984999999999999</v>
          </cell>
          <cell r="BC6">
            <v>409</v>
          </cell>
          <cell r="BD6">
            <v>264.23200000000003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251.208</v>
          </cell>
          <cell r="E7">
            <v>110.782</v>
          </cell>
          <cell r="F7">
            <v>140.42599999999999</v>
          </cell>
          <cell r="G7">
            <v>34.826999999999998</v>
          </cell>
          <cell r="H7">
            <v>0</v>
          </cell>
          <cell r="I7">
            <v>86.122</v>
          </cell>
          <cell r="J7">
            <v>0.47799999999999998</v>
          </cell>
          <cell r="K7">
            <v>0.60699999999999998</v>
          </cell>
          <cell r="L7">
            <v>0</v>
          </cell>
          <cell r="M7">
            <v>0</v>
          </cell>
          <cell r="N7">
            <v>85.037000000000006</v>
          </cell>
          <cell r="O7">
            <v>0</v>
          </cell>
          <cell r="P7">
            <v>393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393</v>
          </cell>
          <cell r="V7">
            <v>0</v>
          </cell>
          <cell r="W7">
            <v>0.113</v>
          </cell>
          <cell r="X7">
            <v>86.122</v>
          </cell>
          <cell r="Y7">
            <v>1.198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85.037000000000006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86.122</v>
          </cell>
          <cell r="BC7">
            <v>393</v>
          </cell>
          <cell r="BD7">
            <v>251.208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251.23</v>
          </cell>
          <cell r="E8">
            <v>111.095</v>
          </cell>
          <cell r="F8">
            <v>140.13499999999999</v>
          </cell>
          <cell r="G8">
            <v>34.738</v>
          </cell>
          <cell r="H8">
            <v>0</v>
          </cell>
          <cell r="I8">
            <v>86.543999999999997</v>
          </cell>
          <cell r="J8">
            <v>0.497</v>
          </cell>
          <cell r="K8">
            <v>0.626</v>
          </cell>
          <cell r="L8">
            <v>0</v>
          </cell>
          <cell r="M8">
            <v>0</v>
          </cell>
          <cell r="N8">
            <v>85.421000000000006</v>
          </cell>
          <cell r="O8">
            <v>0</v>
          </cell>
          <cell r="P8">
            <v>393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393</v>
          </cell>
          <cell r="V8">
            <v>0</v>
          </cell>
          <cell r="W8">
            <v>0.19500000000000001</v>
          </cell>
          <cell r="X8">
            <v>86.543999999999997</v>
          </cell>
          <cell r="Y8">
            <v>1.3180000000000001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85.421000000000006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86.543999999999997</v>
          </cell>
          <cell r="BC8">
            <v>393</v>
          </cell>
          <cell r="BD8">
            <v>251.23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107.271</v>
          </cell>
          <cell r="E9">
            <v>48.045000000000002</v>
          </cell>
          <cell r="F9">
            <v>59.225999999999999</v>
          </cell>
          <cell r="G9">
            <v>35.249000000000002</v>
          </cell>
          <cell r="H9">
            <v>0</v>
          </cell>
          <cell r="I9">
            <v>36.956000000000003</v>
          </cell>
          <cell r="J9">
            <v>0.107</v>
          </cell>
          <cell r="K9">
            <v>0.13200000000000001</v>
          </cell>
          <cell r="L9">
            <v>0</v>
          </cell>
          <cell r="M9">
            <v>0</v>
          </cell>
          <cell r="N9">
            <v>36.716999999999999</v>
          </cell>
          <cell r="O9">
            <v>0</v>
          </cell>
          <cell r="P9">
            <v>164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164</v>
          </cell>
          <cell r="V9">
            <v>0</v>
          </cell>
          <cell r="W9">
            <v>0.26500000000000001</v>
          </cell>
          <cell r="X9">
            <v>36.956000000000003</v>
          </cell>
          <cell r="Y9">
            <v>0.504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36.716999999999999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36.956000000000003</v>
          </cell>
          <cell r="BC9">
            <v>164</v>
          </cell>
          <cell r="BD9">
            <v>107.271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88.68</v>
          </cell>
          <cell r="E10">
            <v>39.338000000000001</v>
          </cell>
          <cell r="F10">
            <v>49.341999999999999</v>
          </cell>
          <cell r="G10">
            <v>35.371000000000002</v>
          </cell>
          <cell r="H10">
            <v>0</v>
          </cell>
          <cell r="I10">
            <v>30.34</v>
          </cell>
          <cell r="J10">
            <v>0.28000000000000003</v>
          </cell>
          <cell r="K10">
            <v>0.35099999999999998</v>
          </cell>
          <cell r="L10">
            <v>0</v>
          </cell>
          <cell r="M10">
            <v>0</v>
          </cell>
          <cell r="N10">
            <v>29.709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0.32200000000000001</v>
          </cell>
          <cell r="X10">
            <v>30.34</v>
          </cell>
          <cell r="Y10">
            <v>0.95300000000000007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29.709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30.34</v>
          </cell>
          <cell r="BC10">
            <v>137</v>
          </cell>
          <cell r="BD10">
            <v>88.68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84.622</v>
          </cell>
          <cell r="E11">
            <v>38.109000000000002</v>
          </cell>
          <cell r="F11">
            <v>46.512999999999998</v>
          </cell>
          <cell r="G11">
            <v>35.354999999999997</v>
          </cell>
          <cell r="H11">
            <v>0</v>
          </cell>
          <cell r="I11">
            <v>28.904</v>
          </cell>
          <cell r="J11">
            <v>0.25900000000000001</v>
          </cell>
          <cell r="K11">
            <v>0.317</v>
          </cell>
          <cell r="L11">
            <v>0</v>
          </cell>
          <cell r="M11">
            <v>0</v>
          </cell>
          <cell r="N11">
            <v>28.327999999999999</v>
          </cell>
          <cell r="O11">
            <v>0</v>
          </cell>
          <cell r="P11">
            <v>127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127</v>
          </cell>
          <cell r="V11">
            <v>0</v>
          </cell>
          <cell r="W11">
            <v>0.40799999999999997</v>
          </cell>
          <cell r="X11">
            <v>28.904</v>
          </cell>
          <cell r="Y11">
            <v>0.98399999999999999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28.327999999999999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28.904</v>
          </cell>
          <cell r="BC11">
            <v>127</v>
          </cell>
          <cell r="BD11">
            <v>84.622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68.316000000000003</v>
          </cell>
          <cell r="E12">
            <v>30.931999999999999</v>
          </cell>
          <cell r="F12">
            <v>37.384</v>
          </cell>
          <cell r="G12">
            <v>35.432000000000002</v>
          </cell>
          <cell r="H12">
            <v>0</v>
          </cell>
          <cell r="I12">
            <v>23.213000000000001</v>
          </cell>
          <cell r="J12">
            <v>8.4000000000000005E-2</v>
          </cell>
          <cell r="K12">
            <v>0.10199999999999999</v>
          </cell>
          <cell r="L12">
            <v>0</v>
          </cell>
          <cell r="M12">
            <v>0</v>
          </cell>
          <cell r="N12">
            <v>23.027000000000001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0.45500000000000002</v>
          </cell>
          <cell r="X12">
            <v>23.213000000000001</v>
          </cell>
          <cell r="Y12">
            <v>0.64100000000000001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23.213000000000001</v>
          </cell>
          <cell r="BC12">
            <v>101</v>
          </cell>
          <cell r="BD12">
            <v>68.316000000000003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66.707999999999998</v>
          </cell>
          <cell r="E13">
            <v>30.004999999999999</v>
          </cell>
          <cell r="F13">
            <v>36.703000000000003</v>
          </cell>
          <cell r="G13">
            <v>35.536999999999999</v>
          </cell>
          <cell r="H13">
            <v>0</v>
          </cell>
          <cell r="I13">
            <v>22.709</v>
          </cell>
          <cell r="J13">
            <v>0.151</v>
          </cell>
          <cell r="K13">
            <v>0.184</v>
          </cell>
          <cell r="L13">
            <v>0</v>
          </cell>
          <cell r="M13">
            <v>0</v>
          </cell>
          <cell r="N13">
            <v>22.373999999999999</v>
          </cell>
          <cell r="O13">
            <v>0</v>
          </cell>
          <cell r="P13">
            <v>100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100</v>
          </cell>
          <cell r="V13">
            <v>0</v>
          </cell>
          <cell r="W13">
            <v>0.40600000000000003</v>
          </cell>
          <cell r="X13">
            <v>22.709</v>
          </cell>
          <cell r="Y13">
            <v>0.74099999999999999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22.373999999999999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22.709</v>
          </cell>
          <cell r="BC13">
            <v>100</v>
          </cell>
          <cell r="BD13">
            <v>66.707999999999998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75.784000000000006</v>
          </cell>
          <cell r="E14">
            <v>33.677</v>
          </cell>
          <cell r="F14">
            <v>42.106999999999999</v>
          </cell>
          <cell r="G14">
            <v>35.497999999999998</v>
          </cell>
          <cell r="H14">
            <v>0</v>
          </cell>
          <cell r="I14">
            <v>25.105</v>
          </cell>
          <cell r="J14">
            <v>0.17599999999999999</v>
          </cell>
          <cell r="K14">
            <v>0.221</v>
          </cell>
          <cell r="L14">
            <v>0</v>
          </cell>
          <cell r="M14">
            <v>0</v>
          </cell>
          <cell r="N14">
            <v>24.707999999999998</v>
          </cell>
          <cell r="O14">
            <v>0</v>
          </cell>
          <cell r="P14">
            <v>113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</v>
          </cell>
          <cell r="V14">
            <v>0</v>
          </cell>
          <cell r="W14">
            <v>0.42299999999999999</v>
          </cell>
          <cell r="X14">
            <v>25.105</v>
          </cell>
          <cell r="Y14">
            <v>0.82000000000000006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24.707999999999998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25.105</v>
          </cell>
          <cell r="BC14">
            <v>113</v>
          </cell>
          <cell r="BD14">
            <v>75.784000000000006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180.215</v>
          </cell>
          <cell r="E15">
            <v>80.013000000000005</v>
          </cell>
          <cell r="F15">
            <v>100.202</v>
          </cell>
          <cell r="G15">
            <v>35.554000000000002</v>
          </cell>
          <cell r="H15">
            <v>0</v>
          </cell>
          <cell r="I15">
            <v>60.110999999999997</v>
          </cell>
          <cell r="J15">
            <v>0.36499999999999999</v>
          </cell>
          <cell r="K15">
            <v>0.45700000000000002</v>
          </cell>
          <cell r="L15">
            <v>0</v>
          </cell>
          <cell r="M15">
            <v>0</v>
          </cell>
          <cell r="N15">
            <v>59.289000000000001</v>
          </cell>
          <cell r="O15">
            <v>0</v>
          </cell>
          <cell r="P15">
            <v>271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271</v>
          </cell>
          <cell r="V15">
            <v>0</v>
          </cell>
          <cell r="W15">
            <v>0.34100000000000003</v>
          </cell>
          <cell r="X15">
            <v>60.110999999999997</v>
          </cell>
          <cell r="Y15">
            <v>1.163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59.289000000000001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60.110999999999997</v>
          </cell>
          <cell r="BC15">
            <v>271</v>
          </cell>
          <cell r="BD15">
            <v>180.215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20.440999999999999</v>
          </cell>
          <cell r="J16">
            <v>9.0839999999999996</v>
          </cell>
          <cell r="K16">
            <v>11.356999999999999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92</v>
          </cell>
          <cell r="V16">
            <v>0</v>
          </cell>
          <cell r="W16">
            <v>0</v>
          </cell>
          <cell r="X16">
            <v>20.440999999999999</v>
          </cell>
          <cell r="Y16">
            <v>20.440999999999999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20.440999999999999</v>
          </cell>
          <cell r="BC16">
            <v>92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1348.4459999999999</v>
          </cell>
          <cell r="E6">
            <v>664.45100000000002</v>
          </cell>
          <cell r="F6">
            <v>683.995</v>
          </cell>
          <cell r="G6">
            <v>34.58</v>
          </cell>
          <cell r="H6">
            <v>0</v>
          </cell>
          <cell r="I6">
            <v>617.66499999999996</v>
          </cell>
          <cell r="J6">
            <v>8.2390000000000008</v>
          </cell>
          <cell r="K6">
            <v>8.4809999999999999</v>
          </cell>
          <cell r="L6">
            <v>0</v>
          </cell>
          <cell r="M6">
            <v>0</v>
          </cell>
          <cell r="N6">
            <v>600.94500000000005</v>
          </cell>
          <cell r="O6">
            <v>0</v>
          </cell>
          <cell r="P6">
            <v>2289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2289</v>
          </cell>
          <cell r="V6">
            <v>0</v>
          </cell>
          <cell r="W6">
            <v>0.63400000000000001</v>
          </cell>
          <cell r="X6">
            <v>617.66499999999996</v>
          </cell>
          <cell r="Y6">
            <v>17.353999999999999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600.94500000000005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2289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617.66499999999996</v>
          </cell>
          <cell r="BC6">
            <v>2289</v>
          </cell>
          <cell r="BD6">
            <v>1348.4459999999999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1541.799</v>
          </cell>
          <cell r="E7">
            <v>758.77800000000002</v>
          </cell>
          <cell r="F7">
            <v>783.02099999999996</v>
          </cell>
          <cell r="G7">
            <v>34.567999999999998</v>
          </cell>
          <cell r="H7">
            <v>0</v>
          </cell>
          <cell r="I7">
            <v>594.07500000000005</v>
          </cell>
          <cell r="J7">
            <v>8.516</v>
          </cell>
          <cell r="K7">
            <v>8.7889999999999997</v>
          </cell>
          <cell r="L7">
            <v>0</v>
          </cell>
          <cell r="M7">
            <v>0</v>
          </cell>
          <cell r="N7">
            <v>576.77</v>
          </cell>
          <cell r="O7">
            <v>0</v>
          </cell>
          <cell r="P7">
            <v>2207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2207</v>
          </cell>
          <cell r="V7">
            <v>0</v>
          </cell>
          <cell r="W7">
            <v>0.498</v>
          </cell>
          <cell r="X7">
            <v>594.07500000000005</v>
          </cell>
          <cell r="Y7">
            <v>17.803000000000001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576.77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594.07500000000005</v>
          </cell>
          <cell r="BC7">
            <v>2207</v>
          </cell>
          <cell r="BD7">
            <v>1541.799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1941.51</v>
          </cell>
          <cell r="E8">
            <v>951.82600000000002</v>
          </cell>
          <cell r="F8">
            <v>989.68399999999997</v>
          </cell>
          <cell r="G8">
            <v>34.665999999999997</v>
          </cell>
          <cell r="H8">
            <v>0</v>
          </cell>
          <cell r="I8">
            <v>741.61400000000003</v>
          </cell>
          <cell r="J8">
            <v>10.773</v>
          </cell>
          <cell r="K8">
            <v>11.202</v>
          </cell>
          <cell r="L8">
            <v>0</v>
          </cell>
          <cell r="M8">
            <v>0</v>
          </cell>
          <cell r="N8">
            <v>719.63900000000001</v>
          </cell>
          <cell r="O8">
            <v>0</v>
          </cell>
          <cell r="P8">
            <v>2776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2776</v>
          </cell>
          <cell r="V8">
            <v>0</v>
          </cell>
          <cell r="W8">
            <v>0.45200000000000001</v>
          </cell>
          <cell r="X8">
            <v>741.61400000000003</v>
          </cell>
          <cell r="Y8">
            <v>22.427000000000003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719.63900000000001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741.61400000000003</v>
          </cell>
          <cell r="BC8">
            <v>2776</v>
          </cell>
          <cell r="BD8">
            <v>1941.51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1478.877</v>
          </cell>
          <cell r="E9">
            <v>730.45799999999997</v>
          </cell>
          <cell r="F9">
            <v>748.41899999999998</v>
          </cell>
          <cell r="G9">
            <v>34.692</v>
          </cell>
          <cell r="H9">
            <v>0</v>
          </cell>
          <cell r="I9">
            <v>575.57000000000005</v>
          </cell>
          <cell r="J9">
            <v>8.6579999999999995</v>
          </cell>
          <cell r="K9">
            <v>8.8699999999999992</v>
          </cell>
          <cell r="L9">
            <v>0</v>
          </cell>
          <cell r="M9">
            <v>0</v>
          </cell>
          <cell r="N9">
            <v>558.04200000000003</v>
          </cell>
          <cell r="O9">
            <v>0</v>
          </cell>
          <cell r="P9">
            <v>2123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2123</v>
          </cell>
          <cell r="V9">
            <v>0</v>
          </cell>
          <cell r="W9">
            <v>0.66100000000000003</v>
          </cell>
          <cell r="X9">
            <v>575.57000000000005</v>
          </cell>
          <cell r="Y9">
            <v>18.189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558.04200000000003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575.57000000000005</v>
          </cell>
          <cell r="BC9">
            <v>2123</v>
          </cell>
          <cell r="BD9">
            <v>1478.877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1029.251</v>
          </cell>
          <cell r="E10">
            <v>504.774</v>
          </cell>
          <cell r="F10">
            <v>524.47699999999998</v>
          </cell>
          <cell r="G10">
            <v>34.707000000000001</v>
          </cell>
          <cell r="H10">
            <v>0</v>
          </cell>
          <cell r="I10">
            <v>392.99299999999999</v>
          </cell>
          <cell r="J10">
            <v>6.4790000000000001</v>
          </cell>
          <cell r="K10">
            <v>6.7320000000000002</v>
          </cell>
          <cell r="L10">
            <v>0</v>
          </cell>
          <cell r="M10">
            <v>0</v>
          </cell>
          <cell r="N10">
            <v>379.78199999999998</v>
          </cell>
          <cell r="O10">
            <v>0</v>
          </cell>
          <cell r="P10">
            <v>1470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1470</v>
          </cell>
          <cell r="V10">
            <v>0</v>
          </cell>
          <cell r="W10">
            <v>1.3260000000000001</v>
          </cell>
          <cell r="X10">
            <v>392.99299999999999</v>
          </cell>
          <cell r="Y10">
            <v>14.537000000000001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379.78199999999998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392.99299999999999</v>
          </cell>
          <cell r="BC10">
            <v>1470</v>
          </cell>
          <cell r="BD10">
            <v>1029.251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833.56399999999996</v>
          </cell>
          <cell r="E11">
            <v>405.661</v>
          </cell>
          <cell r="F11">
            <v>427.90300000000002</v>
          </cell>
          <cell r="G11">
            <v>34.976999999999997</v>
          </cell>
          <cell r="H11">
            <v>0</v>
          </cell>
          <cell r="I11">
            <v>317.58699999999999</v>
          </cell>
          <cell r="J11">
            <v>5.7859999999999996</v>
          </cell>
          <cell r="K11">
            <v>6.1040000000000001</v>
          </cell>
          <cell r="L11">
            <v>0</v>
          </cell>
          <cell r="M11">
            <v>0</v>
          </cell>
          <cell r="N11">
            <v>305.697</v>
          </cell>
          <cell r="O11">
            <v>0</v>
          </cell>
          <cell r="P11">
            <v>1206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1206</v>
          </cell>
          <cell r="V11">
            <v>0</v>
          </cell>
          <cell r="W11">
            <v>1.43</v>
          </cell>
          <cell r="X11">
            <v>317.58699999999999</v>
          </cell>
          <cell r="Y11">
            <v>13.32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305.697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317.58699999999999</v>
          </cell>
          <cell r="BC11">
            <v>1206</v>
          </cell>
          <cell r="BD11">
            <v>833.56399999999996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805.12099999999998</v>
          </cell>
          <cell r="E12">
            <v>385.68900000000002</v>
          </cell>
          <cell r="F12">
            <v>419.43200000000002</v>
          </cell>
          <cell r="G12">
            <v>35.154000000000003</v>
          </cell>
          <cell r="H12">
            <v>0</v>
          </cell>
          <cell r="I12">
            <v>299.62</v>
          </cell>
          <cell r="J12">
            <v>5.694</v>
          </cell>
          <cell r="K12">
            <v>6.1920000000000002</v>
          </cell>
          <cell r="L12">
            <v>0</v>
          </cell>
          <cell r="M12">
            <v>0</v>
          </cell>
          <cell r="N12">
            <v>287.73399999999998</v>
          </cell>
          <cell r="O12">
            <v>0</v>
          </cell>
          <cell r="P12">
            <v>1173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1173</v>
          </cell>
          <cell r="V12">
            <v>0</v>
          </cell>
          <cell r="W12">
            <v>1.484</v>
          </cell>
          <cell r="X12">
            <v>299.62</v>
          </cell>
          <cell r="Y12">
            <v>13.37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1173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287.73399999999998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1173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299.62</v>
          </cell>
          <cell r="BC12">
            <v>1173</v>
          </cell>
          <cell r="BD12">
            <v>805.12099999999998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791.43</v>
          </cell>
          <cell r="E13">
            <v>384.71300000000002</v>
          </cell>
          <cell r="F13">
            <v>406.71699999999998</v>
          </cell>
          <cell r="G13">
            <v>35.017000000000003</v>
          </cell>
          <cell r="H13">
            <v>0</v>
          </cell>
          <cell r="I13">
            <v>299.53399999999999</v>
          </cell>
          <cell r="J13">
            <v>5.4820000000000002</v>
          </cell>
          <cell r="K13">
            <v>5.7949999999999999</v>
          </cell>
          <cell r="L13">
            <v>0</v>
          </cell>
          <cell r="M13">
            <v>0</v>
          </cell>
          <cell r="N13">
            <v>288.25700000000001</v>
          </cell>
          <cell r="O13">
            <v>0</v>
          </cell>
          <cell r="P13">
            <v>1140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1140</v>
          </cell>
          <cell r="V13">
            <v>0</v>
          </cell>
          <cell r="W13">
            <v>1.4490000000000001</v>
          </cell>
          <cell r="X13">
            <v>299.53399999999999</v>
          </cell>
          <cell r="Y13">
            <v>12.726000000000001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1140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288.25700000000001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1140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299.53399999999999</v>
          </cell>
          <cell r="BC13">
            <v>1140</v>
          </cell>
          <cell r="BD13">
            <v>791.43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1069.1690000000001</v>
          </cell>
          <cell r="E14">
            <v>516.46199999999999</v>
          </cell>
          <cell r="F14">
            <v>552.70699999999999</v>
          </cell>
          <cell r="G14">
            <v>35.368000000000002</v>
          </cell>
          <cell r="H14">
            <v>0</v>
          </cell>
          <cell r="I14">
            <v>252.29400000000001</v>
          </cell>
          <cell r="J14">
            <v>4.3230000000000004</v>
          </cell>
          <cell r="K14">
            <v>4.6269999999999998</v>
          </cell>
          <cell r="L14">
            <v>0</v>
          </cell>
          <cell r="M14">
            <v>0</v>
          </cell>
          <cell r="N14">
            <v>243.34399999999999</v>
          </cell>
          <cell r="O14">
            <v>0</v>
          </cell>
          <cell r="P14">
            <v>972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972</v>
          </cell>
          <cell r="V14">
            <v>0</v>
          </cell>
          <cell r="W14">
            <v>1.111</v>
          </cell>
          <cell r="X14">
            <v>252.29400000000001</v>
          </cell>
          <cell r="Y14">
            <v>10.061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243.34399999999999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252.29400000000001</v>
          </cell>
          <cell r="BC14">
            <v>972</v>
          </cell>
          <cell r="BD14">
            <v>1069.1690000000001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788.072</v>
          </cell>
          <cell r="E15">
            <v>388.14100000000002</v>
          </cell>
          <cell r="F15">
            <v>399.93099999999998</v>
          </cell>
          <cell r="G15">
            <v>35.506</v>
          </cell>
          <cell r="H15">
            <v>0</v>
          </cell>
          <cell r="I15">
            <v>325.12400000000002</v>
          </cell>
          <cell r="J15">
            <v>5.1840000000000002</v>
          </cell>
          <cell r="K15">
            <v>5.3410000000000002</v>
          </cell>
          <cell r="L15">
            <v>0</v>
          </cell>
          <cell r="M15">
            <v>0</v>
          </cell>
          <cell r="N15">
            <v>314.59899999999999</v>
          </cell>
          <cell r="O15">
            <v>0</v>
          </cell>
          <cell r="P15">
            <v>1206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1206</v>
          </cell>
          <cell r="V15">
            <v>0</v>
          </cell>
          <cell r="W15">
            <v>0.90300000000000002</v>
          </cell>
          <cell r="X15">
            <v>325.12400000000002</v>
          </cell>
          <cell r="Y15">
            <v>11.428000000000001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314.59899999999999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1206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325.12400000000002</v>
          </cell>
          <cell r="BC15">
            <v>1206</v>
          </cell>
          <cell r="BD15">
            <v>788.072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2093.2240000000002</v>
          </cell>
          <cell r="E16">
            <v>1025.076</v>
          </cell>
          <cell r="F16">
            <v>1068.1479999999999</v>
          </cell>
          <cell r="G16">
            <v>35.429000000000002</v>
          </cell>
          <cell r="H16">
            <v>0</v>
          </cell>
          <cell r="I16">
            <v>510.22800000000001</v>
          </cell>
          <cell r="J16">
            <v>7.4619999999999997</v>
          </cell>
          <cell r="K16">
            <v>7.7759999999999998</v>
          </cell>
          <cell r="L16">
            <v>0</v>
          </cell>
          <cell r="M16">
            <v>0</v>
          </cell>
          <cell r="N16">
            <v>494.99</v>
          </cell>
          <cell r="O16">
            <v>0</v>
          </cell>
          <cell r="P16">
            <v>1914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1914</v>
          </cell>
          <cell r="V16">
            <v>0</v>
          </cell>
          <cell r="W16">
            <v>0.85699999999999998</v>
          </cell>
          <cell r="X16">
            <v>510.22800000000001</v>
          </cell>
          <cell r="Y16">
            <v>16.094999999999999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494.99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510.22800000000001</v>
          </cell>
          <cell r="BC16">
            <v>1914</v>
          </cell>
          <cell r="BD16">
            <v>2093.2240000000002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2592.2170000000001</v>
          </cell>
          <cell r="E17">
            <v>1263.4549999999999</v>
          </cell>
          <cell r="F17">
            <v>1328.7619999999999</v>
          </cell>
          <cell r="G17">
            <v>35.174999999999997</v>
          </cell>
          <cell r="H17">
            <v>0</v>
          </cell>
          <cell r="I17">
            <v>555.72</v>
          </cell>
          <cell r="J17">
            <v>7.45</v>
          </cell>
          <cell r="K17">
            <v>7.835</v>
          </cell>
          <cell r="L17">
            <v>0</v>
          </cell>
          <cell r="M17">
            <v>0</v>
          </cell>
          <cell r="N17">
            <v>540.43499999999995</v>
          </cell>
          <cell r="O17">
            <v>0</v>
          </cell>
          <cell r="P17">
            <v>2104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2104</v>
          </cell>
          <cell r="V17">
            <v>0</v>
          </cell>
          <cell r="W17">
            <v>0.81200000000000006</v>
          </cell>
          <cell r="X17">
            <v>555.72</v>
          </cell>
          <cell r="Y17">
            <v>16.097000000000001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2104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540.43499999999995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2104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555.72</v>
          </cell>
          <cell r="BC17">
            <v>2104</v>
          </cell>
          <cell r="BD17">
            <v>2592.2170000000001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2157</v>
          </cell>
        </row>
      </sheetData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QE3Z73F457FFLK4QHMMBC3IBI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1134.395</v>
          </cell>
          <cell r="E6">
            <v>551.79899999999998</v>
          </cell>
          <cell r="F6">
            <v>582.596</v>
          </cell>
          <cell r="G6">
            <v>35.314</v>
          </cell>
          <cell r="H6">
            <v>0</v>
          </cell>
          <cell r="I6">
            <v>465.67700000000002</v>
          </cell>
          <cell r="J6">
            <v>6.37</v>
          </cell>
          <cell r="K6">
            <v>6.726</v>
          </cell>
          <cell r="L6">
            <v>0</v>
          </cell>
          <cell r="M6">
            <v>0</v>
          </cell>
          <cell r="N6">
            <v>452.58100000000002</v>
          </cell>
          <cell r="O6">
            <v>0</v>
          </cell>
          <cell r="P6">
            <v>1770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1770</v>
          </cell>
          <cell r="V6">
            <v>0</v>
          </cell>
          <cell r="W6">
            <v>0.91600000000000004</v>
          </cell>
          <cell r="X6">
            <v>465.67700000000002</v>
          </cell>
          <cell r="Y6">
            <v>14.012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452.58100000000002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465.67700000000002</v>
          </cell>
          <cell r="BC6">
            <v>1770</v>
          </cell>
          <cell r="BD6">
            <v>1134.395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985.05600000000004</v>
          </cell>
          <cell r="E7">
            <v>481.47399999999999</v>
          </cell>
          <cell r="F7">
            <v>503.58199999999999</v>
          </cell>
          <cell r="G7">
            <v>35.017000000000003</v>
          </cell>
          <cell r="H7">
            <v>0</v>
          </cell>
          <cell r="I7">
            <v>408.99700000000001</v>
          </cell>
          <cell r="J7">
            <v>5.258</v>
          </cell>
          <cell r="K7">
            <v>5.4989999999999997</v>
          </cell>
          <cell r="L7">
            <v>0</v>
          </cell>
          <cell r="M7">
            <v>0</v>
          </cell>
          <cell r="N7">
            <v>398.24</v>
          </cell>
          <cell r="O7">
            <v>0</v>
          </cell>
          <cell r="P7">
            <v>1540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1540</v>
          </cell>
          <cell r="V7">
            <v>0</v>
          </cell>
          <cell r="W7">
            <v>0.79700000000000004</v>
          </cell>
          <cell r="X7">
            <v>408.99700000000001</v>
          </cell>
          <cell r="Y7">
            <v>11.554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398.24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408.99700000000001</v>
          </cell>
          <cell r="BC7">
            <v>1540</v>
          </cell>
          <cell r="BD7">
            <v>985.05600000000004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976.65700000000004</v>
          </cell>
          <cell r="E8">
            <v>477.78300000000002</v>
          </cell>
          <cell r="F8">
            <v>498.87400000000002</v>
          </cell>
          <cell r="G8">
            <v>35.027999999999999</v>
          </cell>
          <cell r="H8">
            <v>0</v>
          </cell>
          <cell r="I8">
            <v>402.24400000000003</v>
          </cell>
          <cell r="J8">
            <v>5.4829999999999997</v>
          </cell>
          <cell r="K8">
            <v>5.726</v>
          </cell>
          <cell r="L8">
            <v>0</v>
          </cell>
          <cell r="M8">
            <v>0</v>
          </cell>
          <cell r="N8">
            <v>391.03500000000003</v>
          </cell>
          <cell r="O8">
            <v>0</v>
          </cell>
          <cell r="P8">
            <v>1512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1512</v>
          </cell>
          <cell r="V8">
            <v>0</v>
          </cell>
          <cell r="W8">
            <v>1.298</v>
          </cell>
          <cell r="X8">
            <v>402.24400000000003</v>
          </cell>
          <cell r="Y8">
            <v>12.507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391.03500000000003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402.24400000000003</v>
          </cell>
          <cell r="BC8">
            <v>1512</v>
          </cell>
          <cell r="BD8">
            <v>976.65700000000004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749.928</v>
          </cell>
          <cell r="E9">
            <v>365.75599999999997</v>
          </cell>
          <cell r="F9">
            <v>384.17200000000003</v>
          </cell>
          <cell r="G9">
            <v>35.249000000000002</v>
          </cell>
          <cell r="H9">
            <v>0</v>
          </cell>
          <cell r="I9">
            <v>303.86700000000002</v>
          </cell>
          <cell r="J9">
            <v>4.3460000000000001</v>
          </cell>
          <cell r="K9">
            <v>4.5650000000000004</v>
          </cell>
          <cell r="L9">
            <v>0</v>
          </cell>
          <cell r="M9">
            <v>0</v>
          </cell>
          <cell r="N9">
            <v>294.95600000000002</v>
          </cell>
          <cell r="O9">
            <v>0</v>
          </cell>
          <cell r="P9">
            <v>1149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1149</v>
          </cell>
          <cell r="V9">
            <v>0</v>
          </cell>
          <cell r="W9">
            <v>1.4139999999999999</v>
          </cell>
          <cell r="X9">
            <v>303.86700000000002</v>
          </cell>
          <cell r="Y9">
            <v>10.325000000000001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294.95600000000002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303.86700000000002</v>
          </cell>
          <cell r="BC9">
            <v>1149</v>
          </cell>
          <cell r="BD9">
            <v>749.928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597.40499999999997</v>
          </cell>
          <cell r="E10">
            <v>292.45499999999998</v>
          </cell>
          <cell r="F10">
            <v>304.95</v>
          </cell>
          <cell r="G10">
            <v>35.487000000000002</v>
          </cell>
          <cell r="H10">
            <v>0</v>
          </cell>
          <cell r="I10">
            <v>240.55500000000001</v>
          </cell>
          <cell r="J10">
            <v>3.698</v>
          </cell>
          <cell r="K10">
            <v>3.855</v>
          </cell>
          <cell r="L10">
            <v>0</v>
          </cell>
          <cell r="M10">
            <v>0</v>
          </cell>
          <cell r="N10">
            <v>233.00200000000001</v>
          </cell>
          <cell r="O10">
            <v>0</v>
          </cell>
          <cell r="P10">
            <v>903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903</v>
          </cell>
          <cell r="V10">
            <v>0</v>
          </cell>
          <cell r="W10">
            <v>1.9119999999999999</v>
          </cell>
          <cell r="X10">
            <v>240.55500000000001</v>
          </cell>
          <cell r="Y10">
            <v>9.4649999999999999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233.00200000000001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240.55500000000001</v>
          </cell>
          <cell r="BC10">
            <v>903</v>
          </cell>
          <cell r="BD10">
            <v>597.40499999999997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681.35599999999999</v>
          </cell>
          <cell r="E11">
            <v>327.637</v>
          </cell>
          <cell r="F11">
            <v>353.71899999999999</v>
          </cell>
          <cell r="G11">
            <v>35.485999999999997</v>
          </cell>
          <cell r="H11">
            <v>0</v>
          </cell>
          <cell r="I11">
            <v>275.30599999999998</v>
          </cell>
          <cell r="J11">
            <v>4.367</v>
          </cell>
          <cell r="K11">
            <v>4.7140000000000004</v>
          </cell>
          <cell r="L11">
            <v>0</v>
          </cell>
          <cell r="M11">
            <v>0</v>
          </cell>
          <cell r="N11">
            <v>266.22500000000002</v>
          </cell>
          <cell r="O11">
            <v>0</v>
          </cell>
          <cell r="P11">
            <v>1070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1070</v>
          </cell>
          <cell r="V11">
            <v>0</v>
          </cell>
          <cell r="W11">
            <v>1.8180000000000001</v>
          </cell>
          <cell r="X11">
            <v>275.30599999999998</v>
          </cell>
          <cell r="Y11">
            <v>10.898999999999999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1070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266.22500000000002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1070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275.30599999999998</v>
          </cell>
          <cell r="BC11">
            <v>1070</v>
          </cell>
          <cell r="BD11">
            <v>681.35599999999999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598.76499999999999</v>
          </cell>
          <cell r="E12">
            <v>291.34300000000002</v>
          </cell>
          <cell r="F12">
            <v>307.42200000000003</v>
          </cell>
          <cell r="G12">
            <v>35.531999999999996</v>
          </cell>
          <cell r="H12">
            <v>0</v>
          </cell>
          <cell r="I12">
            <v>240.61</v>
          </cell>
          <cell r="J12">
            <v>4.0410000000000004</v>
          </cell>
          <cell r="K12">
            <v>4.2649999999999997</v>
          </cell>
          <cell r="L12">
            <v>0</v>
          </cell>
          <cell r="M12">
            <v>0</v>
          </cell>
          <cell r="N12">
            <v>232.304</v>
          </cell>
          <cell r="O12">
            <v>0</v>
          </cell>
          <cell r="P12">
            <v>914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914</v>
          </cell>
          <cell r="V12">
            <v>0</v>
          </cell>
          <cell r="W12">
            <v>2.2189999999999999</v>
          </cell>
          <cell r="X12">
            <v>240.61</v>
          </cell>
          <cell r="Y12">
            <v>10.525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232.304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240.61</v>
          </cell>
          <cell r="BC12">
            <v>914</v>
          </cell>
          <cell r="BD12">
            <v>598.76499999999999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747.56899999999996</v>
          </cell>
          <cell r="E13">
            <v>362.54399999999998</v>
          </cell>
          <cell r="F13">
            <v>385.02499999999998</v>
          </cell>
          <cell r="G13">
            <v>35.54</v>
          </cell>
          <cell r="H13">
            <v>0</v>
          </cell>
          <cell r="I13">
            <v>302.36200000000002</v>
          </cell>
          <cell r="J13">
            <v>4.758</v>
          </cell>
          <cell r="K13">
            <v>5.0540000000000003</v>
          </cell>
          <cell r="L13">
            <v>0</v>
          </cell>
          <cell r="M13">
            <v>0</v>
          </cell>
          <cell r="N13">
            <v>292.55</v>
          </cell>
          <cell r="O13">
            <v>0</v>
          </cell>
          <cell r="P13">
            <v>1156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1156</v>
          </cell>
          <cell r="V13">
            <v>0</v>
          </cell>
          <cell r="W13">
            <v>1.365</v>
          </cell>
          <cell r="X13">
            <v>302.36200000000002</v>
          </cell>
          <cell r="Y13">
            <v>11.177000000000001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292.55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302.36200000000002</v>
          </cell>
          <cell r="BC13">
            <v>1156</v>
          </cell>
          <cell r="BD13">
            <v>747.56899999999996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731.24099999999999</v>
          </cell>
          <cell r="E14">
            <v>355.476</v>
          </cell>
          <cell r="F14">
            <v>375.76499999999999</v>
          </cell>
          <cell r="G14">
            <v>35.509</v>
          </cell>
          <cell r="H14">
            <v>0</v>
          </cell>
          <cell r="I14">
            <v>297.72899999999998</v>
          </cell>
          <cell r="J14">
            <v>4.3780000000000001</v>
          </cell>
          <cell r="K14">
            <v>4.6280000000000001</v>
          </cell>
          <cell r="L14">
            <v>0</v>
          </cell>
          <cell r="M14">
            <v>0</v>
          </cell>
          <cell r="N14">
            <v>288.72300000000001</v>
          </cell>
          <cell r="O14">
            <v>0</v>
          </cell>
          <cell r="P14">
            <v>1133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1133</v>
          </cell>
          <cell r="V14">
            <v>0</v>
          </cell>
          <cell r="W14">
            <v>1.331</v>
          </cell>
          <cell r="X14">
            <v>297.72899999999998</v>
          </cell>
          <cell r="Y14">
            <v>10.337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288.72300000000001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297.72899999999998</v>
          </cell>
          <cell r="BC14">
            <v>1133</v>
          </cell>
          <cell r="BD14">
            <v>731.24099999999999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704.09900000000005</v>
          </cell>
          <cell r="E15">
            <v>340.54700000000003</v>
          </cell>
          <cell r="F15">
            <v>363.55200000000002</v>
          </cell>
          <cell r="G15">
            <v>35.517000000000003</v>
          </cell>
          <cell r="H15">
            <v>0</v>
          </cell>
          <cell r="I15">
            <v>285.95999999999998</v>
          </cell>
          <cell r="J15">
            <v>4.0960000000000001</v>
          </cell>
          <cell r="K15">
            <v>4.3730000000000002</v>
          </cell>
          <cell r="L15">
            <v>0</v>
          </cell>
          <cell r="M15">
            <v>0</v>
          </cell>
          <cell r="N15">
            <v>277.49099999999999</v>
          </cell>
          <cell r="O15">
            <v>0</v>
          </cell>
          <cell r="P15">
            <v>1099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1099</v>
          </cell>
          <cell r="V15">
            <v>0</v>
          </cell>
          <cell r="W15">
            <v>1.3069999999999999</v>
          </cell>
          <cell r="X15">
            <v>285.95999999999998</v>
          </cell>
          <cell r="Y15">
            <v>9.7760000000000016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277.49099999999999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285.95999999999998</v>
          </cell>
          <cell r="BC15">
            <v>1099</v>
          </cell>
          <cell r="BD15">
            <v>704.09900000000005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179.79400000000001</v>
          </cell>
          <cell r="E6">
            <v>70.646000000000001</v>
          </cell>
          <cell r="F6">
            <v>109.148</v>
          </cell>
          <cell r="G6">
            <v>34.591999999999999</v>
          </cell>
          <cell r="H6">
            <v>0</v>
          </cell>
          <cell r="I6">
            <v>54.835999999999999</v>
          </cell>
          <cell r="J6">
            <v>0.47099999999999997</v>
          </cell>
          <cell r="K6">
            <v>0.72799999999999998</v>
          </cell>
          <cell r="L6">
            <v>0</v>
          </cell>
          <cell r="M6">
            <v>0</v>
          </cell>
          <cell r="N6">
            <v>53.637</v>
          </cell>
          <cell r="O6">
            <v>0</v>
          </cell>
          <cell r="P6">
            <v>305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305</v>
          </cell>
          <cell r="V6">
            <v>0</v>
          </cell>
          <cell r="W6">
            <v>5.2999999999999999E-2</v>
          </cell>
          <cell r="X6">
            <v>54.835999999999999</v>
          </cell>
          <cell r="Y6">
            <v>1.2519999999999998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53.637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54.835999999999999</v>
          </cell>
          <cell r="BC6">
            <v>305</v>
          </cell>
          <cell r="BD6">
            <v>179.79400000000001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170.38200000000001</v>
          </cell>
          <cell r="E7">
            <v>66.781000000000006</v>
          </cell>
          <cell r="F7">
            <v>103.601</v>
          </cell>
          <cell r="G7">
            <v>34.655999999999999</v>
          </cell>
          <cell r="H7">
            <v>0</v>
          </cell>
          <cell r="I7">
            <v>52.463000000000001</v>
          </cell>
          <cell r="J7">
            <v>0.437</v>
          </cell>
          <cell r="K7">
            <v>0.67800000000000005</v>
          </cell>
          <cell r="L7">
            <v>0</v>
          </cell>
          <cell r="M7">
            <v>0</v>
          </cell>
          <cell r="N7">
            <v>51.347999999999999</v>
          </cell>
          <cell r="O7">
            <v>0</v>
          </cell>
          <cell r="P7">
            <v>293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</v>
          </cell>
          <cell r="V7">
            <v>0</v>
          </cell>
          <cell r="W7">
            <v>0.05</v>
          </cell>
          <cell r="X7">
            <v>52.463000000000001</v>
          </cell>
          <cell r="Y7">
            <v>1.165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51.347999999999999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52.463000000000001</v>
          </cell>
          <cell r="BC7">
            <v>293</v>
          </cell>
          <cell r="BD7">
            <v>170.38200000000001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192.69300000000001</v>
          </cell>
          <cell r="E8">
            <v>75.698999999999998</v>
          </cell>
          <cell r="F8">
            <v>116.994</v>
          </cell>
          <cell r="G8">
            <v>34.642000000000003</v>
          </cell>
          <cell r="H8">
            <v>0</v>
          </cell>
          <cell r="I8">
            <v>59.670999999999999</v>
          </cell>
          <cell r="J8">
            <v>0.36299999999999999</v>
          </cell>
          <cell r="K8">
            <v>0.56000000000000005</v>
          </cell>
          <cell r="L8">
            <v>0</v>
          </cell>
          <cell r="M8">
            <v>0</v>
          </cell>
          <cell r="N8">
            <v>58.747999999999998</v>
          </cell>
          <cell r="O8">
            <v>0</v>
          </cell>
          <cell r="P8">
            <v>332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332</v>
          </cell>
          <cell r="V8">
            <v>0</v>
          </cell>
          <cell r="W8">
            <v>6.0999999999999999E-2</v>
          </cell>
          <cell r="X8">
            <v>59.670999999999999</v>
          </cell>
          <cell r="Y8">
            <v>0.98399999999999999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58.747999999999998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59.670999999999999</v>
          </cell>
          <cell r="BC8">
            <v>332</v>
          </cell>
          <cell r="BD8">
            <v>192.69300000000001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162.47</v>
          </cell>
          <cell r="E9">
            <v>64.605000000000004</v>
          </cell>
          <cell r="F9">
            <v>97.864999999999995</v>
          </cell>
          <cell r="G9">
            <v>34.610999999999997</v>
          </cell>
          <cell r="H9">
            <v>0</v>
          </cell>
          <cell r="I9">
            <v>52.261000000000003</v>
          </cell>
          <cell r="J9">
            <v>0.48099999999999998</v>
          </cell>
          <cell r="K9">
            <v>0.72899999999999998</v>
          </cell>
          <cell r="L9">
            <v>0</v>
          </cell>
          <cell r="M9">
            <v>0</v>
          </cell>
          <cell r="N9">
            <v>51.051000000000002</v>
          </cell>
          <cell r="O9">
            <v>0</v>
          </cell>
          <cell r="P9">
            <v>285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285</v>
          </cell>
          <cell r="V9">
            <v>0</v>
          </cell>
          <cell r="W9">
            <v>4.9000000000000002E-2</v>
          </cell>
          <cell r="X9">
            <v>52.261000000000003</v>
          </cell>
          <cell r="Y9">
            <v>1.2589999999999999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51.051000000000002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285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52.261000000000003</v>
          </cell>
          <cell r="BC9">
            <v>285</v>
          </cell>
          <cell r="BD9">
            <v>162.47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94.504000000000005</v>
          </cell>
          <cell r="E10">
            <v>37.99</v>
          </cell>
          <cell r="F10">
            <v>56.514000000000003</v>
          </cell>
          <cell r="G10">
            <v>34.656999999999996</v>
          </cell>
          <cell r="H10">
            <v>0</v>
          </cell>
          <cell r="I10">
            <v>30.997</v>
          </cell>
          <cell r="J10">
            <v>0.20799999999999999</v>
          </cell>
          <cell r="K10">
            <v>0.309</v>
          </cell>
          <cell r="L10">
            <v>0</v>
          </cell>
          <cell r="M10">
            <v>0</v>
          </cell>
          <cell r="N10">
            <v>30.48</v>
          </cell>
          <cell r="O10">
            <v>0</v>
          </cell>
          <cell r="P10">
            <v>166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166</v>
          </cell>
          <cell r="V10">
            <v>0</v>
          </cell>
          <cell r="W10">
            <v>9.1999999999999998E-2</v>
          </cell>
          <cell r="X10">
            <v>30.997</v>
          </cell>
          <cell r="Y10">
            <v>0.60899999999999999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30.48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30.997</v>
          </cell>
          <cell r="BC10">
            <v>166</v>
          </cell>
          <cell r="BD10">
            <v>94.504000000000005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60.082000000000001</v>
          </cell>
          <cell r="E11">
            <v>24.457000000000001</v>
          </cell>
          <cell r="F11">
            <v>35.625</v>
          </cell>
          <cell r="G11">
            <v>34.905000000000001</v>
          </cell>
          <cell r="H11">
            <v>0</v>
          </cell>
          <cell r="I11">
            <v>20.213999999999999</v>
          </cell>
          <cell r="J11">
            <v>0.191</v>
          </cell>
          <cell r="K11">
            <v>0.27800000000000002</v>
          </cell>
          <cell r="L11">
            <v>0</v>
          </cell>
          <cell r="M11">
            <v>0</v>
          </cell>
          <cell r="N11">
            <v>19.745000000000001</v>
          </cell>
          <cell r="O11">
            <v>0</v>
          </cell>
          <cell r="P11">
            <v>106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106</v>
          </cell>
          <cell r="V11">
            <v>0</v>
          </cell>
          <cell r="W11">
            <v>0.108</v>
          </cell>
          <cell r="X11">
            <v>20.213999999999999</v>
          </cell>
          <cell r="Y11">
            <v>0.57700000000000007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19.745000000000001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20.213999999999999</v>
          </cell>
          <cell r="BC11">
            <v>106</v>
          </cell>
          <cell r="BD11">
            <v>60.082000000000001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63.198</v>
          </cell>
          <cell r="E12">
            <v>26.076000000000001</v>
          </cell>
          <cell r="F12">
            <v>37.122</v>
          </cell>
          <cell r="G12">
            <v>35.037999999999997</v>
          </cell>
          <cell r="H12">
            <v>0</v>
          </cell>
          <cell r="I12">
            <v>21.268000000000001</v>
          </cell>
          <cell r="J12">
            <v>0.218</v>
          </cell>
          <cell r="K12">
            <v>0.311</v>
          </cell>
          <cell r="L12">
            <v>0</v>
          </cell>
          <cell r="M12">
            <v>0</v>
          </cell>
          <cell r="N12">
            <v>20.739000000000001</v>
          </cell>
          <cell r="O12">
            <v>0</v>
          </cell>
          <cell r="P12">
            <v>109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109</v>
          </cell>
          <cell r="V12">
            <v>0</v>
          </cell>
          <cell r="W12">
            <v>0.105</v>
          </cell>
          <cell r="X12">
            <v>21.268000000000001</v>
          </cell>
          <cell r="Y12">
            <v>0.63400000000000001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20.739000000000001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21.268000000000001</v>
          </cell>
          <cell r="BC12">
            <v>109</v>
          </cell>
          <cell r="BD12">
            <v>63.198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61.213999999999999</v>
          </cell>
          <cell r="E13">
            <v>25.616</v>
          </cell>
          <cell r="F13">
            <v>35.597999999999999</v>
          </cell>
          <cell r="G13">
            <v>35.215000000000003</v>
          </cell>
          <cell r="H13">
            <v>0</v>
          </cell>
          <cell r="I13">
            <v>20.588000000000001</v>
          </cell>
          <cell r="J13">
            <v>0.216</v>
          </cell>
          <cell r="K13">
            <v>0.3</v>
          </cell>
          <cell r="L13">
            <v>0</v>
          </cell>
          <cell r="M13">
            <v>0</v>
          </cell>
          <cell r="N13">
            <v>20.071999999999999</v>
          </cell>
          <cell r="O13">
            <v>0</v>
          </cell>
          <cell r="P13">
            <v>103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103</v>
          </cell>
          <cell r="V13">
            <v>0</v>
          </cell>
          <cell r="W13">
            <v>0.111</v>
          </cell>
          <cell r="X13">
            <v>20.588000000000001</v>
          </cell>
          <cell r="Y13">
            <v>0.627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20.071999999999999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20.588000000000001</v>
          </cell>
          <cell r="BC13">
            <v>103</v>
          </cell>
          <cell r="BD13">
            <v>61.213999999999999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77.653000000000006</v>
          </cell>
          <cell r="E14">
            <v>31.465</v>
          </cell>
          <cell r="F14">
            <v>46.188000000000002</v>
          </cell>
          <cell r="G14">
            <v>35.267000000000003</v>
          </cell>
          <cell r="H14">
            <v>0</v>
          </cell>
          <cell r="I14">
            <v>24.222000000000001</v>
          </cell>
          <cell r="J14">
            <v>0.25600000000000001</v>
          </cell>
          <cell r="K14">
            <v>0.377</v>
          </cell>
          <cell r="L14">
            <v>0</v>
          </cell>
          <cell r="M14">
            <v>0</v>
          </cell>
          <cell r="N14">
            <v>23.588999999999999</v>
          </cell>
          <cell r="O14">
            <v>0</v>
          </cell>
          <cell r="P14">
            <v>128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128</v>
          </cell>
          <cell r="V14">
            <v>0</v>
          </cell>
          <cell r="W14">
            <v>0.13300000000000001</v>
          </cell>
          <cell r="X14">
            <v>24.222000000000001</v>
          </cell>
          <cell r="Y14">
            <v>0.76600000000000001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23.588999999999999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24.222000000000001</v>
          </cell>
          <cell r="BC14">
            <v>128</v>
          </cell>
          <cell r="BD14">
            <v>77.653000000000006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150.887</v>
          </cell>
          <cell r="E15">
            <v>60.744999999999997</v>
          </cell>
          <cell r="F15">
            <v>90.141999999999996</v>
          </cell>
          <cell r="G15">
            <v>35.49</v>
          </cell>
          <cell r="H15">
            <v>0</v>
          </cell>
          <cell r="I15">
            <v>48.856999999999999</v>
          </cell>
          <cell r="J15">
            <v>0.374</v>
          </cell>
          <cell r="K15">
            <v>0.55600000000000005</v>
          </cell>
          <cell r="L15">
            <v>0</v>
          </cell>
          <cell r="M15">
            <v>0</v>
          </cell>
          <cell r="N15">
            <v>47.927</v>
          </cell>
          <cell r="O15">
            <v>0</v>
          </cell>
          <cell r="P15">
            <v>261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261</v>
          </cell>
          <cell r="V15">
            <v>0</v>
          </cell>
          <cell r="W15">
            <v>6.7000000000000004E-2</v>
          </cell>
          <cell r="X15">
            <v>48.856999999999999</v>
          </cell>
          <cell r="Y15">
            <v>0.99700000000000011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47.927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48.856999999999999</v>
          </cell>
          <cell r="BC15">
            <v>261</v>
          </cell>
          <cell r="BD15">
            <v>150.887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170.44300000000001</v>
          </cell>
          <cell r="E16">
            <v>67.037000000000006</v>
          </cell>
          <cell r="F16">
            <v>103.40600000000001</v>
          </cell>
          <cell r="G16">
            <v>35.274999999999999</v>
          </cell>
          <cell r="H16">
            <v>0</v>
          </cell>
          <cell r="I16">
            <v>53.484000000000002</v>
          </cell>
          <cell r="J16">
            <v>0.41599999999999998</v>
          </cell>
          <cell r="K16">
            <v>0.64100000000000001</v>
          </cell>
          <cell r="L16">
            <v>0</v>
          </cell>
          <cell r="M16">
            <v>0</v>
          </cell>
          <cell r="N16">
            <v>52.427</v>
          </cell>
          <cell r="O16">
            <v>0</v>
          </cell>
          <cell r="P16">
            <v>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297</v>
          </cell>
          <cell r="V16">
            <v>0</v>
          </cell>
          <cell r="W16">
            <v>4.7E-2</v>
          </cell>
          <cell r="X16">
            <v>53.484000000000002</v>
          </cell>
          <cell r="Y16">
            <v>1.1039999999999999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52.427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53.484000000000002</v>
          </cell>
          <cell r="BC16">
            <v>297</v>
          </cell>
          <cell r="BD16">
            <v>170.44300000000001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96.682000000000002</v>
          </cell>
          <cell r="E17">
            <v>37.960999999999999</v>
          </cell>
          <cell r="F17">
            <v>58.720999999999997</v>
          </cell>
          <cell r="G17">
            <v>35.359000000000002</v>
          </cell>
          <cell r="H17">
            <v>0</v>
          </cell>
          <cell r="I17">
            <v>29.63</v>
          </cell>
          <cell r="J17">
            <v>0.152</v>
          </cell>
          <cell r="K17">
            <v>0.23499999999999999</v>
          </cell>
          <cell r="L17">
            <v>0</v>
          </cell>
          <cell r="M17">
            <v>0</v>
          </cell>
          <cell r="N17">
            <v>29.242999999999999</v>
          </cell>
          <cell r="O17">
            <v>0</v>
          </cell>
          <cell r="P17">
            <v>165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165</v>
          </cell>
          <cell r="V17">
            <v>0</v>
          </cell>
          <cell r="W17">
            <v>7.3999999999999996E-2</v>
          </cell>
          <cell r="X17">
            <v>29.63</v>
          </cell>
          <cell r="Y17">
            <v>0.46100000000000002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29.242999999999999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29.63</v>
          </cell>
          <cell r="BC17">
            <v>165</v>
          </cell>
          <cell r="BD17">
            <v>96.682000000000002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2947</v>
          </cell>
        </row>
      </sheetData>
      <sheetData sheetId="23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74.894000000000005</v>
          </cell>
          <cell r="E6">
            <v>29.655999999999999</v>
          </cell>
          <cell r="F6">
            <v>45.238</v>
          </cell>
          <cell r="G6">
            <v>35.44</v>
          </cell>
          <cell r="H6">
            <v>0</v>
          </cell>
          <cell r="I6">
            <v>23.126000000000001</v>
          </cell>
          <cell r="J6">
            <v>0.192</v>
          </cell>
          <cell r="K6">
            <v>0.29199999999999998</v>
          </cell>
          <cell r="L6">
            <v>0</v>
          </cell>
          <cell r="M6">
            <v>0</v>
          </cell>
          <cell r="N6">
            <v>22.641999999999999</v>
          </cell>
          <cell r="O6">
            <v>0</v>
          </cell>
          <cell r="P6">
            <v>127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127</v>
          </cell>
          <cell r="V6">
            <v>0</v>
          </cell>
          <cell r="W6">
            <v>8.6999999999999994E-2</v>
          </cell>
          <cell r="X6">
            <v>23.126000000000001</v>
          </cell>
          <cell r="Y6">
            <v>0.57099999999999995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22.641999999999999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23.126000000000001</v>
          </cell>
          <cell r="BC6">
            <v>127</v>
          </cell>
          <cell r="BD6">
            <v>74.894000000000005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158.93299999999999</v>
          </cell>
          <cell r="E7">
            <v>62.226999999999997</v>
          </cell>
          <cell r="F7">
            <v>96.706000000000003</v>
          </cell>
          <cell r="G7">
            <v>35.15</v>
          </cell>
          <cell r="H7">
            <v>0</v>
          </cell>
          <cell r="I7">
            <v>49.154000000000003</v>
          </cell>
          <cell r="J7">
            <v>0.34899999999999998</v>
          </cell>
          <cell r="K7">
            <v>0.54300000000000004</v>
          </cell>
          <cell r="L7">
            <v>0</v>
          </cell>
          <cell r="M7">
            <v>0</v>
          </cell>
          <cell r="N7">
            <v>48.262</v>
          </cell>
          <cell r="O7">
            <v>0</v>
          </cell>
          <cell r="P7">
            <v>275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275</v>
          </cell>
          <cell r="V7">
            <v>0</v>
          </cell>
          <cell r="W7">
            <v>4.9000000000000002E-2</v>
          </cell>
          <cell r="X7">
            <v>49.154000000000003</v>
          </cell>
          <cell r="Y7">
            <v>0.94100000000000006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48.262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49.154000000000003</v>
          </cell>
          <cell r="BC7">
            <v>275</v>
          </cell>
          <cell r="BD7">
            <v>158.93299999999999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181.99600000000001</v>
          </cell>
          <cell r="E8">
            <v>71.494</v>
          </cell>
          <cell r="F8">
            <v>110.502</v>
          </cell>
          <cell r="G8">
            <v>35.42</v>
          </cell>
          <cell r="H8">
            <v>0</v>
          </cell>
          <cell r="I8">
            <v>55.713000000000001</v>
          </cell>
          <cell r="J8">
            <v>0.45600000000000002</v>
          </cell>
          <cell r="K8">
            <v>0.70499999999999996</v>
          </cell>
          <cell r="L8">
            <v>0</v>
          </cell>
          <cell r="M8">
            <v>0</v>
          </cell>
          <cell r="N8">
            <v>54.552</v>
          </cell>
          <cell r="O8">
            <v>0</v>
          </cell>
          <cell r="P8">
            <v>310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310</v>
          </cell>
          <cell r="V8">
            <v>0</v>
          </cell>
          <cell r="W8">
            <v>4.5999999999999999E-2</v>
          </cell>
          <cell r="X8">
            <v>55.713000000000001</v>
          </cell>
          <cell r="Y8">
            <v>1.2070000000000001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54.552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55.713000000000001</v>
          </cell>
          <cell r="BC8">
            <v>310</v>
          </cell>
          <cell r="BD8">
            <v>181.99600000000001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108.045</v>
          </cell>
          <cell r="E9">
            <v>42.326999999999998</v>
          </cell>
          <cell r="F9">
            <v>65.718000000000004</v>
          </cell>
          <cell r="G9">
            <v>35.328000000000003</v>
          </cell>
          <cell r="H9">
            <v>0</v>
          </cell>
          <cell r="I9">
            <v>34.350999999999999</v>
          </cell>
          <cell r="J9">
            <v>0.26100000000000001</v>
          </cell>
          <cell r="K9">
            <v>0.40600000000000003</v>
          </cell>
          <cell r="L9">
            <v>0</v>
          </cell>
          <cell r="M9">
            <v>0</v>
          </cell>
          <cell r="N9">
            <v>33.683999999999997</v>
          </cell>
          <cell r="O9">
            <v>0</v>
          </cell>
          <cell r="P9">
            <v>192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192</v>
          </cell>
          <cell r="V9">
            <v>0</v>
          </cell>
          <cell r="W9">
            <v>7.6999999999999999E-2</v>
          </cell>
          <cell r="X9">
            <v>34.350999999999999</v>
          </cell>
          <cell r="Y9">
            <v>0.74399999999999999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33.683999999999997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34.350999999999999</v>
          </cell>
          <cell r="BC9">
            <v>192</v>
          </cell>
          <cell r="BD9">
            <v>108.045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73.697999999999993</v>
          </cell>
          <cell r="E10">
            <v>29.861000000000001</v>
          </cell>
          <cell r="F10">
            <v>43.837000000000003</v>
          </cell>
          <cell r="G10">
            <v>35.396000000000001</v>
          </cell>
          <cell r="H10">
            <v>0</v>
          </cell>
          <cell r="I10">
            <v>25.166</v>
          </cell>
          <cell r="J10">
            <v>0.17299999999999999</v>
          </cell>
          <cell r="K10">
            <v>0.255</v>
          </cell>
          <cell r="L10">
            <v>0</v>
          </cell>
          <cell r="M10">
            <v>0</v>
          </cell>
          <cell r="N10">
            <v>24.738</v>
          </cell>
          <cell r="O10">
            <v>0</v>
          </cell>
          <cell r="P10">
            <v>133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</v>
          </cell>
          <cell r="V10">
            <v>0</v>
          </cell>
          <cell r="W10">
            <v>0.09</v>
          </cell>
          <cell r="X10">
            <v>25.166</v>
          </cell>
          <cell r="Y10">
            <v>0.51800000000000002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24.738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25.166</v>
          </cell>
          <cell r="BC10">
            <v>133</v>
          </cell>
          <cell r="BD10">
            <v>73.697999999999993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64.346999999999994</v>
          </cell>
          <cell r="E11">
            <v>26.27</v>
          </cell>
          <cell r="F11">
            <v>38.076999999999998</v>
          </cell>
          <cell r="G11">
            <v>35.523000000000003</v>
          </cell>
          <cell r="H11">
            <v>0</v>
          </cell>
          <cell r="I11">
            <v>20.122</v>
          </cell>
          <cell r="J11">
            <v>0.221</v>
          </cell>
          <cell r="K11">
            <v>0.32100000000000001</v>
          </cell>
          <cell r="L11">
            <v>0</v>
          </cell>
          <cell r="M11">
            <v>0</v>
          </cell>
          <cell r="N11">
            <v>19.579999999999998</v>
          </cell>
          <cell r="O11">
            <v>0</v>
          </cell>
          <cell r="P11">
            <v>105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</v>
          </cell>
          <cell r="V11">
            <v>0</v>
          </cell>
          <cell r="W11">
            <v>0.113</v>
          </cell>
          <cell r="X11">
            <v>20.122</v>
          </cell>
          <cell r="Y11">
            <v>0.65500000000000003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19.579999999999998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20.122</v>
          </cell>
          <cell r="BC11">
            <v>105</v>
          </cell>
          <cell r="BD11">
            <v>64.346999999999994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62.499000000000002</v>
          </cell>
          <cell r="E12">
            <v>25.244</v>
          </cell>
          <cell r="F12">
            <v>37.255000000000003</v>
          </cell>
          <cell r="G12">
            <v>35.500999999999998</v>
          </cell>
          <cell r="H12">
            <v>0</v>
          </cell>
          <cell r="I12">
            <v>19.574999999999999</v>
          </cell>
          <cell r="J12">
            <v>0.192</v>
          </cell>
          <cell r="K12">
            <v>0.28299999999999997</v>
          </cell>
          <cell r="L12">
            <v>0</v>
          </cell>
          <cell r="M12">
            <v>0</v>
          </cell>
          <cell r="N12">
            <v>19.100000000000001</v>
          </cell>
          <cell r="O12">
            <v>0</v>
          </cell>
          <cell r="P12">
            <v>104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104</v>
          </cell>
          <cell r="V12">
            <v>0</v>
          </cell>
          <cell r="W12">
            <v>0.112</v>
          </cell>
          <cell r="X12">
            <v>19.574999999999999</v>
          </cell>
          <cell r="Y12">
            <v>0.58699999999999997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19.100000000000001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19.574999999999999</v>
          </cell>
          <cell r="BC12">
            <v>104</v>
          </cell>
          <cell r="BD12">
            <v>62.499000000000002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60.790999999999997</v>
          </cell>
          <cell r="E13">
            <v>24.670999999999999</v>
          </cell>
          <cell r="F13">
            <v>36.119999999999997</v>
          </cell>
          <cell r="G13">
            <v>35.533999999999999</v>
          </cell>
          <cell r="H13">
            <v>0</v>
          </cell>
          <cell r="I13">
            <v>18.783000000000001</v>
          </cell>
          <cell r="J13">
            <v>0.17899999999999999</v>
          </cell>
          <cell r="K13">
            <v>0.26300000000000001</v>
          </cell>
          <cell r="L13">
            <v>0</v>
          </cell>
          <cell r="M13">
            <v>0</v>
          </cell>
          <cell r="N13">
            <v>18.341000000000001</v>
          </cell>
          <cell r="O13">
            <v>0</v>
          </cell>
          <cell r="P13">
            <v>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</v>
          </cell>
          <cell r="V13">
            <v>0</v>
          </cell>
          <cell r="W13">
            <v>0.11600000000000001</v>
          </cell>
          <cell r="X13">
            <v>18.783000000000001</v>
          </cell>
          <cell r="Y13">
            <v>0.55800000000000005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18.341000000000001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18.783000000000001</v>
          </cell>
          <cell r="BC13">
            <v>99</v>
          </cell>
          <cell r="BD13">
            <v>60.790999999999997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57.893000000000001</v>
          </cell>
          <cell r="E14">
            <v>23.376999999999999</v>
          </cell>
          <cell r="F14">
            <v>34.515999999999998</v>
          </cell>
          <cell r="G14">
            <v>35.526000000000003</v>
          </cell>
          <cell r="H14">
            <v>0</v>
          </cell>
          <cell r="I14">
            <v>19.378</v>
          </cell>
          <cell r="J14">
            <v>0.14599999999999999</v>
          </cell>
          <cell r="K14">
            <v>0.215</v>
          </cell>
          <cell r="L14">
            <v>0</v>
          </cell>
          <cell r="M14">
            <v>0</v>
          </cell>
          <cell r="N14">
            <v>19.016999999999999</v>
          </cell>
          <cell r="O14">
            <v>0</v>
          </cell>
          <cell r="P14">
            <v>103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103</v>
          </cell>
          <cell r="V14">
            <v>0</v>
          </cell>
          <cell r="W14">
            <v>9.1999999999999998E-2</v>
          </cell>
          <cell r="X14">
            <v>19.378</v>
          </cell>
          <cell r="Y14">
            <v>0.45299999999999996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19.016999999999999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19.378</v>
          </cell>
          <cell r="BC14">
            <v>103</v>
          </cell>
          <cell r="BD14">
            <v>57.893000000000001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97.870999999999995</v>
          </cell>
          <cell r="E15">
            <v>38.396000000000001</v>
          </cell>
          <cell r="F15">
            <v>59.475000000000001</v>
          </cell>
          <cell r="G15">
            <v>35.600999999999999</v>
          </cell>
          <cell r="H15">
            <v>0</v>
          </cell>
          <cell r="I15">
            <v>33.713999999999999</v>
          </cell>
          <cell r="J15">
            <v>0.30299999999999999</v>
          </cell>
          <cell r="K15">
            <v>0.46899999999999997</v>
          </cell>
          <cell r="L15">
            <v>0</v>
          </cell>
          <cell r="M15">
            <v>0</v>
          </cell>
          <cell r="N15">
            <v>32.942</v>
          </cell>
          <cell r="O15">
            <v>0</v>
          </cell>
          <cell r="P15">
            <v>188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188</v>
          </cell>
          <cell r="V15">
            <v>0</v>
          </cell>
          <cell r="W15">
            <v>8.1000000000000003E-2</v>
          </cell>
          <cell r="X15">
            <v>33.713999999999999</v>
          </cell>
          <cell r="Y15">
            <v>0.85299999999999998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32.942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33.713999999999999</v>
          </cell>
          <cell r="BC15">
            <v>188</v>
          </cell>
          <cell r="BD15">
            <v>97.870999999999995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eplo"/>
      <sheetName val="měsíční výkaz"/>
      <sheetName val="voda"/>
      <sheetName val="plyn"/>
      <sheetName val="elektřina"/>
      <sheetName val="Eletřina DK"/>
      <sheetName val="Mth kotlů"/>
      <sheetName val="evidence ED"/>
      <sheetName val="importy"/>
      <sheetName val="patní měřiče"/>
      <sheetName val="Odběratelé"/>
      <sheetName val="domovní kotelny"/>
      <sheetName val="hodnocení Ruda"/>
      <sheetName val="Odběratelé GJ_m2"/>
      <sheetName val="List1"/>
      <sheetName val="Fakturace"/>
      <sheetName val="měrné spotřeby"/>
      <sheetName val="měrné spotřeby - objekty"/>
      <sheetName val="měs. hlášení MPO"/>
      <sheetName val="ERU-1"/>
      <sheetName val="OT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6">
          <cell r="A6" t="str">
            <v>Leden</v>
          </cell>
          <cell r="B6">
            <v>1</v>
          </cell>
          <cell r="C6" t="str">
            <v>OK</v>
          </cell>
          <cell r="D6">
            <v>16.927</v>
          </cell>
          <cell r="E6">
            <v>4.4260000000000002</v>
          </cell>
          <cell r="F6">
            <v>12.500999999999999</v>
          </cell>
          <cell r="G6">
            <v>34.447000000000003</v>
          </cell>
          <cell r="H6">
            <v>0</v>
          </cell>
          <cell r="I6">
            <v>3.7370000000000001</v>
          </cell>
          <cell r="J6">
            <v>0</v>
          </cell>
          <cell r="K6">
            <v>0</v>
          </cell>
          <cell r="L6">
            <v>2.16</v>
          </cell>
          <cell r="M6">
            <v>0</v>
          </cell>
          <cell r="N6">
            <v>1.577</v>
          </cell>
          <cell r="O6">
            <v>0</v>
          </cell>
          <cell r="P6">
            <v>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</v>
          </cell>
          <cell r="V6">
            <v>0</v>
          </cell>
          <cell r="W6">
            <v>1.115</v>
          </cell>
          <cell r="X6">
            <v>3.7370000000000001</v>
          </cell>
          <cell r="Y6">
            <v>3.2750000000000004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1.577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</v>
          </cell>
          <cell r="AZ6">
            <v>34</v>
          </cell>
          <cell r="BA6">
            <v>0</v>
          </cell>
          <cell r="BB6">
            <v>3.7370000000000001</v>
          </cell>
          <cell r="BC6">
            <v>38</v>
          </cell>
          <cell r="BD6">
            <v>16.927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15.103</v>
          </cell>
          <cell r="E7">
            <v>4.1459999999999999</v>
          </cell>
          <cell r="F7">
            <v>10.957000000000001</v>
          </cell>
          <cell r="G7">
            <v>34.447000000000003</v>
          </cell>
          <cell r="H7">
            <v>0</v>
          </cell>
          <cell r="I7">
            <v>3.4689999999999999</v>
          </cell>
          <cell r="J7">
            <v>0</v>
          </cell>
          <cell r="K7">
            <v>0</v>
          </cell>
          <cell r="L7">
            <v>2.0609999999999999</v>
          </cell>
          <cell r="M7">
            <v>0</v>
          </cell>
          <cell r="N7">
            <v>1.4079999999999999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1.0349999999999999</v>
          </cell>
          <cell r="X7">
            <v>3.4689999999999999</v>
          </cell>
          <cell r="Y7">
            <v>3.0960000000000001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1.4079999999999999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3.4689999999999999</v>
          </cell>
          <cell r="BC7">
            <v>33</v>
          </cell>
          <cell r="BD7">
            <v>15.103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16.245000000000001</v>
          </cell>
          <cell r="E8">
            <v>4.5339999999999998</v>
          </cell>
          <cell r="F8">
            <v>11.711</v>
          </cell>
          <cell r="G8">
            <v>34.447000000000003</v>
          </cell>
          <cell r="H8">
            <v>0</v>
          </cell>
          <cell r="I8">
            <v>3.7639999999999998</v>
          </cell>
          <cell r="J8">
            <v>0</v>
          </cell>
          <cell r="K8">
            <v>0</v>
          </cell>
          <cell r="L8">
            <v>2.165</v>
          </cell>
          <cell r="M8">
            <v>0</v>
          </cell>
          <cell r="N8">
            <v>1.599</v>
          </cell>
          <cell r="O8">
            <v>0</v>
          </cell>
          <cell r="P8">
            <v>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</v>
          </cell>
          <cell r="V8">
            <v>0</v>
          </cell>
          <cell r="W8">
            <v>1.175</v>
          </cell>
          <cell r="X8">
            <v>3.7639999999999998</v>
          </cell>
          <cell r="Y8">
            <v>3.34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1.599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</v>
          </cell>
          <cell r="AZ8">
            <v>32</v>
          </cell>
          <cell r="BA8">
            <v>0</v>
          </cell>
          <cell r="BB8">
            <v>3.7639999999999998</v>
          </cell>
          <cell r="BC8">
            <v>35</v>
          </cell>
          <cell r="BD8">
            <v>16.245000000000001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16.545000000000002</v>
          </cell>
          <cell r="E9">
            <v>4.4390000000000001</v>
          </cell>
          <cell r="F9">
            <v>12.106</v>
          </cell>
          <cell r="G9">
            <v>34.447000000000003</v>
          </cell>
          <cell r="H9">
            <v>0</v>
          </cell>
          <cell r="I9">
            <v>3.6669999999999998</v>
          </cell>
          <cell r="J9">
            <v>0</v>
          </cell>
          <cell r="K9">
            <v>0</v>
          </cell>
          <cell r="L9">
            <v>2.0469999999999997</v>
          </cell>
          <cell r="M9">
            <v>0</v>
          </cell>
          <cell r="N9">
            <v>1.62</v>
          </cell>
          <cell r="O9">
            <v>0</v>
          </cell>
          <cell r="P9">
            <v>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</v>
          </cell>
          <cell r="V9">
            <v>0</v>
          </cell>
          <cell r="W9">
            <v>0.82099999999999995</v>
          </cell>
          <cell r="X9">
            <v>3.6669999999999998</v>
          </cell>
          <cell r="Y9">
            <v>2.8679999999999994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</v>
          </cell>
          <cell r="AZ9">
            <v>32</v>
          </cell>
          <cell r="BA9">
            <v>0</v>
          </cell>
          <cell r="BB9">
            <v>3.6669999999999998</v>
          </cell>
          <cell r="BC9">
            <v>36</v>
          </cell>
          <cell r="BD9">
            <v>16.545000000000002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17.318000000000001</v>
          </cell>
          <cell r="E10">
            <v>4.5940000000000003</v>
          </cell>
          <cell r="F10">
            <v>12.724</v>
          </cell>
          <cell r="G10">
            <v>34.447000000000003</v>
          </cell>
          <cell r="H10">
            <v>0</v>
          </cell>
          <cell r="I10">
            <v>3.8109999999999999</v>
          </cell>
          <cell r="J10">
            <v>0</v>
          </cell>
          <cell r="K10">
            <v>0</v>
          </cell>
          <cell r="L10">
            <v>1.4319999999999999</v>
          </cell>
          <cell r="M10">
            <v>0</v>
          </cell>
          <cell r="N10">
            <v>2.379</v>
          </cell>
          <cell r="O10">
            <v>0</v>
          </cell>
          <cell r="P10">
            <v>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38</v>
          </cell>
          <cell r="V10">
            <v>0</v>
          </cell>
          <cell r="W10">
            <v>0.63700000000000001</v>
          </cell>
          <cell r="X10">
            <v>3.8109999999999999</v>
          </cell>
          <cell r="Y10">
            <v>2.069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2.379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</v>
          </cell>
          <cell r="AZ10">
            <v>34</v>
          </cell>
          <cell r="BA10">
            <v>0</v>
          </cell>
          <cell r="BB10">
            <v>3.8109999999999999</v>
          </cell>
          <cell r="BC10">
            <v>38</v>
          </cell>
          <cell r="BD10">
            <v>17.318000000000001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17.233000000000001</v>
          </cell>
          <cell r="E11">
            <v>4.6580000000000004</v>
          </cell>
          <cell r="F11">
            <v>12.574999999999999</v>
          </cell>
          <cell r="G11">
            <v>34.447000000000003</v>
          </cell>
          <cell r="H11">
            <v>0</v>
          </cell>
          <cell r="I11">
            <v>3.7040000000000002</v>
          </cell>
          <cell r="J11">
            <v>0</v>
          </cell>
          <cell r="K11">
            <v>0</v>
          </cell>
          <cell r="L11">
            <v>1.1180000000000003</v>
          </cell>
          <cell r="M11">
            <v>0</v>
          </cell>
          <cell r="N11">
            <v>2.5859999999999999</v>
          </cell>
          <cell r="O11">
            <v>0</v>
          </cell>
          <cell r="P11">
            <v>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</v>
          </cell>
          <cell r="V11">
            <v>0</v>
          </cell>
          <cell r="W11">
            <v>0.56799999999999995</v>
          </cell>
          <cell r="X11">
            <v>3.7040000000000002</v>
          </cell>
          <cell r="Y11">
            <v>1.6860000000000004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2.5859999999999999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</v>
          </cell>
          <cell r="AZ11">
            <v>32</v>
          </cell>
          <cell r="BA11">
            <v>0</v>
          </cell>
          <cell r="BB11">
            <v>3.7040000000000002</v>
          </cell>
          <cell r="BC11">
            <v>36</v>
          </cell>
          <cell r="BD11">
            <v>17.233000000000001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17.611000000000001</v>
          </cell>
          <cell r="E12">
            <v>4.67</v>
          </cell>
          <cell r="F12">
            <v>12.941000000000001</v>
          </cell>
          <cell r="G12">
            <v>34.447000000000003</v>
          </cell>
          <cell r="H12">
            <v>0</v>
          </cell>
          <cell r="I12">
            <v>3.8090000000000002</v>
          </cell>
          <cell r="J12">
            <v>0</v>
          </cell>
          <cell r="K12">
            <v>0</v>
          </cell>
          <cell r="L12">
            <v>1.157</v>
          </cell>
          <cell r="M12">
            <v>0</v>
          </cell>
          <cell r="N12">
            <v>2.6520000000000001</v>
          </cell>
          <cell r="O12">
            <v>0</v>
          </cell>
          <cell r="P12">
            <v>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</v>
          </cell>
          <cell r="V12">
            <v>0</v>
          </cell>
          <cell r="W12">
            <v>0.59099999999999997</v>
          </cell>
          <cell r="X12">
            <v>3.8090000000000002</v>
          </cell>
          <cell r="Y12">
            <v>1.748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2.6520000000000001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</v>
          </cell>
          <cell r="AZ12">
            <v>34</v>
          </cell>
          <cell r="BA12">
            <v>0</v>
          </cell>
          <cell r="BB12">
            <v>3.8090000000000002</v>
          </cell>
          <cell r="BC12">
            <v>38</v>
          </cell>
          <cell r="BD12">
            <v>17.611000000000001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18.056000000000001</v>
          </cell>
          <cell r="E13">
            <v>4.8620000000000001</v>
          </cell>
          <cell r="F13">
            <v>13.194000000000001</v>
          </cell>
          <cell r="G13">
            <v>34.447000000000003</v>
          </cell>
          <cell r="H13">
            <v>0</v>
          </cell>
          <cell r="I13">
            <v>3.89</v>
          </cell>
          <cell r="J13">
            <v>0</v>
          </cell>
          <cell r="K13">
            <v>0</v>
          </cell>
          <cell r="L13">
            <v>1.1520000000000001</v>
          </cell>
          <cell r="M13">
            <v>0</v>
          </cell>
          <cell r="N13">
            <v>2.738</v>
          </cell>
          <cell r="O13">
            <v>0</v>
          </cell>
          <cell r="P13">
            <v>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</v>
          </cell>
          <cell r="V13">
            <v>0</v>
          </cell>
          <cell r="W13">
            <v>0.55300000000000005</v>
          </cell>
          <cell r="X13">
            <v>3.89</v>
          </cell>
          <cell r="Y13">
            <v>1.7050000000000001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2.738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</v>
          </cell>
          <cell r="AZ13">
            <v>34</v>
          </cell>
          <cell r="BA13">
            <v>0</v>
          </cell>
          <cell r="BB13">
            <v>3.89</v>
          </cell>
          <cell r="BC13">
            <v>38</v>
          </cell>
          <cell r="BD13">
            <v>18.056000000000001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17.125</v>
          </cell>
          <cell r="E14">
            <v>4.609</v>
          </cell>
          <cell r="F14">
            <v>12.516</v>
          </cell>
          <cell r="G14">
            <v>34.447000000000003</v>
          </cell>
          <cell r="H14">
            <v>0</v>
          </cell>
          <cell r="I14">
            <v>3.6829999999999998</v>
          </cell>
          <cell r="J14">
            <v>0</v>
          </cell>
          <cell r="K14">
            <v>0</v>
          </cell>
          <cell r="L14">
            <v>1.5699999999999998</v>
          </cell>
          <cell r="M14">
            <v>0</v>
          </cell>
          <cell r="N14">
            <v>2.113</v>
          </cell>
          <cell r="O14">
            <v>0</v>
          </cell>
          <cell r="P14">
            <v>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</v>
          </cell>
          <cell r="V14">
            <v>0</v>
          </cell>
          <cell r="W14">
            <v>0.63300000000000001</v>
          </cell>
          <cell r="X14">
            <v>3.6829999999999998</v>
          </cell>
          <cell r="Y14">
            <v>2.2029999999999998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2.113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</v>
          </cell>
          <cell r="AZ14">
            <v>32</v>
          </cell>
          <cell r="BA14">
            <v>0</v>
          </cell>
          <cell r="BB14">
            <v>3.6829999999999998</v>
          </cell>
          <cell r="BC14">
            <v>36</v>
          </cell>
          <cell r="BD14">
            <v>17.125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17.611000000000001</v>
          </cell>
          <cell r="E15">
            <v>4.72</v>
          </cell>
          <cell r="F15">
            <v>12.891</v>
          </cell>
          <cell r="G15">
            <v>34.447000000000003</v>
          </cell>
          <cell r="H15">
            <v>0</v>
          </cell>
          <cell r="I15">
            <v>3.7629999999999999</v>
          </cell>
          <cell r="J15">
            <v>0</v>
          </cell>
          <cell r="K15">
            <v>0</v>
          </cell>
          <cell r="L15">
            <v>1.7839999999999998</v>
          </cell>
          <cell r="M15">
            <v>0</v>
          </cell>
          <cell r="N15">
            <v>1.9790000000000001</v>
          </cell>
          <cell r="O15">
            <v>0</v>
          </cell>
          <cell r="P15">
            <v>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</v>
          </cell>
          <cell r="V15">
            <v>0</v>
          </cell>
          <cell r="W15">
            <v>0.72699999999999998</v>
          </cell>
          <cell r="X15">
            <v>3.7629999999999999</v>
          </cell>
          <cell r="Y15">
            <v>2.5109999999999997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1.9790000000000001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</v>
          </cell>
          <cell r="AZ15">
            <v>33</v>
          </cell>
          <cell r="BA15">
            <v>0</v>
          </cell>
          <cell r="BB15">
            <v>3.7629999999999999</v>
          </cell>
          <cell r="BC15">
            <v>37</v>
          </cell>
          <cell r="BD15">
            <v>17.611000000000001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17.289000000000001</v>
          </cell>
          <cell r="E16">
            <v>4.4169999999999998</v>
          </cell>
          <cell r="F16">
            <v>12.872</v>
          </cell>
          <cell r="G16">
            <v>34.447000000000003</v>
          </cell>
          <cell r="H16">
            <v>0</v>
          </cell>
          <cell r="I16">
            <v>3.6219999999999999</v>
          </cell>
          <cell r="J16">
            <v>0</v>
          </cell>
          <cell r="K16">
            <v>0</v>
          </cell>
          <cell r="L16">
            <v>1.9039999999999999</v>
          </cell>
          <cell r="M16">
            <v>0</v>
          </cell>
          <cell r="N16">
            <v>1.718</v>
          </cell>
          <cell r="O16">
            <v>0</v>
          </cell>
          <cell r="P16">
            <v>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</v>
          </cell>
          <cell r="V16">
            <v>0</v>
          </cell>
          <cell r="W16">
            <v>0.61799999999999999</v>
          </cell>
          <cell r="X16">
            <v>3.6219999999999999</v>
          </cell>
          <cell r="Y16">
            <v>2.5219999999999998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1.718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4</v>
          </cell>
          <cell r="AZ16">
            <v>34</v>
          </cell>
          <cell r="BA16">
            <v>0</v>
          </cell>
          <cell r="BB16">
            <v>3.6219999999999999</v>
          </cell>
          <cell r="BC16">
            <v>38</v>
          </cell>
          <cell r="BD16">
            <v>17.289000000000001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17.494</v>
          </cell>
          <cell r="E17">
            <v>4.6879999999999997</v>
          </cell>
          <cell r="F17">
            <v>12.805999999999999</v>
          </cell>
          <cell r="G17">
            <v>34.447000000000003</v>
          </cell>
          <cell r="H17">
            <v>0</v>
          </cell>
          <cell r="I17">
            <v>3.8639999999999999</v>
          </cell>
          <cell r="J17">
            <v>0</v>
          </cell>
          <cell r="K17">
            <v>0</v>
          </cell>
          <cell r="L17">
            <v>2.2459999999999996</v>
          </cell>
          <cell r="M17">
            <v>0</v>
          </cell>
          <cell r="N17">
            <v>1.6180000000000001</v>
          </cell>
          <cell r="O17">
            <v>0</v>
          </cell>
          <cell r="P17">
            <v>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</v>
          </cell>
          <cell r="V17">
            <v>0</v>
          </cell>
          <cell r="W17">
            <v>0.94799999999999995</v>
          </cell>
          <cell r="X17">
            <v>3.8639999999999999</v>
          </cell>
          <cell r="Y17">
            <v>3.1939999999999995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1.6180000000000001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4</v>
          </cell>
          <cell r="AZ17">
            <v>34</v>
          </cell>
          <cell r="BA17">
            <v>0</v>
          </cell>
          <cell r="BB17">
            <v>3.8639999999999999</v>
          </cell>
          <cell r="BC17">
            <v>38</v>
          </cell>
          <cell r="BD17">
            <v>17.494</v>
          </cell>
          <cell r="BE17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1746</v>
          </cell>
        </row>
      </sheetData>
      <sheetData sheetId="4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7XJUB56KW6VAJBPGKPRE4NBCK">
      <xxl21:absoluteUrl r:id="rId2"/>
    </xxl21:alternateUrls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elektřina"/>
      <sheetName val="Eletřina DK"/>
      <sheetName val="Mth kotlů"/>
      <sheetName val="evidence ED"/>
      <sheetName val="patní měřiče"/>
      <sheetName val="importy"/>
      <sheetName val="Odběratelé"/>
      <sheetName val="domovní kotelny"/>
      <sheetName val="hodnocení Ruda"/>
      <sheetName val="Odběratelé GJ_m2"/>
      <sheetName val="Fakturace"/>
      <sheetName val="měrné spotřeby"/>
      <sheetName val="měrné spotřeby - objekty"/>
      <sheetName val="měs. hlášení MPO"/>
      <sheetName val="ERU-1"/>
      <sheetName val="OT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17.289000000000001</v>
          </cell>
          <cell r="E6">
            <v>4.58</v>
          </cell>
          <cell r="F6">
            <v>12.709</v>
          </cell>
          <cell r="G6">
            <v>35.384</v>
          </cell>
          <cell r="H6">
            <v>0</v>
          </cell>
          <cell r="I6">
            <v>3.8039999999999998</v>
          </cell>
          <cell r="J6">
            <v>0</v>
          </cell>
          <cell r="K6">
            <v>0</v>
          </cell>
          <cell r="L6">
            <v>2.11</v>
          </cell>
          <cell r="M6">
            <v>0</v>
          </cell>
          <cell r="N6">
            <v>1.694</v>
          </cell>
          <cell r="O6">
            <v>0</v>
          </cell>
          <cell r="P6">
            <v>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</v>
          </cell>
          <cell r="V6">
            <v>0</v>
          </cell>
          <cell r="W6">
            <v>1.03</v>
          </cell>
          <cell r="X6">
            <v>3.8039999999999998</v>
          </cell>
          <cell r="Y6">
            <v>3.1399999999999997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1.694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</v>
          </cell>
          <cell r="AZ6">
            <v>34</v>
          </cell>
          <cell r="BA6">
            <v>0</v>
          </cell>
          <cell r="BB6">
            <v>3.8039999999999998</v>
          </cell>
          <cell r="BC6">
            <v>38</v>
          </cell>
          <cell r="BD6">
            <v>17.289000000000001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15.285</v>
          </cell>
          <cell r="E7">
            <v>4.1120000000000001</v>
          </cell>
          <cell r="F7">
            <v>11.173</v>
          </cell>
          <cell r="G7">
            <v>35.478999999999999</v>
          </cell>
          <cell r="H7">
            <v>0</v>
          </cell>
          <cell r="I7">
            <v>3.3740000000000001</v>
          </cell>
          <cell r="J7">
            <v>0</v>
          </cell>
          <cell r="K7">
            <v>0</v>
          </cell>
          <cell r="L7">
            <v>1.901</v>
          </cell>
          <cell r="M7">
            <v>0</v>
          </cell>
          <cell r="N7">
            <v>1.4730000000000001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0.998</v>
          </cell>
          <cell r="X7">
            <v>3.3740000000000001</v>
          </cell>
          <cell r="Y7">
            <v>2.899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1.4730000000000001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3.3740000000000001</v>
          </cell>
          <cell r="BC7">
            <v>33</v>
          </cell>
          <cell r="BD7">
            <v>15.285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17.591000000000001</v>
          </cell>
          <cell r="E8">
            <v>4.5140000000000002</v>
          </cell>
          <cell r="F8">
            <v>13.077</v>
          </cell>
          <cell r="G8">
            <v>35.478999999999999</v>
          </cell>
          <cell r="H8">
            <v>0</v>
          </cell>
          <cell r="I8">
            <v>3.7389999999999999</v>
          </cell>
          <cell r="J8">
            <v>0</v>
          </cell>
          <cell r="K8">
            <v>0</v>
          </cell>
          <cell r="L8">
            <v>2.008</v>
          </cell>
          <cell r="M8">
            <v>0</v>
          </cell>
          <cell r="N8">
            <v>1.7310000000000001</v>
          </cell>
          <cell r="O8">
            <v>0</v>
          </cell>
          <cell r="P8">
            <v>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</v>
          </cell>
          <cell r="V8">
            <v>0</v>
          </cell>
          <cell r="W8">
            <v>1.0249999999999999</v>
          </cell>
          <cell r="X8">
            <v>3.7389999999999999</v>
          </cell>
          <cell r="Y8">
            <v>3.0329999999999999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1.7310000000000001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</v>
          </cell>
          <cell r="AZ8">
            <v>35</v>
          </cell>
          <cell r="BA8">
            <v>0</v>
          </cell>
          <cell r="BB8">
            <v>3.7389999999999999</v>
          </cell>
          <cell r="BC8">
            <v>39</v>
          </cell>
          <cell r="BD8">
            <v>17.591000000000001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16.635999999999999</v>
          </cell>
          <cell r="E9">
            <v>4.2670000000000003</v>
          </cell>
          <cell r="F9">
            <v>12.369</v>
          </cell>
          <cell r="G9">
            <v>35.478999999999999</v>
          </cell>
          <cell r="H9">
            <v>0</v>
          </cell>
          <cell r="I9">
            <v>3.45</v>
          </cell>
          <cell r="J9">
            <v>0</v>
          </cell>
          <cell r="K9">
            <v>0</v>
          </cell>
          <cell r="L9">
            <v>1.7770000000000001</v>
          </cell>
          <cell r="M9">
            <v>0</v>
          </cell>
          <cell r="N9">
            <v>1.673</v>
          </cell>
          <cell r="O9">
            <v>0</v>
          </cell>
          <cell r="P9">
            <v>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</v>
          </cell>
          <cell r="V9">
            <v>0</v>
          </cell>
          <cell r="W9">
            <v>1.0029999999999999</v>
          </cell>
          <cell r="X9">
            <v>3.45</v>
          </cell>
          <cell r="Y9">
            <v>2.7800000000000002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1.673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</v>
          </cell>
          <cell r="AZ9">
            <v>32</v>
          </cell>
          <cell r="BA9">
            <v>0</v>
          </cell>
          <cell r="BB9">
            <v>3.45</v>
          </cell>
          <cell r="BC9">
            <v>36</v>
          </cell>
          <cell r="BD9">
            <v>16.635999999999999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11.205</v>
          </cell>
          <cell r="E10">
            <v>2.7360000000000002</v>
          </cell>
          <cell r="F10">
            <v>8.4689999999999994</v>
          </cell>
          <cell r="G10">
            <v>35.478999999999999</v>
          </cell>
          <cell r="H10">
            <v>0</v>
          </cell>
          <cell r="I10">
            <v>2.2440000000000002</v>
          </cell>
          <cell r="J10">
            <v>0</v>
          </cell>
          <cell r="K10">
            <v>0</v>
          </cell>
          <cell r="L10">
            <v>1.0690000000000002</v>
          </cell>
          <cell r="M10">
            <v>0</v>
          </cell>
          <cell r="N10">
            <v>1.175</v>
          </cell>
          <cell r="O10">
            <v>0</v>
          </cell>
          <cell r="P10">
            <v>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</v>
          </cell>
          <cell r="V10">
            <v>0</v>
          </cell>
          <cell r="W10">
            <v>1.095</v>
          </cell>
          <cell r="X10">
            <v>2.2440000000000002</v>
          </cell>
          <cell r="Y10">
            <v>2.1640000000000001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1.175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</v>
          </cell>
          <cell r="AZ10">
            <v>23</v>
          </cell>
          <cell r="BA10">
            <v>0</v>
          </cell>
          <cell r="BB10">
            <v>2.2440000000000002</v>
          </cell>
          <cell r="BC10">
            <v>25</v>
          </cell>
          <cell r="BD10">
            <v>11.205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10.88</v>
          </cell>
          <cell r="E11">
            <v>2.387</v>
          </cell>
          <cell r="F11">
            <v>8.4930000000000003</v>
          </cell>
          <cell r="G11">
            <v>35.478999999999999</v>
          </cell>
          <cell r="H11">
            <v>0</v>
          </cell>
          <cell r="I11">
            <v>1.8740000000000001</v>
          </cell>
          <cell r="J11">
            <v>0</v>
          </cell>
          <cell r="K11">
            <v>0</v>
          </cell>
          <cell r="L11">
            <v>0.8600000000000001</v>
          </cell>
          <cell r="M11">
            <v>0</v>
          </cell>
          <cell r="N11">
            <v>1.014</v>
          </cell>
          <cell r="O11">
            <v>0</v>
          </cell>
          <cell r="P11">
            <v>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</v>
          </cell>
          <cell r="V11">
            <v>0</v>
          </cell>
          <cell r="W11">
            <v>0.73699999999999999</v>
          </cell>
          <cell r="X11">
            <v>1.8740000000000001</v>
          </cell>
          <cell r="Y11">
            <v>1.597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1.014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</v>
          </cell>
          <cell r="AZ11">
            <v>22</v>
          </cell>
          <cell r="BA11">
            <v>0</v>
          </cell>
          <cell r="BB11">
            <v>1.8740000000000001</v>
          </cell>
          <cell r="BC11">
            <v>24</v>
          </cell>
          <cell r="BD11">
            <v>10.88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14.545999999999999</v>
          </cell>
          <cell r="E12">
            <v>3.113</v>
          </cell>
          <cell r="F12">
            <v>11.433</v>
          </cell>
          <cell r="G12">
            <v>35.478999999999999</v>
          </cell>
          <cell r="H12">
            <v>0</v>
          </cell>
          <cell r="I12">
            <v>2.42</v>
          </cell>
          <cell r="J12">
            <v>0</v>
          </cell>
          <cell r="K12">
            <v>0</v>
          </cell>
          <cell r="L12">
            <v>1.109</v>
          </cell>
          <cell r="M12">
            <v>0</v>
          </cell>
          <cell r="N12">
            <v>1.3109999999999999</v>
          </cell>
          <cell r="O12">
            <v>0</v>
          </cell>
          <cell r="P12">
            <v>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</v>
          </cell>
          <cell r="V12">
            <v>0</v>
          </cell>
          <cell r="W12">
            <v>0.54700000000000004</v>
          </cell>
          <cell r="X12">
            <v>2.42</v>
          </cell>
          <cell r="Y12">
            <v>1.6560000000000001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1.3109999999999999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</v>
          </cell>
          <cell r="AZ12">
            <v>29</v>
          </cell>
          <cell r="BA12">
            <v>0</v>
          </cell>
          <cell r="BB12">
            <v>2.42</v>
          </cell>
          <cell r="BC12">
            <v>32</v>
          </cell>
          <cell r="BD12">
            <v>14.545999999999999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14.911</v>
          </cell>
          <cell r="E13">
            <v>2.9430000000000001</v>
          </cell>
          <cell r="F13">
            <v>11.968</v>
          </cell>
          <cell r="G13">
            <v>35.478999999999999</v>
          </cell>
          <cell r="H13">
            <v>0</v>
          </cell>
          <cell r="I13">
            <v>2.3220000000000001</v>
          </cell>
          <cell r="J13">
            <v>0</v>
          </cell>
          <cell r="K13">
            <v>0</v>
          </cell>
          <cell r="L13">
            <v>1.123</v>
          </cell>
          <cell r="M13">
            <v>0</v>
          </cell>
          <cell r="N13">
            <v>1.1990000000000001</v>
          </cell>
          <cell r="O13">
            <v>0</v>
          </cell>
          <cell r="P13">
            <v>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</v>
          </cell>
          <cell r="V13">
            <v>0</v>
          </cell>
          <cell r="W13">
            <v>0.54900000000000004</v>
          </cell>
          <cell r="X13">
            <v>2.3220000000000001</v>
          </cell>
          <cell r="Y13">
            <v>1.6720000000000002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1.1990000000000001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</v>
          </cell>
          <cell r="AZ13">
            <v>31</v>
          </cell>
          <cell r="BA13">
            <v>0</v>
          </cell>
          <cell r="BB13">
            <v>2.3220000000000001</v>
          </cell>
          <cell r="BC13">
            <v>34</v>
          </cell>
          <cell r="BD13">
            <v>14.911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13.038</v>
          </cell>
          <cell r="E14">
            <v>2.4359999999999999</v>
          </cell>
          <cell r="F14">
            <v>10.602</v>
          </cell>
          <cell r="G14">
            <v>35.478999999999999</v>
          </cell>
          <cell r="H14">
            <v>0</v>
          </cell>
          <cell r="I14">
            <v>1.7230000000000001</v>
          </cell>
          <cell r="J14">
            <v>0</v>
          </cell>
          <cell r="K14">
            <v>0</v>
          </cell>
          <cell r="L14">
            <v>0.88900000000000012</v>
          </cell>
          <cell r="M14">
            <v>0</v>
          </cell>
          <cell r="N14">
            <v>0.83399999999999996</v>
          </cell>
          <cell r="O14">
            <v>0</v>
          </cell>
          <cell r="P14">
            <v>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</v>
          </cell>
          <cell r="V14">
            <v>0</v>
          </cell>
          <cell r="W14">
            <v>0.67500000000000004</v>
          </cell>
          <cell r="X14">
            <v>1.7230000000000001</v>
          </cell>
          <cell r="Y14">
            <v>1.5640000000000001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0.83399999999999996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</v>
          </cell>
          <cell r="AZ14">
            <v>24</v>
          </cell>
          <cell r="BA14">
            <v>0</v>
          </cell>
          <cell r="BB14">
            <v>1.7230000000000001</v>
          </cell>
          <cell r="BC14">
            <v>27</v>
          </cell>
          <cell r="BD14">
            <v>13.038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14.763</v>
          </cell>
          <cell r="E15">
            <v>2.9569999999999999</v>
          </cell>
          <cell r="F15">
            <v>11.805999999999999</v>
          </cell>
          <cell r="G15">
            <v>35.478999999999999</v>
          </cell>
          <cell r="H15">
            <v>0</v>
          </cell>
          <cell r="I15">
            <v>2.4350000000000001</v>
          </cell>
          <cell r="J15">
            <v>0</v>
          </cell>
          <cell r="K15">
            <v>0</v>
          </cell>
          <cell r="L15">
            <v>1.6220000000000001</v>
          </cell>
          <cell r="M15">
            <v>0</v>
          </cell>
          <cell r="N15">
            <v>0.81299999999999994</v>
          </cell>
          <cell r="O15">
            <v>0</v>
          </cell>
          <cell r="P15">
            <v>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</v>
          </cell>
          <cell r="V15">
            <v>0</v>
          </cell>
          <cell r="W15">
            <v>0.61</v>
          </cell>
          <cell r="X15">
            <v>2.4350000000000001</v>
          </cell>
          <cell r="Y15">
            <v>2.2320000000000002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0.81299999999999994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</v>
          </cell>
          <cell r="AZ15">
            <v>32</v>
          </cell>
          <cell r="BA15">
            <v>0</v>
          </cell>
          <cell r="BB15">
            <v>2.4350000000000001</v>
          </cell>
          <cell r="BC15">
            <v>35</v>
          </cell>
          <cell r="BD15">
            <v>14.763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12.26</v>
          </cell>
          <cell r="E16">
            <v>2.4940000000000002</v>
          </cell>
          <cell r="F16">
            <v>9.766</v>
          </cell>
          <cell r="G16">
            <v>35.478999999999999</v>
          </cell>
          <cell r="H16">
            <v>0</v>
          </cell>
          <cell r="I16">
            <v>2.0569999999999999</v>
          </cell>
          <cell r="J16">
            <v>0</v>
          </cell>
          <cell r="K16">
            <v>0</v>
          </cell>
          <cell r="L16">
            <v>2.0569999999999999</v>
          </cell>
          <cell r="M16">
            <v>0</v>
          </cell>
          <cell r="N16">
            <v>0</v>
          </cell>
          <cell r="O16">
            <v>0</v>
          </cell>
          <cell r="P16">
            <v>29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</v>
          </cell>
          <cell r="V16">
            <v>0</v>
          </cell>
          <cell r="W16">
            <v>0</v>
          </cell>
          <cell r="X16">
            <v>2.0569999999999999</v>
          </cell>
          <cell r="Y16">
            <v>2.0569999999999999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</v>
          </cell>
          <cell r="AZ16">
            <v>26</v>
          </cell>
          <cell r="BA16">
            <v>0</v>
          </cell>
          <cell r="BB16">
            <v>2.0569999999999999</v>
          </cell>
          <cell r="BC16">
            <v>29</v>
          </cell>
          <cell r="BD16">
            <v>12.26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35.478999999999999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Kogenerace KGJ Govorova"/>
      <sheetName val="evidence ED"/>
      <sheetName val="Teplo"/>
      <sheetName val="elektřina"/>
      <sheetName val="plyn"/>
      <sheetName val="Kogenerace ZŠ"/>
      <sheetName val="měsíční list ZŠ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229.17500000000001</v>
          </cell>
          <cell r="E6">
            <v>94.42</v>
          </cell>
          <cell r="F6">
            <v>134.755</v>
          </cell>
          <cell r="G6">
            <v>34.594000000000001</v>
          </cell>
          <cell r="H6">
            <v>0</v>
          </cell>
          <cell r="I6">
            <v>73.766000000000005</v>
          </cell>
          <cell r="J6">
            <v>0.80300000000000005</v>
          </cell>
          <cell r="K6">
            <v>1.145</v>
          </cell>
          <cell r="L6">
            <v>2.359</v>
          </cell>
          <cell r="M6">
            <v>0</v>
          </cell>
          <cell r="N6">
            <v>69.459000000000003</v>
          </cell>
          <cell r="O6">
            <v>0</v>
          </cell>
          <cell r="P6">
            <v>379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379</v>
          </cell>
          <cell r="V6">
            <v>0</v>
          </cell>
          <cell r="W6">
            <v>0.89700000000000002</v>
          </cell>
          <cell r="X6">
            <v>73.766000000000005</v>
          </cell>
          <cell r="Y6">
            <v>5.2039999999999997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69.459000000000003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95</v>
          </cell>
          <cell r="AZ6">
            <v>284</v>
          </cell>
          <cell r="BA6">
            <v>0</v>
          </cell>
          <cell r="BB6">
            <v>73.766000000000005</v>
          </cell>
          <cell r="BC6">
            <v>379</v>
          </cell>
          <cell r="BD6">
            <v>229.17500000000001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239.98400000000001</v>
          </cell>
          <cell r="E7">
            <v>98.009</v>
          </cell>
          <cell r="F7">
            <v>141.97499999999999</v>
          </cell>
          <cell r="G7">
            <v>34.595999999999997</v>
          </cell>
          <cell r="H7">
            <v>0</v>
          </cell>
          <cell r="I7">
            <v>76.510999999999996</v>
          </cell>
          <cell r="J7">
            <v>0.81699999999999995</v>
          </cell>
          <cell r="K7">
            <v>1.1830000000000001</v>
          </cell>
          <cell r="L7">
            <v>2.3580000000000001</v>
          </cell>
          <cell r="M7">
            <v>0</v>
          </cell>
          <cell r="N7">
            <v>72.153000000000006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0.51600000000000001</v>
          </cell>
          <cell r="X7">
            <v>76.510999999999996</v>
          </cell>
          <cell r="Y7">
            <v>4.8740000000000006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72.153000000000006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100</v>
          </cell>
          <cell r="AZ7">
            <v>299</v>
          </cell>
          <cell r="BA7">
            <v>0</v>
          </cell>
          <cell r="BB7">
            <v>76.510999999999996</v>
          </cell>
          <cell r="BC7">
            <v>399</v>
          </cell>
          <cell r="BD7">
            <v>239.98400000000001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285.55200000000002</v>
          </cell>
          <cell r="E8">
            <v>116.49</v>
          </cell>
          <cell r="F8">
            <v>169.06200000000001</v>
          </cell>
          <cell r="G8">
            <v>34.698999999999998</v>
          </cell>
          <cell r="H8">
            <v>0</v>
          </cell>
          <cell r="I8">
            <v>90.722999999999999</v>
          </cell>
          <cell r="J8">
            <v>0.97299999999999998</v>
          </cell>
          <cell r="K8">
            <v>1.411</v>
          </cell>
          <cell r="L8">
            <v>3.226</v>
          </cell>
          <cell r="M8">
            <v>0</v>
          </cell>
          <cell r="N8">
            <v>85.113</v>
          </cell>
          <cell r="O8">
            <v>0</v>
          </cell>
          <cell r="P8">
            <v>474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474</v>
          </cell>
          <cell r="V8">
            <v>0</v>
          </cell>
          <cell r="W8">
            <v>0.46100000000000002</v>
          </cell>
          <cell r="X8">
            <v>90.722999999999999</v>
          </cell>
          <cell r="Y8">
            <v>6.0709999999999997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85.113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118</v>
          </cell>
          <cell r="AZ8">
            <v>356</v>
          </cell>
          <cell r="BA8">
            <v>0</v>
          </cell>
          <cell r="BB8">
            <v>90.722999999999999</v>
          </cell>
          <cell r="BC8">
            <v>474</v>
          </cell>
          <cell r="BD8">
            <v>285.55200000000002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230.13300000000001</v>
          </cell>
          <cell r="E9">
            <v>94.644999999999996</v>
          </cell>
          <cell r="F9">
            <v>135.488</v>
          </cell>
          <cell r="G9">
            <v>34.954000000000001</v>
          </cell>
          <cell r="H9">
            <v>0</v>
          </cell>
          <cell r="I9">
            <v>73.736000000000004</v>
          </cell>
          <cell r="J9">
            <v>0.80300000000000005</v>
          </cell>
          <cell r="K9">
            <v>1.149</v>
          </cell>
          <cell r="L9">
            <v>2.62</v>
          </cell>
          <cell r="M9">
            <v>0</v>
          </cell>
          <cell r="N9">
            <v>69.164000000000001</v>
          </cell>
          <cell r="O9">
            <v>0</v>
          </cell>
          <cell r="P9">
            <v>380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380</v>
          </cell>
          <cell r="V9">
            <v>0</v>
          </cell>
          <cell r="W9">
            <v>0.78400000000000003</v>
          </cell>
          <cell r="X9">
            <v>73.736000000000004</v>
          </cell>
          <cell r="Y9">
            <v>5.3559999999999999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69.164000000000001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95</v>
          </cell>
          <cell r="AZ9">
            <v>285</v>
          </cell>
          <cell r="BA9">
            <v>0</v>
          </cell>
          <cell r="BB9">
            <v>73.736000000000004</v>
          </cell>
          <cell r="BC9">
            <v>380</v>
          </cell>
          <cell r="BD9">
            <v>230.13300000000001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122.874</v>
          </cell>
          <cell r="E10">
            <v>50.99</v>
          </cell>
          <cell r="F10">
            <v>71.884</v>
          </cell>
          <cell r="G10">
            <v>34.823999999999998</v>
          </cell>
          <cell r="H10">
            <v>0</v>
          </cell>
          <cell r="I10">
            <v>39.604999999999997</v>
          </cell>
          <cell r="J10">
            <v>0.45900000000000002</v>
          </cell>
          <cell r="K10">
            <v>0.64600000000000002</v>
          </cell>
          <cell r="L10">
            <v>0.68500000000000005</v>
          </cell>
          <cell r="M10">
            <v>0</v>
          </cell>
          <cell r="N10">
            <v>37.814999999999998</v>
          </cell>
          <cell r="O10">
            <v>0</v>
          </cell>
          <cell r="P10">
            <v>201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201</v>
          </cell>
          <cell r="V10">
            <v>0</v>
          </cell>
          <cell r="W10">
            <v>1.4259999999999999</v>
          </cell>
          <cell r="X10">
            <v>39.604999999999997</v>
          </cell>
          <cell r="Y10">
            <v>3.2159999999999997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37.814999999999998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50</v>
          </cell>
          <cell r="AZ10">
            <v>151</v>
          </cell>
          <cell r="BA10">
            <v>0</v>
          </cell>
          <cell r="BB10">
            <v>39.604999999999997</v>
          </cell>
          <cell r="BC10">
            <v>201</v>
          </cell>
          <cell r="BD10">
            <v>122.874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62.21</v>
          </cell>
          <cell r="E11">
            <v>26.26</v>
          </cell>
          <cell r="F11">
            <v>35.950000000000003</v>
          </cell>
          <cell r="G11">
            <v>35.317999999999998</v>
          </cell>
          <cell r="H11">
            <v>0</v>
          </cell>
          <cell r="I11">
            <v>20.291</v>
          </cell>
          <cell r="J11">
            <v>0.248</v>
          </cell>
          <cell r="K11">
            <v>0.33900000000000002</v>
          </cell>
          <cell r="L11">
            <v>0.504</v>
          </cell>
          <cell r="M11">
            <v>0</v>
          </cell>
          <cell r="N11">
            <v>19.2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1.5529999999999999</v>
          </cell>
          <cell r="X11">
            <v>20.291</v>
          </cell>
          <cell r="Y11">
            <v>2.6439999999999997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25</v>
          </cell>
          <cell r="AZ11">
            <v>75</v>
          </cell>
          <cell r="BA11">
            <v>0</v>
          </cell>
          <cell r="BB11">
            <v>20.291</v>
          </cell>
          <cell r="BC11">
            <v>100</v>
          </cell>
          <cell r="BD11">
            <v>62.21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64.397999999999996</v>
          </cell>
          <cell r="E12">
            <v>27.164999999999999</v>
          </cell>
          <cell r="F12">
            <v>37.232999999999997</v>
          </cell>
          <cell r="G12">
            <v>35.454000000000001</v>
          </cell>
          <cell r="H12">
            <v>0</v>
          </cell>
          <cell r="I12">
            <v>20.875</v>
          </cell>
          <cell r="J12">
            <v>0.25800000000000001</v>
          </cell>
          <cell r="K12">
            <v>0.35299999999999998</v>
          </cell>
          <cell r="L12">
            <v>0.219</v>
          </cell>
          <cell r="M12">
            <v>0</v>
          </cell>
          <cell r="N12">
            <v>20.045000000000002</v>
          </cell>
          <cell r="O12">
            <v>0</v>
          </cell>
          <cell r="P12">
            <v>103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</v>
          </cell>
          <cell r="V12">
            <v>0</v>
          </cell>
          <cell r="W12">
            <v>1.5649999999999999</v>
          </cell>
          <cell r="X12">
            <v>20.875</v>
          </cell>
          <cell r="Y12">
            <v>2.395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20.045000000000002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26</v>
          </cell>
          <cell r="AZ12">
            <v>77</v>
          </cell>
          <cell r="BA12">
            <v>0</v>
          </cell>
          <cell r="BB12">
            <v>20.875</v>
          </cell>
          <cell r="BC12">
            <v>103</v>
          </cell>
          <cell r="BD12">
            <v>64.397999999999996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106.61199999999999</v>
          </cell>
          <cell r="E13">
            <v>44.988999999999997</v>
          </cell>
          <cell r="F13">
            <v>61.622999999999998</v>
          </cell>
          <cell r="G13">
            <v>35.222000000000001</v>
          </cell>
          <cell r="H13">
            <v>0</v>
          </cell>
          <cell r="I13">
            <v>34.475000000000001</v>
          </cell>
          <cell r="J13">
            <v>0.40600000000000003</v>
          </cell>
          <cell r="K13">
            <v>0.55500000000000005</v>
          </cell>
          <cell r="L13">
            <v>0.81599999999999995</v>
          </cell>
          <cell r="M13">
            <v>0</v>
          </cell>
          <cell r="N13">
            <v>32.698</v>
          </cell>
          <cell r="O13">
            <v>0</v>
          </cell>
          <cell r="P13">
            <v>170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170</v>
          </cell>
          <cell r="V13">
            <v>0</v>
          </cell>
          <cell r="W13">
            <v>1.26</v>
          </cell>
          <cell r="X13">
            <v>34.475000000000001</v>
          </cell>
          <cell r="Y13">
            <v>3.0369999999999999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32.698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42</v>
          </cell>
          <cell r="AZ13">
            <v>128</v>
          </cell>
          <cell r="BA13">
            <v>0</v>
          </cell>
          <cell r="BB13">
            <v>34.475000000000001</v>
          </cell>
          <cell r="BC13">
            <v>170</v>
          </cell>
          <cell r="BD13">
            <v>106.61199999999999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125.25</v>
          </cell>
          <cell r="E14">
            <v>53.543999999999997</v>
          </cell>
          <cell r="F14">
            <v>71.706000000000003</v>
          </cell>
          <cell r="G14">
            <v>35.554000000000002</v>
          </cell>
          <cell r="H14">
            <v>0</v>
          </cell>
          <cell r="I14">
            <v>40.654000000000003</v>
          </cell>
          <cell r="J14">
            <v>0.47199999999999998</v>
          </cell>
          <cell r="K14">
            <v>0.63100000000000001</v>
          </cell>
          <cell r="L14">
            <v>0.91200000000000003</v>
          </cell>
          <cell r="M14">
            <v>0</v>
          </cell>
          <cell r="N14">
            <v>38.639000000000003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1.37</v>
          </cell>
          <cell r="X14">
            <v>40.654000000000003</v>
          </cell>
          <cell r="Y14">
            <v>3.3849999999999998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38.639000000000003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49</v>
          </cell>
          <cell r="AZ14">
            <v>147</v>
          </cell>
          <cell r="BA14">
            <v>0</v>
          </cell>
          <cell r="BB14">
            <v>40.654000000000003</v>
          </cell>
          <cell r="BC14">
            <v>196</v>
          </cell>
          <cell r="BD14">
            <v>125.25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222.03899999999999</v>
          </cell>
          <cell r="E15">
            <v>93.617000000000004</v>
          </cell>
          <cell r="F15">
            <v>128.422</v>
          </cell>
          <cell r="G15">
            <v>35.514000000000003</v>
          </cell>
          <cell r="H15">
            <v>0</v>
          </cell>
          <cell r="I15">
            <v>72.695999999999998</v>
          </cell>
          <cell r="J15">
            <v>0.79100000000000004</v>
          </cell>
          <cell r="K15">
            <v>1.085</v>
          </cell>
          <cell r="L15">
            <v>2.34</v>
          </cell>
          <cell r="M15">
            <v>0</v>
          </cell>
          <cell r="N15">
            <v>68.48</v>
          </cell>
          <cell r="O15">
            <v>0</v>
          </cell>
          <cell r="P15">
            <v>359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359</v>
          </cell>
          <cell r="V15">
            <v>0</v>
          </cell>
          <cell r="W15">
            <v>0.97699999999999998</v>
          </cell>
          <cell r="X15">
            <v>72.695999999999998</v>
          </cell>
          <cell r="Y15">
            <v>5.1929999999999996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68.48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90</v>
          </cell>
          <cell r="AZ15">
            <v>269</v>
          </cell>
          <cell r="BA15">
            <v>0</v>
          </cell>
          <cell r="BB15">
            <v>72.695999999999998</v>
          </cell>
          <cell r="BC15">
            <v>359</v>
          </cell>
          <cell r="BD15">
            <v>222.03899999999999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236.01499999999999</v>
          </cell>
          <cell r="E16">
            <v>99.777000000000001</v>
          </cell>
          <cell r="F16">
            <v>136.238</v>
          </cell>
          <cell r="G16">
            <v>35.488</v>
          </cell>
          <cell r="H16">
            <v>0</v>
          </cell>
          <cell r="I16">
            <v>77.305999999999997</v>
          </cell>
          <cell r="J16">
            <v>0.83599999999999997</v>
          </cell>
          <cell r="K16">
            <v>1.141</v>
          </cell>
          <cell r="L16">
            <v>2.5979999999999999</v>
          </cell>
          <cell r="M16">
            <v>0</v>
          </cell>
          <cell r="N16">
            <v>72.730999999999995</v>
          </cell>
          <cell r="O16">
            <v>0</v>
          </cell>
          <cell r="P16">
            <v>380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380</v>
          </cell>
          <cell r="V16">
            <v>0</v>
          </cell>
          <cell r="W16">
            <v>0.84</v>
          </cell>
          <cell r="X16">
            <v>77.305999999999997</v>
          </cell>
          <cell r="Y16">
            <v>5.4149999999999991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72.730999999999995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95</v>
          </cell>
          <cell r="AZ16">
            <v>285</v>
          </cell>
          <cell r="BA16">
            <v>0</v>
          </cell>
          <cell r="BB16">
            <v>77.305999999999997</v>
          </cell>
          <cell r="BC16">
            <v>380</v>
          </cell>
          <cell r="BD16">
            <v>236.01499999999999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256.10199999999998</v>
          </cell>
          <cell r="E17">
            <v>107.944</v>
          </cell>
          <cell r="F17">
            <v>148.15799999999999</v>
          </cell>
          <cell r="G17">
            <v>35.296999999999997</v>
          </cell>
          <cell r="H17">
            <v>0</v>
          </cell>
          <cell r="I17">
            <v>83.988</v>
          </cell>
          <cell r="J17">
            <v>0.89400000000000002</v>
          </cell>
          <cell r="K17">
            <v>1.226</v>
          </cell>
          <cell r="L17">
            <v>2.6120000000000001</v>
          </cell>
          <cell r="M17">
            <v>0</v>
          </cell>
          <cell r="N17">
            <v>79.256</v>
          </cell>
          <cell r="O17">
            <v>0</v>
          </cell>
          <cell r="P17">
            <v>415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415</v>
          </cell>
          <cell r="V17">
            <v>0</v>
          </cell>
          <cell r="W17">
            <v>0.75700000000000001</v>
          </cell>
          <cell r="X17">
            <v>83.988</v>
          </cell>
          <cell r="Y17">
            <v>5.4890000000000008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79.256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104</v>
          </cell>
          <cell r="AZ17">
            <v>311</v>
          </cell>
          <cell r="BA17">
            <v>0</v>
          </cell>
          <cell r="BB17">
            <v>83.988</v>
          </cell>
          <cell r="BC17">
            <v>415</v>
          </cell>
          <cell r="BD17">
            <v>256.10199999999998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21.088000000000001</v>
          </cell>
          <cell r="E28">
            <v>6.2110000000000003</v>
          </cell>
          <cell r="F28">
            <v>14.877000000000001</v>
          </cell>
          <cell r="G28">
            <v>34.594000000000001</v>
          </cell>
          <cell r="H28">
            <v>0</v>
          </cell>
          <cell r="I28">
            <v>5.4509999999999996</v>
          </cell>
          <cell r="J28">
            <v>0</v>
          </cell>
          <cell r="K28">
            <v>0</v>
          </cell>
          <cell r="L28">
            <v>2.46</v>
          </cell>
          <cell r="M28">
            <v>0</v>
          </cell>
          <cell r="N28">
            <v>2.9910000000000001</v>
          </cell>
          <cell r="O28">
            <v>0</v>
          </cell>
          <cell r="P28">
            <v>47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47</v>
          </cell>
          <cell r="V28">
            <v>0</v>
          </cell>
          <cell r="W28">
            <v>3.9769999999999999</v>
          </cell>
          <cell r="X28">
            <v>5.4509999999999996</v>
          </cell>
          <cell r="Y28">
            <v>6.4369999999999994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47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2.9910000000000001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47</v>
          </cell>
          <cell r="AZ28">
            <v>0</v>
          </cell>
          <cell r="BA28">
            <v>0</v>
          </cell>
          <cell r="BB28">
            <v>5.4509999999999996</v>
          </cell>
          <cell r="BC28">
            <v>47</v>
          </cell>
          <cell r="BD28">
            <v>21.088000000000001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8.9260000000000002</v>
          </cell>
          <cell r="E29">
            <v>2.621</v>
          </cell>
          <cell r="F29">
            <v>6.3049999999999997</v>
          </cell>
          <cell r="G29">
            <v>34.595999999999997</v>
          </cell>
          <cell r="H29">
            <v>0</v>
          </cell>
          <cell r="I29">
            <v>2.31</v>
          </cell>
          <cell r="J29">
            <v>0</v>
          </cell>
          <cell r="K29">
            <v>0</v>
          </cell>
          <cell r="L29">
            <v>1.056</v>
          </cell>
          <cell r="M29">
            <v>0</v>
          </cell>
          <cell r="N29">
            <v>1.254</v>
          </cell>
          <cell r="O29">
            <v>0</v>
          </cell>
          <cell r="P29">
            <v>20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</v>
          </cell>
          <cell r="V29">
            <v>0</v>
          </cell>
          <cell r="W29">
            <v>4.0620000000000003</v>
          </cell>
          <cell r="X29">
            <v>2.31</v>
          </cell>
          <cell r="Y29">
            <v>5.1180000000000003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1.254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20</v>
          </cell>
          <cell r="AZ29">
            <v>0</v>
          </cell>
          <cell r="BA29">
            <v>0</v>
          </cell>
          <cell r="BB29">
            <v>2.31</v>
          </cell>
          <cell r="BC29">
            <v>20</v>
          </cell>
          <cell r="BD29">
            <v>8.9260000000000002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22.771000000000001</v>
          </cell>
          <cell r="E30">
            <v>6.6349999999999998</v>
          </cell>
          <cell r="F30">
            <v>16.135999999999999</v>
          </cell>
          <cell r="G30">
            <v>34.692999999999998</v>
          </cell>
          <cell r="H30">
            <v>0</v>
          </cell>
          <cell r="I30">
            <v>5.8250000000000002</v>
          </cell>
          <cell r="J30">
            <v>0</v>
          </cell>
          <cell r="K30">
            <v>0</v>
          </cell>
          <cell r="L30">
            <v>2.681</v>
          </cell>
          <cell r="M30">
            <v>0</v>
          </cell>
          <cell r="N30">
            <v>3.1440000000000001</v>
          </cell>
          <cell r="O30">
            <v>0</v>
          </cell>
          <cell r="P30">
            <v>51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51</v>
          </cell>
          <cell r="V30">
            <v>0</v>
          </cell>
          <cell r="W30">
            <v>4.3529999999999998</v>
          </cell>
          <cell r="X30">
            <v>5.8250000000000002</v>
          </cell>
          <cell r="Y30">
            <v>7.0339999999999998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51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3.1440000000000001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51</v>
          </cell>
          <cell r="AZ30">
            <v>0</v>
          </cell>
          <cell r="BA30">
            <v>0</v>
          </cell>
          <cell r="BB30">
            <v>5.8250000000000002</v>
          </cell>
          <cell r="BC30">
            <v>51</v>
          </cell>
          <cell r="BD30">
            <v>22.771000000000001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20.890999999999998</v>
          </cell>
          <cell r="E31">
            <v>6.1230000000000002</v>
          </cell>
          <cell r="F31">
            <v>14.768000000000001</v>
          </cell>
          <cell r="G31">
            <v>34.953000000000003</v>
          </cell>
          <cell r="H31">
            <v>0</v>
          </cell>
          <cell r="I31">
            <v>5.298</v>
          </cell>
          <cell r="J31">
            <v>0</v>
          </cell>
          <cell r="K31">
            <v>0</v>
          </cell>
          <cell r="L31">
            <v>2.2639999999999998</v>
          </cell>
          <cell r="M31">
            <v>0</v>
          </cell>
          <cell r="N31">
            <v>3.0339999999999998</v>
          </cell>
          <cell r="O31">
            <v>0</v>
          </cell>
          <cell r="P31">
            <v>46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46</v>
          </cell>
          <cell r="V31">
            <v>0</v>
          </cell>
          <cell r="W31">
            <v>3.754</v>
          </cell>
          <cell r="X31">
            <v>5.298</v>
          </cell>
          <cell r="Y31">
            <v>6.0179999999999998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46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3.0339999999999998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46</v>
          </cell>
          <cell r="AZ31">
            <v>0</v>
          </cell>
          <cell r="BA31">
            <v>0</v>
          </cell>
          <cell r="BB31">
            <v>5.298</v>
          </cell>
          <cell r="BC31">
            <v>46</v>
          </cell>
          <cell r="BD31">
            <v>20.890999999999998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1.738</v>
          </cell>
          <cell r="E32">
            <v>0.45200000000000001</v>
          </cell>
          <cell r="F32">
            <v>1.286</v>
          </cell>
          <cell r="G32">
            <v>34.835000000000001</v>
          </cell>
          <cell r="H32">
            <v>0</v>
          </cell>
          <cell r="I32">
            <v>0.39</v>
          </cell>
          <cell r="J32">
            <v>0</v>
          </cell>
          <cell r="K32">
            <v>0</v>
          </cell>
          <cell r="L32">
            <v>0.28199999999999997</v>
          </cell>
          <cell r="M32">
            <v>0</v>
          </cell>
          <cell r="N32">
            <v>0.108</v>
          </cell>
          <cell r="O32">
            <v>0</v>
          </cell>
          <cell r="P32">
            <v>4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4</v>
          </cell>
          <cell r="V32">
            <v>0</v>
          </cell>
          <cell r="W32">
            <v>8.1639999999999997</v>
          </cell>
          <cell r="X32">
            <v>0.39</v>
          </cell>
          <cell r="Y32">
            <v>8.4459999999999997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4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0.108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4</v>
          </cell>
          <cell r="AZ32">
            <v>0</v>
          </cell>
          <cell r="BA32">
            <v>0</v>
          </cell>
          <cell r="BB32">
            <v>0.39</v>
          </cell>
          <cell r="BC32">
            <v>4</v>
          </cell>
          <cell r="BD32">
            <v>1.738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35.305999999999997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8.0690000000000008</v>
          </cell>
          <cell r="X33">
            <v>0</v>
          </cell>
          <cell r="Y33">
            <v>8.0690000000000008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35.457999999999998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2.1379999999999999</v>
          </cell>
          <cell r="X34">
            <v>0</v>
          </cell>
          <cell r="Y34">
            <v>2.1379999999999999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35.216999999999999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2.81</v>
          </cell>
          <cell r="X35">
            <v>0</v>
          </cell>
          <cell r="Y35">
            <v>2.81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3.649</v>
          </cell>
          <cell r="E36">
            <v>1.0329999999999999</v>
          </cell>
          <cell r="F36">
            <v>2.6160000000000001</v>
          </cell>
          <cell r="G36">
            <v>35.549999999999997</v>
          </cell>
          <cell r="H36">
            <v>0</v>
          </cell>
          <cell r="I36">
            <v>0.877</v>
          </cell>
          <cell r="J36">
            <v>0</v>
          </cell>
          <cell r="K36">
            <v>0</v>
          </cell>
          <cell r="L36">
            <v>0.503</v>
          </cell>
          <cell r="M36">
            <v>0</v>
          </cell>
          <cell r="N36">
            <v>0.374</v>
          </cell>
          <cell r="O36">
            <v>0</v>
          </cell>
          <cell r="P36">
            <v>8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8</v>
          </cell>
          <cell r="V36">
            <v>0</v>
          </cell>
          <cell r="W36">
            <v>6.9619999999999997</v>
          </cell>
          <cell r="X36">
            <v>0.877</v>
          </cell>
          <cell r="Y36">
            <v>7.4649999999999999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8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0.374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8</v>
          </cell>
          <cell r="AZ36">
            <v>0</v>
          </cell>
          <cell r="BA36">
            <v>0</v>
          </cell>
          <cell r="BB36">
            <v>0.877</v>
          </cell>
          <cell r="BC36">
            <v>8</v>
          </cell>
          <cell r="BD36">
            <v>3.649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13.744</v>
          </cell>
          <cell r="E37">
            <v>3.7189999999999999</v>
          </cell>
          <cell r="F37">
            <v>10.025</v>
          </cell>
          <cell r="G37">
            <v>35.512999999999998</v>
          </cell>
          <cell r="H37">
            <v>0</v>
          </cell>
          <cell r="I37">
            <v>3.194</v>
          </cell>
          <cell r="J37">
            <v>0</v>
          </cell>
          <cell r="K37">
            <v>0</v>
          </cell>
          <cell r="L37">
            <v>1.752</v>
          </cell>
          <cell r="M37">
            <v>0</v>
          </cell>
          <cell r="N37">
            <v>1.4419999999999999</v>
          </cell>
          <cell r="O37">
            <v>0</v>
          </cell>
          <cell r="P37">
            <v>31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31</v>
          </cell>
          <cell r="V37">
            <v>0</v>
          </cell>
          <cell r="W37">
            <v>4.29</v>
          </cell>
          <cell r="X37">
            <v>3.194</v>
          </cell>
          <cell r="Y37">
            <v>6.0419999999999998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31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1.4419999999999999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31</v>
          </cell>
          <cell r="AZ37">
            <v>0</v>
          </cell>
          <cell r="BA37">
            <v>0</v>
          </cell>
          <cell r="BB37">
            <v>3.194</v>
          </cell>
          <cell r="BC37">
            <v>31</v>
          </cell>
          <cell r="BD37">
            <v>13.744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20.969000000000001</v>
          </cell>
          <cell r="E38">
            <v>5.9630000000000001</v>
          </cell>
          <cell r="F38">
            <v>15.006</v>
          </cell>
          <cell r="G38">
            <v>35.488999999999997</v>
          </cell>
          <cell r="H38">
            <v>0</v>
          </cell>
          <cell r="I38">
            <v>5.1879999999999997</v>
          </cell>
          <cell r="J38">
            <v>0</v>
          </cell>
          <cell r="K38">
            <v>0</v>
          </cell>
          <cell r="L38">
            <v>2.5459999999999998</v>
          </cell>
          <cell r="M38">
            <v>0</v>
          </cell>
          <cell r="N38">
            <v>2.6419999999999999</v>
          </cell>
          <cell r="O38">
            <v>0</v>
          </cell>
          <cell r="P38">
            <v>47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47</v>
          </cell>
          <cell r="V38">
            <v>0</v>
          </cell>
          <cell r="W38">
            <v>4.0970000000000004</v>
          </cell>
          <cell r="X38">
            <v>5.1879999999999997</v>
          </cell>
          <cell r="Y38">
            <v>6.6430000000000007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47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2.6419999999999999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47</v>
          </cell>
          <cell r="AZ38">
            <v>0</v>
          </cell>
          <cell r="BA38">
            <v>0</v>
          </cell>
          <cell r="BB38">
            <v>5.1879999999999997</v>
          </cell>
          <cell r="BC38">
            <v>47</v>
          </cell>
          <cell r="BD38">
            <v>20.969000000000001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23.059000000000001</v>
          </cell>
          <cell r="E39">
            <v>6.5330000000000004</v>
          </cell>
          <cell r="F39">
            <v>16.526</v>
          </cell>
          <cell r="G39">
            <v>35.283999999999999</v>
          </cell>
          <cell r="H39">
            <v>0</v>
          </cell>
          <cell r="I39">
            <v>5.82</v>
          </cell>
          <cell r="J39">
            <v>0</v>
          </cell>
          <cell r="K39">
            <v>0</v>
          </cell>
          <cell r="L39">
            <v>2.0840000000000001</v>
          </cell>
          <cell r="M39">
            <v>0</v>
          </cell>
          <cell r="N39">
            <v>3.7360000000000002</v>
          </cell>
          <cell r="O39">
            <v>0</v>
          </cell>
          <cell r="P39">
            <v>53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53</v>
          </cell>
          <cell r="V39">
            <v>0</v>
          </cell>
          <cell r="W39">
            <v>3.0630000000000002</v>
          </cell>
          <cell r="X39">
            <v>5.82</v>
          </cell>
          <cell r="Y39">
            <v>5.1470000000000002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53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3.7360000000000002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53</v>
          </cell>
          <cell r="AZ39">
            <v>0</v>
          </cell>
          <cell r="BA39">
            <v>0</v>
          </cell>
          <cell r="BB39">
            <v>5.82</v>
          </cell>
          <cell r="BC39">
            <v>53</v>
          </cell>
          <cell r="BD39">
            <v>23.059000000000001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3">
          <cell r="C3">
            <v>1747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BC5TPH73I5VB3E25WGPJOGB5C">
      <xxl21:absoluteUrl r:id="rId2"/>
    </xxl21:alternateUrls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měsíční list ZŠ"/>
      <sheetName val="Kogenerace KGJ Govorova"/>
      <sheetName val="elektřina"/>
      <sheetName val="Kogenerace ZŠ"/>
      <sheetName val="evidence ED"/>
      <sheetName val="Teplo"/>
      <sheetName val="plyn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242.67099999999999</v>
          </cell>
          <cell r="E6">
            <v>101.94799999999999</v>
          </cell>
          <cell r="F6">
            <v>140.72300000000001</v>
          </cell>
          <cell r="G6">
            <v>34.594000000000001</v>
          </cell>
          <cell r="H6">
            <v>0</v>
          </cell>
          <cell r="I6">
            <v>81.3</v>
          </cell>
          <cell r="J6">
            <v>0.86399999999999999</v>
          </cell>
          <cell r="K6">
            <v>1.1919999999999999</v>
          </cell>
          <cell r="L6">
            <v>2.6760000000000002</v>
          </cell>
          <cell r="M6">
            <v>0</v>
          </cell>
          <cell r="N6">
            <v>76.567999999999998</v>
          </cell>
          <cell r="O6">
            <v>0</v>
          </cell>
          <cell r="P6">
            <v>404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404</v>
          </cell>
          <cell r="V6">
            <v>0</v>
          </cell>
          <cell r="W6">
            <v>0.80600000000000005</v>
          </cell>
          <cell r="X6">
            <v>81.3</v>
          </cell>
          <cell r="Y6">
            <v>5.5380000000000003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76.567999999999998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101</v>
          </cell>
          <cell r="AZ6">
            <v>303</v>
          </cell>
          <cell r="BA6">
            <v>0</v>
          </cell>
          <cell r="BB6">
            <v>81.3</v>
          </cell>
          <cell r="BC6">
            <v>404</v>
          </cell>
          <cell r="BD6">
            <v>242.67099999999999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207.352</v>
          </cell>
          <cell r="E7">
            <v>87.141000000000005</v>
          </cell>
          <cell r="F7">
            <v>120.211</v>
          </cell>
          <cell r="G7">
            <v>34.595999999999997</v>
          </cell>
          <cell r="H7">
            <v>0</v>
          </cell>
          <cell r="I7">
            <v>68.864999999999995</v>
          </cell>
          <cell r="J7">
            <v>0.73599999999999999</v>
          </cell>
          <cell r="K7">
            <v>1.0149999999999999</v>
          </cell>
          <cell r="L7">
            <v>2.786</v>
          </cell>
          <cell r="M7">
            <v>0</v>
          </cell>
          <cell r="N7">
            <v>64.328000000000003</v>
          </cell>
          <cell r="O7">
            <v>0</v>
          </cell>
          <cell r="P7">
            <v>342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342</v>
          </cell>
          <cell r="V7">
            <v>0</v>
          </cell>
          <cell r="W7">
            <v>0.90600000000000003</v>
          </cell>
          <cell r="X7">
            <v>68.864999999999995</v>
          </cell>
          <cell r="Y7">
            <v>5.4429999999999996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64.328000000000003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85</v>
          </cell>
          <cell r="AZ7">
            <v>257</v>
          </cell>
          <cell r="BA7">
            <v>0</v>
          </cell>
          <cell r="BB7">
            <v>68.864999999999995</v>
          </cell>
          <cell r="BC7">
            <v>342</v>
          </cell>
          <cell r="BD7">
            <v>207.352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198.51400000000001</v>
          </cell>
          <cell r="E8">
            <v>81.686000000000007</v>
          </cell>
          <cell r="F8">
            <v>116.828</v>
          </cell>
          <cell r="G8">
            <v>34.698999999999998</v>
          </cell>
          <cell r="H8">
            <v>0</v>
          </cell>
          <cell r="I8">
            <v>64.287999999999997</v>
          </cell>
          <cell r="J8">
            <v>0.72299999999999998</v>
          </cell>
          <cell r="K8">
            <v>1.034</v>
          </cell>
          <cell r="L8">
            <v>1.9850000000000001</v>
          </cell>
          <cell r="M8">
            <v>0</v>
          </cell>
          <cell r="N8">
            <v>60.545999999999999</v>
          </cell>
          <cell r="O8">
            <v>0</v>
          </cell>
          <cell r="P8">
            <v>331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331</v>
          </cell>
          <cell r="V8">
            <v>0</v>
          </cell>
          <cell r="W8">
            <v>1.369</v>
          </cell>
          <cell r="X8">
            <v>64.287999999999997</v>
          </cell>
          <cell r="Y8">
            <v>5.1110000000000007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60.545999999999999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83</v>
          </cell>
          <cell r="AZ8">
            <v>248</v>
          </cell>
          <cell r="BA8">
            <v>0</v>
          </cell>
          <cell r="BB8">
            <v>64.287999999999997</v>
          </cell>
          <cell r="BC8">
            <v>331</v>
          </cell>
          <cell r="BD8">
            <v>198.51400000000001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78.926000000000002</v>
          </cell>
          <cell r="E9">
            <v>32.131999999999998</v>
          </cell>
          <cell r="F9">
            <v>46.793999999999997</v>
          </cell>
          <cell r="G9">
            <v>34.954000000000001</v>
          </cell>
          <cell r="H9">
            <v>0</v>
          </cell>
          <cell r="I9">
            <v>25.559000000000001</v>
          </cell>
          <cell r="J9">
            <v>0.307</v>
          </cell>
          <cell r="K9">
            <v>0.44600000000000001</v>
          </cell>
          <cell r="L9">
            <v>0.67800000000000005</v>
          </cell>
          <cell r="M9">
            <v>0</v>
          </cell>
          <cell r="N9">
            <v>24.128</v>
          </cell>
          <cell r="O9">
            <v>0</v>
          </cell>
          <cell r="P9">
            <v>134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134</v>
          </cell>
          <cell r="V9">
            <v>0</v>
          </cell>
          <cell r="W9">
            <v>2.4129999999999998</v>
          </cell>
          <cell r="X9">
            <v>25.559000000000001</v>
          </cell>
          <cell r="Y9">
            <v>3.8439999999999999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24.128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33</v>
          </cell>
          <cell r="AZ9">
            <v>101</v>
          </cell>
          <cell r="BA9">
            <v>0</v>
          </cell>
          <cell r="BB9">
            <v>25.559000000000001</v>
          </cell>
          <cell r="BC9">
            <v>134</v>
          </cell>
          <cell r="BD9">
            <v>78.926000000000002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64.091999999999999</v>
          </cell>
          <cell r="E10">
            <v>26.361000000000001</v>
          </cell>
          <cell r="F10">
            <v>37.731000000000002</v>
          </cell>
          <cell r="G10">
            <v>34.823999999999998</v>
          </cell>
          <cell r="H10">
            <v>0</v>
          </cell>
          <cell r="I10">
            <v>20.96</v>
          </cell>
          <cell r="J10">
            <v>0.25700000000000001</v>
          </cell>
          <cell r="K10">
            <v>0.36799999999999999</v>
          </cell>
          <cell r="L10">
            <v>0.35299999999999998</v>
          </cell>
          <cell r="M10">
            <v>0</v>
          </cell>
          <cell r="N10">
            <v>19.981999999999999</v>
          </cell>
          <cell r="O10">
            <v>0</v>
          </cell>
          <cell r="P10">
            <v>108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108</v>
          </cell>
          <cell r="V10">
            <v>0</v>
          </cell>
          <cell r="W10">
            <v>2.173</v>
          </cell>
          <cell r="X10">
            <v>20.96</v>
          </cell>
          <cell r="Y10">
            <v>3.1509999999999998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19.981999999999999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27</v>
          </cell>
          <cell r="AZ10">
            <v>81</v>
          </cell>
          <cell r="BA10">
            <v>0</v>
          </cell>
          <cell r="BB10">
            <v>20.96</v>
          </cell>
          <cell r="BC10">
            <v>108</v>
          </cell>
          <cell r="BD10">
            <v>64.091999999999999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64.881</v>
          </cell>
          <cell r="E11">
            <v>26.718</v>
          </cell>
          <cell r="F11">
            <v>38.162999999999997</v>
          </cell>
          <cell r="G11">
            <v>35.317999999999998</v>
          </cell>
          <cell r="H11">
            <v>0</v>
          </cell>
          <cell r="I11">
            <v>21.003</v>
          </cell>
          <cell r="J11">
            <v>0.253</v>
          </cell>
          <cell r="K11">
            <v>0.36199999999999999</v>
          </cell>
          <cell r="L11">
            <v>0.622</v>
          </cell>
          <cell r="M11">
            <v>0</v>
          </cell>
          <cell r="N11">
            <v>19.765999999999998</v>
          </cell>
          <cell r="O11">
            <v>0</v>
          </cell>
          <cell r="P11">
            <v>108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108</v>
          </cell>
          <cell r="V11">
            <v>0</v>
          </cell>
          <cell r="W11">
            <v>1.6739999999999999</v>
          </cell>
          <cell r="X11">
            <v>21.003</v>
          </cell>
          <cell r="Y11">
            <v>2.9109999999999996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19.765999999999998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27</v>
          </cell>
          <cell r="AZ11">
            <v>81</v>
          </cell>
          <cell r="BA11">
            <v>0</v>
          </cell>
          <cell r="BB11">
            <v>21.003</v>
          </cell>
          <cell r="BC11">
            <v>108</v>
          </cell>
          <cell r="BD11">
            <v>64.881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66.706999999999994</v>
          </cell>
          <cell r="E12">
            <v>27.446000000000002</v>
          </cell>
          <cell r="F12">
            <v>39.261000000000003</v>
          </cell>
          <cell r="G12">
            <v>35.454000000000001</v>
          </cell>
          <cell r="H12">
            <v>0</v>
          </cell>
          <cell r="I12">
            <v>21.555</v>
          </cell>
          <cell r="J12">
            <v>0.255</v>
          </cell>
          <cell r="K12">
            <v>0.36399999999999999</v>
          </cell>
          <cell r="L12">
            <v>0.121</v>
          </cell>
          <cell r="M12">
            <v>0</v>
          </cell>
          <cell r="N12">
            <v>20.815000000000001</v>
          </cell>
          <cell r="O12">
            <v>0</v>
          </cell>
          <cell r="P12">
            <v>111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111</v>
          </cell>
          <cell r="V12">
            <v>0</v>
          </cell>
          <cell r="W12">
            <v>1.653</v>
          </cell>
          <cell r="X12">
            <v>21.555</v>
          </cell>
          <cell r="Y12">
            <v>2.3930000000000002</v>
          </cell>
          <cell r="Z12">
            <v>0</v>
          </cell>
          <cell r="AA12">
            <v>0</v>
          </cell>
          <cell r="AB12">
            <v>0</v>
          </cell>
          <cell r="AC12">
            <v>2.2204460492503131E-16</v>
          </cell>
          <cell r="AD12">
            <v>0</v>
          </cell>
          <cell r="AE12">
            <v>111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20.815000000000001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28</v>
          </cell>
          <cell r="AZ12">
            <v>83</v>
          </cell>
          <cell r="BA12">
            <v>0</v>
          </cell>
          <cell r="BB12">
            <v>21.555</v>
          </cell>
          <cell r="BC12">
            <v>111</v>
          </cell>
          <cell r="BD12">
            <v>66.706999999999994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77.738</v>
          </cell>
          <cell r="E13">
            <v>31.379000000000001</v>
          </cell>
          <cell r="F13">
            <v>46.359000000000002</v>
          </cell>
          <cell r="G13">
            <v>35.222000000000001</v>
          </cell>
          <cell r="H13">
            <v>0</v>
          </cell>
          <cell r="I13">
            <v>24.63</v>
          </cell>
          <cell r="J13">
            <v>0.26600000000000001</v>
          </cell>
          <cell r="K13">
            <v>0.39400000000000002</v>
          </cell>
          <cell r="L13">
            <v>0.629</v>
          </cell>
          <cell r="M13">
            <v>0</v>
          </cell>
          <cell r="N13">
            <v>23.341000000000001</v>
          </cell>
          <cell r="O13">
            <v>0</v>
          </cell>
          <cell r="P13">
            <v>131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131</v>
          </cell>
          <cell r="V13">
            <v>0</v>
          </cell>
          <cell r="W13">
            <v>1.4550000000000001</v>
          </cell>
          <cell r="X13">
            <v>24.63</v>
          </cell>
          <cell r="Y13">
            <v>2.7440000000000002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23.341000000000001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33</v>
          </cell>
          <cell r="AZ13">
            <v>98</v>
          </cell>
          <cell r="BA13">
            <v>0</v>
          </cell>
          <cell r="BB13">
            <v>24.63</v>
          </cell>
          <cell r="BC13">
            <v>131</v>
          </cell>
          <cell r="BD13">
            <v>77.738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87.524000000000001</v>
          </cell>
          <cell r="E14">
            <v>35.298999999999999</v>
          </cell>
          <cell r="F14">
            <v>52.225000000000001</v>
          </cell>
          <cell r="G14">
            <v>35.554000000000002</v>
          </cell>
          <cell r="H14">
            <v>0</v>
          </cell>
          <cell r="I14">
            <v>27.6</v>
          </cell>
          <cell r="J14">
            <v>0.311</v>
          </cell>
          <cell r="K14">
            <v>0.45900000000000002</v>
          </cell>
          <cell r="L14">
            <v>0.754</v>
          </cell>
          <cell r="M14">
            <v>0</v>
          </cell>
          <cell r="N14">
            <v>26.076000000000001</v>
          </cell>
          <cell r="O14">
            <v>0</v>
          </cell>
          <cell r="P14">
            <v>147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147</v>
          </cell>
          <cell r="V14">
            <v>0</v>
          </cell>
          <cell r="W14">
            <v>1.3120000000000001</v>
          </cell>
          <cell r="X14">
            <v>27.6</v>
          </cell>
          <cell r="Y14">
            <v>2.8359999999999999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26.076000000000001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37</v>
          </cell>
          <cell r="AZ14">
            <v>110</v>
          </cell>
          <cell r="BA14">
            <v>0</v>
          </cell>
          <cell r="BB14">
            <v>27.6</v>
          </cell>
          <cell r="BC14">
            <v>147</v>
          </cell>
          <cell r="BD14">
            <v>87.524000000000001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140.149</v>
          </cell>
          <cell r="E15">
            <v>56.545999999999999</v>
          </cell>
          <cell r="F15">
            <v>83.602999999999994</v>
          </cell>
          <cell r="G15">
            <v>35.514000000000003</v>
          </cell>
          <cell r="H15">
            <v>0</v>
          </cell>
          <cell r="I15">
            <v>44.152000000000001</v>
          </cell>
          <cell r="J15">
            <v>0.48499999999999999</v>
          </cell>
          <cell r="K15">
            <v>0.71599999999999997</v>
          </cell>
          <cell r="L15">
            <v>1.002</v>
          </cell>
          <cell r="M15">
            <v>0</v>
          </cell>
          <cell r="N15">
            <v>41.948999999999998</v>
          </cell>
          <cell r="O15">
            <v>0</v>
          </cell>
          <cell r="P15">
            <v>235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235</v>
          </cell>
          <cell r="V15">
            <v>0</v>
          </cell>
          <cell r="W15">
            <v>1.4870000000000001</v>
          </cell>
          <cell r="X15">
            <v>44.152000000000001</v>
          </cell>
          <cell r="Y15">
            <v>3.6900000000000004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41.948999999999998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59</v>
          </cell>
          <cell r="AZ15">
            <v>176</v>
          </cell>
          <cell r="BA15">
            <v>0</v>
          </cell>
          <cell r="BB15">
            <v>44.152000000000001</v>
          </cell>
          <cell r="BC15">
            <v>235</v>
          </cell>
          <cell r="BD15">
            <v>140.149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177.62700000000001</v>
          </cell>
          <cell r="E16">
            <v>71.765000000000001</v>
          </cell>
          <cell r="F16">
            <v>105.86199999999999</v>
          </cell>
          <cell r="G16">
            <v>35.488</v>
          </cell>
          <cell r="H16">
            <v>0</v>
          </cell>
          <cell r="I16">
            <v>55.927999999999997</v>
          </cell>
          <cell r="J16">
            <v>0.60899999999999999</v>
          </cell>
          <cell r="K16">
            <v>0.89800000000000002</v>
          </cell>
          <cell r="L16">
            <v>54.420999999999999</v>
          </cell>
          <cell r="M16">
            <v>0</v>
          </cell>
          <cell r="N16">
            <v>0</v>
          </cell>
          <cell r="O16">
            <v>-7.1054273576010019E-15</v>
          </cell>
          <cell r="P16">
            <v>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297</v>
          </cell>
          <cell r="V16">
            <v>0</v>
          </cell>
          <cell r="W16">
            <v>0</v>
          </cell>
          <cell r="X16">
            <v>55.927999999999997</v>
          </cell>
          <cell r="Y16">
            <v>55.927999999999997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74</v>
          </cell>
          <cell r="AZ16">
            <v>223</v>
          </cell>
          <cell r="BA16">
            <v>0</v>
          </cell>
          <cell r="BB16">
            <v>55.927999999999997</v>
          </cell>
          <cell r="BC16">
            <v>297</v>
          </cell>
          <cell r="BD16">
            <v>177.62700000000001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35.296999999999997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14.928000000000001</v>
          </cell>
          <cell r="E28">
            <v>4.2640000000000002</v>
          </cell>
          <cell r="F28">
            <v>10.664</v>
          </cell>
          <cell r="G28">
            <v>34.594000000000001</v>
          </cell>
          <cell r="H28">
            <v>0</v>
          </cell>
          <cell r="I28">
            <v>3.665</v>
          </cell>
          <cell r="J28">
            <v>0</v>
          </cell>
          <cell r="K28">
            <v>0</v>
          </cell>
          <cell r="L28">
            <v>2.149</v>
          </cell>
          <cell r="M28">
            <v>0</v>
          </cell>
          <cell r="N28">
            <v>1.516</v>
          </cell>
          <cell r="O28">
            <v>0</v>
          </cell>
          <cell r="P28">
            <v>33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33</v>
          </cell>
          <cell r="V28">
            <v>0</v>
          </cell>
          <cell r="W28">
            <v>6.4859999999999998</v>
          </cell>
          <cell r="X28">
            <v>3.665</v>
          </cell>
          <cell r="Y28">
            <v>8.6349999999999998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33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1.516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33</v>
          </cell>
          <cell r="AZ28">
            <v>0</v>
          </cell>
          <cell r="BA28">
            <v>0</v>
          </cell>
          <cell r="BB28">
            <v>3.665</v>
          </cell>
          <cell r="BC28">
            <v>33</v>
          </cell>
          <cell r="BD28">
            <v>14.928000000000001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8.3960000000000008</v>
          </cell>
          <cell r="E29">
            <v>2.476</v>
          </cell>
          <cell r="F29">
            <v>5.92</v>
          </cell>
          <cell r="G29">
            <v>34.595999999999997</v>
          </cell>
          <cell r="H29">
            <v>0</v>
          </cell>
          <cell r="I29">
            <v>2.2080000000000002</v>
          </cell>
          <cell r="J29">
            <v>0</v>
          </cell>
          <cell r="K29">
            <v>0</v>
          </cell>
          <cell r="L29">
            <v>1.3520000000000001</v>
          </cell>
          <cell r="M29">
            <v>0</v>
          </cell>
          <cell r="N29">
            <v>0.85599999999999998</v>
          </cell>
          <cell r="O29">
            <v>0</v>
          </cell>
          <cell r="P29">
            <v>19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19</v>
          </cell>
          <cell r="V29">
            <v>0</v>
          </cell>
          <cell r="W29">
            <v>4.7089999999999996</v>
          </cell>
          <cell r="X29">
            <v>2.2080000000000002</v>
          </cell>
          <cell r="Y29">
            <v>6.0609999999999999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19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0.85599999999999998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19</v>
          </cell>
          <cell r="AZ29">
            <v>0</v>
          </cell>
          <cell r="BA29">
            <v>0</v>
          </cell>
          <cell r="BB29">
            <v>2.2080000000000002</v>
          </cell>
          <cell r="BC29">
            <v>19</v>
          </cell>
          <cell r="BD29">
            <v>8.3960000000000008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8.81</v>
          </cell>
          <cell r="E30">
            <v>2.2869999999999999</v>
          </cell>
          <cell r="F30">
            <v>6.5229999999999997</v>
          </cell>
          <cell r="G30">
            <v>34.692999999999998</v>
          </cell>
          <cell r="H30">
            <v>0</v>
          </cell>
          <cell r="I30">
            <v>2.1429999999999998</v>
          </cell>
          <cell r="J30">
            <v>0</v>
          </cell>
          <cell r="K30">
            <v>0</v>
          </cell>
          <cell r="L30">
            <v>1.3320000000000001</v>
          </cell>
          <cell r="M30">
            <v>0</v>
          </cell>
          <cell r="N30">
            <v>0.81100000000000005</v>
          </cell>
          <cell r="O30">
            <v>0</v>
          </cell>
          <cell r="P30">
            <v>22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22</v>
          </cell>
          <cell r="V30">
            <v>0</v>
          </cell>
          <cell r="W30">
            <v>5.8250000000000002</v>
          </cell>
          <cell r="X30">
            <v>2.1429999999999998</v>
          </cell>
          <cell r="Y30">
            <v>7.157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22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0.81100000000000005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22</v>
          </cell>
          <cell r="AZ30">
            <v>0</v>
          </cell>
          <cell r="BA30">
            <v>0</v>
          </cell>
          <cell r="BB30">
            <v>2.1429999999999998</v>
          </cell>
          <cell r="BC30">
            <v>22</v>
          </cell>
          <cell r="BD30">
            <v>8.81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17.472000000000001</v>
          </cell>
          <cell r="E31">
            <v>4.62</v>
          </cell>
          <cell r="F31">
            <v>12.852</v>
          </cell>
          <cell r="G31">
            <v>34.953000000000003</v>
          </cell>
          <cell r="H31">
            <v>0</v>
          </cell>
          <cell r="I31">
            <v>4.194</v>
          </cell>
          <cell r="J31">
            <v>0</v>
          </cell>
          <cell r="K31">
            <v>0</v>
          </cell>
          <cell r="L31">
            <v>2.2599999999999998</v>
          </cell>
          <cell r="M31">
            <v>0</v>
          </cell>
          <cell r="N31">
            <v>1.9339999999999999</v>
          </cell>
          <cell r="O31">
            <v>0</v>
          </cell>
          <cell r="P31">
            <v>42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42</v>
          </cell>
          <cell r="V31">
            <v>0</v>
          </cell>
          <cell r="W31">
            <v>3.5659999999999998</v>
          </cell>
          <cell r="X31">
            <v>4.194</v>
          </cell>
          <cell r="Y31">
            <v>5.8259999999999996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42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1.9339999999999999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42</v>
          </cell>
          <cell r="AZ31">
            <v>0</v>
          </cell>
          <cell r="BA31">
            <v>0</v>
          </cell>
          <cell r="BB31">
            <v>4.194</v>
          </cell>
          <cell r="BC31">
            <v>42</v>
          </cell>
          <cell r="BD31">
            <v>17.472000000000001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2.222</v>
          </cell>
          <cell r="E32">
            <v>0.63</v>
          </cell>
          <cell r="F32">
            <v>1.5920000000000001</v>
          </cell>
          <cell r="G32">
            <v>34.835000000000001</v>
          </cell>
          <cell r="H32">
            <v>0</v>
          </cell>
          <cell r="I32">
            <v>0.55000000000000004</v>
          </cell>
          <cell r="J32">
            <v>0</v>
          </cell>
          <cell r="K32">
            <v>0</v>
          </cell>
          <cell r="L32">
            <v>0.27200000000000002</v>
          </cell>
          <cell r="M32">
            <v>0</v>
          </cell>
          <cell r="N32">
            <v>0.27800000000000002</v>
          </cell>
          <cell r="O32">
            <v>0</v>
          </cell>
          <cell r="P32">
            <v>5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5</v>
          </cell>
          <cell r="V32">
            <v>0</v>
          </cell>
          <cell r="W32">
            <v>7.1139999999999999</v>
          </cell>
          <cell r="X32">
            <v>0.55000000000000004</v>
          </cell>
          <cell r="Y32">
            <v>7.3860000000000001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5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0.27800000000000002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</v>
          </cell>
          <cell r="AZ32">
            <v>0</v>
          </cell>
          <cell r="BA32">
            <v>0</v>
          </cell>
          <cell r="BB32">
            <v>0.55000000000000004</v>
          </cell>
          <cell r="BC32">
            <v>5</v>
          </cell>
          <cell r="BD32">
            <v>2.222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35.305999999999997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7.8579999999999997</v>
          </cell>
          <cell r="X33">
            <v>0</v>
          </cell>
          <cell r="Y33">
            <v>7.8579999999999997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35.457999999999998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2.86</v>
          </cell>
          <cell r="X34">
            <v>0</v>
          </cell>
          <cell r="Y34">
            <v>2.86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35.216999999999999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3.9430000000000001</v>
          </cell>
          <cell r="X35">
            <v>0</v>
          </cell>
          <cell r="Y35">
            <v>3.9430000000000001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35.549999999999997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7.5890000000000004</v>
          </cell>
          <cell r="X36">
            <v>0</v>
          </cell>
          <cell r="Y36">
            <v>7.5890000000000004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9.3640000000000008</v>
          </cell>
          <cell r="E37">
            <v>2.5459999999999998</v>
          </cell>
          <cell r="F37">
            <v>6.8179999999999996</v>
          </cell>
          <cell r="G37">
            <v>35.512999999999998</v>
          </cell>
          <cell r="H37">
            <v>0</v>
          </cell>
          <cell r="I37">
            <v>1.9710000000000001</v>
          </cell>
          <cell r="J37">
            <v>0</v>
          </cell>
          <cell r="K37">
            <v>0</v>
          </cell>
          <cell r="L37">
            <v>1.04</v>
          </cell>
          <cell r="M37">
            <v>0</v>
          </cell>
          <cell r="N37">
            <v>0.93100000000000005</v>
          </cell>
          <cell r="O37">
            <v>0</v>
          </cell>
          <cell r="P37">
            <v>19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19</v>
          </cell>
          <cell r="V37">
            <v>0</v>
          </cell>
          <cell r="W37">
            <v>6.2240000000000002</v>
          </cell>
          <cell r="X37">
            <v>1.9710000000000001</v>
          </cell>
          <cell r="Y37">
            <v>7.2640000000000002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19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0.93100000000000005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19</v>
          </cell>
          <cell r="AZ37">
            <v>0</v>
          </cell>
          <cell r="BA37">
            <v>0</v>
          </cell>
          <cell r="BB37">
            <v>1.9710000000000001</v>
          </cell>
          <cell r="BC37">
            <v>19</v>
          </cell>
          <cell r="BD37">
            <v>9.3640000000000008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14.067</v>
          </cell>
          <cell r="E38">
            <v>4.05</v>
          </cell>
          <cell r="F38">
            <v>10.016999999999999</v>
          </cell>
          <cell r="G38">
            <v>35.488999999999997</v>
          </cell>
          <cell r="H38">
            <v>0</v>
          </cell>
          <cell r="I38">
            <v>3.4809999999999999</v>
          </cell>
          <cell r="J38">
            <v>0</v>
          </cell>
          <cell r="K38">
            <v>0</v>
          </cell>
          <cell r="L38">
            <v>3.4809999999999999</v>
          </cell>
          <cell r="M38">
            <v>0</v>
          </cell>
          <cell r="N38">
            <v>0</v>
          </cell>
          <cell r="O38">
            <v>0</v>
          </cell>
          <cell r="P38">
            <v>31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31</v>
          </cell>
          <cell r="V38">
            <v>0</v>
          </cell>
          <cell r="W38">
            <v>0</v>
          </cell>
          <cell r="X38">
            <v>3.4809999999999999</v>
          </cell>
          <cell r="Y38">
            <v>3.4809999999999999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31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31</v>
          </cell>
          <cell r="AZ38">
            <v>0</v>
          </cell>
          <cell r="BA38">
            <v>0</v>
          </cell>
          <cell r="BB38">
            <v>3.4809999999999999</v>
          </cell>
          <cell r="BC38">
            <v>31</v>
          </cell>
          <cell r="BD38">
            <v>14.067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35.488999999999997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Domovní kotelny"/>
      <sheetName val="evidence plynu k ED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Hodnocení KJ Světlá"/>
      <sheetName val="Patní měřiče"/>
      <sheetName val="měs. hlášení MPO"/>
      <sheetName val="ERU-1"/>
      <sheetName val="Hodnocení Světlá"/>
      <sheetName val="OTE 2000"/>
      <sheetName val="vodoměry UT- DPS, kotelny"/>
      <sheetName val="Spotřeby elektřiny dps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6">
          <cell r="A6" t="str">
            <v>Leden</v>
          </cell>
          <cell r="B6">
            <v>1</v>
          </cell>
          <cell r="C6" t="str">
            <v>OK</v>
          </cell>
          <cell r="D6">
            <v>2426.4090000000001</v>
          </cell>
          <cell r="E6">
            <v>1181.7159999999999</v>
          </cell>
          <cell r="F6">
            <v>1244.693</v>
          </cell>
          <cell r="G6">
            <v>34.594999999999999</v>
          </cell>
          <cell r="H6">
            <v>0</v>
          </cell>
          <cell r="I6">
            <v>905.62599999999998</v>
          </cell>
          <cell r="J6">
            <v>3.4940000000000002</v>
          </cell>
          <cell r="K6">
            <v>3.681</v>
          </cell>
          <cell r="L6">
            <v>0</v>
          </cell>
          <cell r="M6">
            <v>0</v>
          </cell>
          <cell r="N6">
            <v>898.45100000000002</v>
          </cell>
          <cell r="O6">
            <v>0</v>
          </cell>
          <cell r="P6">
            <v>3434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3434</v>
          </cell>
          <cell r="V6">
            <v>0</v>
          </cell>
          <cell r="W6">
            <v>2.0619999999999998</v>
          </cell>
          <cell r="X6">
            <v>905.62599999999998</v>
          </cell>
          <cell r="Y6">
            <v>9.2370000000000001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898.45100000000002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1374</v>
          </cell>
          <cell r="AZ6">
            <v>2060</v>
          </cell>
          <cell r="BA6">
            <v>0</v>
          </cell>
          <cell r="BB6">
            <v>905.62599999999998</v>
          </cell>
          <cell r="BC6">
            <v>3434</v>
          </cell>
          <cell r="BD6">
            <v>2426.4090000000001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1800.171</v>
          </cell>
          <cell r="E7">
            <v>862.86900000000003</v>
          </cell>
          <cell r="F7">
            <v>937.30200000000002</v>
          </cell>
          <cell r="G7">
            <v>34.6</v>
          </cell>
          <cell r="H7">
            <v>0</v>
          </cell>
          <cell r="I7">
            <v>663.59100000000001</v>
          </cell>
          <cell r="J7">
            <v>4.1269999999999998</v>
          </cell>
          <cell r="K7">
            <v>4.484</v>
          </cell>
          <cell r="L7">
            <v>0</v>
          </cell>
          <cell r="M7">
            <v>0</v>
          </cell>
          <cell r="N7">
            <v>654.98</v>
          </cell>
          <cell r="O7">
            <v>0</v>
          </cell>
          <cell r="P7">
            <v>2595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2595</v>
          </cell>
          <cell r="V7">
            <v>0</v>
          </cell>
          <cell r="W7">
            <v>2.835</v>
          </cell>
          <cell r="X7">
            <v>663.59100000000001</v>
          </cell>
          <cell r="Y7">
            <v>11.446000000000002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654.98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1038</v>
          </cell>
          <cell r="AZ7">
            <v>1557</v>
          </cell>
          <cell r="BA7">
            <v>0</v>
          </cell>
          <cell r="BB7">
            <v>663.59100000000001</v>
          </cell>
          <cell r="BC7">
            <v>2595</v>
          </cell>
          <cell r="BD7">
            <v>1800.171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2742.29</v>
          </cell>
          <cell r="E8">
            <v>1330.8219999999999</v>
          </cell>
          <cell r="F8">
            <v>1411.4680000000001</v>
          </cell>
          <cell r="G8">
            <v>34.701999999999998</v>
          </cell>
          <cell r="H8">
            <v>0</v>
          </cell>
          <cell r="I8">
            <v>1020.65</v>
          </cell>
          <cell r="J8">
            <v>4.194</v>
          </cell>
          <cell r="K8">
            <v>4.4480000000000004</v>
          </cell>
          <cell r="L8">
            <v>0</v>
          </cell>
          <cell r="M8">
            <v>0</v>
          </cell>
          <cell r="N8">
            <v>1012.008</v>
          </cell>
          <cell r="O8">
            <v>0</v>
          </cell>
          <cell r="P8">
            <v>3897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3897</v>
          </cell>
          <cell r="V8">
            <v>0</v>
          </cell>
          <cell r="W8">
            <v>1.786</v>
          </cell>
          <cell r="X8">
            <v>1020.65</v>
          </cell>
          <cell r="Y8">
            <v>10.427999999999999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1012.008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1559</v>
          </cell>
          <cell r="AZ8">
            <v>2338</v>
          </cell>
          <cell r="BA8">
            <v>0</v>
          </cell>
          <cell r="BB8">
            <v>1020.65</v>
          </cell>
          <cell r="BC8">
            <v>3897</v>
          </cell>
          <cell r="BD8">
            <v>2742.29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2102.4409999999998</v>
          </cell>
          <cell r="E9">
            <v>1021.381</v>
          </cell>
          <cell r="F9">
            <v>1081.06</v>
          </cell>
          <cell r="G9">
            <v>34.942</v>
          </cell>
          <cell r="H9">
            <v>0</v>
          </cell>
          <cell r="I9">
            <v>788.904</v>
          </cell>
          <cell r="J9">
            <v>3.1440000000000001</v>
          </cell>
          <cell r="K9">
            <v>3.327</v>
          </cell>
          <cell r="L9">
            <v>0</v>
          </cell>
          <cell r="M9">
            <v>0</v>
          </cell>
          <cell r="N9">
            <v>782.43299999999999</v>
          </cell>
          <cell r="O9">
            <v>0</v>
          </cell>
          <cell r="P9">
            <v>3006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3006</v>
          </cell>
          <cell r="V9">
            <v>0</v>
          </cell>
          <cell r="W9">
            <v>2.5470000000000002</v>
          </cell>
          <cell r="X9">
            <v>788.904</v>
          </cell>
          <cell r="Y9">
            <v>9.0180000000000007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3006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782.43299999999999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1202</v>
          </cell>
          <cell r="AZ9">
            <v>1804</v>
          </cell>
          <cell r="BA9">
            <v>0</v>
          </cell>
          <cell r="BB9">
            <v>788.904</v>
          </cell>
          <cell r="BC9">
            <v>3006</v>
          </cell>
          <cell r="BD9">
            <v>2102.4409999999998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1089.4449999999999</v>
          </cell>
          <cell r="E10">
            <v>530.678</v>
          </cell>
          <cell r="F10">
            <v>558.76700000000005</v>
          </cell>
          <cell r="G10">
            <v>34.832000000000001</v>
          </cell>
          <cell r="H10">
            <v>0</v>
          </cell>
          <cell r="I10">
            <v>404.95499999999998</v>
          </cell>
          <cell r="J10">
            <v>1.151</v>
          </cell>
          <cell r="K10">
            <v>1.212</v>
          </cell>
          <cell r="L10">
            <v>0</v>
          </cell>
          <cell r="M10">
            <v>0</v>
          </cell>
          <cell r="N10">
            <v>402.59199999999998</v>
          </cell>
          <cell r="O10">
            <v>0</v>
          </cell>
          <cell r="P10">
            <v>1535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1535</v>
          </cell>
          <cell r="V10">
            <v>0</v>
          </cell>
          <cell r="W10">
            <v>3.383</v>
          </cell>
          <cell r="X10">
            <v>404.95499999999998</v>
          </cell>
          <cell r="Y10">
            <v>5.7460000000000004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402.59199999999998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614</v>
          </cell>
          <cell r="AZ10">
            <v>921</v>
          </cell>
          <cell r="BA10">
            <v>0</v>
          </cell>
          <cell r="BB10">
            <v>404.95499999999998</v>
          </cell>
          <cell r="BC10">
            <v>1535</v>
          </cell>
          <cell r="BD10">
            <v>1089.4449999999999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673.399</v>
          </cell>
          <cell r="E11">
            <v>324.541</v>
          </cell>
          <cell r="F11">
            <v>348.858</v>
          </cell>
          <cell r="G11">
            <v>35.305999999999997</v>
          </cell>
          <cell r="H11">
            <v>0</v>
          </cell>
          <cell r="I11">
            <v>272.62900000000002</v>
          </cell>
          <cell r="J11">
            <v>0.124</v>
          </cell>
          <cell r="K11">
            <v>0.13300000000000001</v>
          </cell>
          <cell r="L11">
            <v>0</v>
          </cell>
          <cell r="M11">
            <v>0</v>
          </cell>
          <cell r="N11">
            <v>272.37200000000001</v>
          </cell>
          <cell r="O11">
            <v>0</v>
          </cell>
          <cell r="P11">
            <v>1055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1055</v>
          </cell>
          <cell r="V11">
            <v>0</v>
          </cell>
          <cell r="W11">
            <v>3.5539999999999998</v>
          </cell>
          <cell r="X11">
            <v>272.62900000000002</v>
          </cell>
          <cell r="Y11">
            <v>3.8109999999999999</v>
          </cell>
          <cell r="Z11">
            <v>0</v>
          </cell>
          <cell r="AA11">
            <v>0</v>
          </cell>
          <cell r="AB11">
            <v>0</v>
          </cell>
          <cell r="AC11">
            <v>1.1102230246251565E-16</v>
          </cell>
          <cell r="AD11">
            <v>0</v>
          </cell>
          <cell r="AE11">
            <v>1055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272.37200000000001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422</v>
          </cell>
          <cell r="AZ11">
            <v>633</v>
          </cell>
          <cell r="BA11">
            <v>0</v>
          </cell>
          <cell r="BB11">
            <v>272.62900000000002</v>
          </cell>
          <cell r="BC11">
            <v>1055</v>
          </cell>
          <cell r="BD11">
            <v>673.399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482.005</v>
          </cell>
          <cell r="E12">
            <v>234.33</v>
          </cell>
          <cell r="F12">
            <v>247.67500000000001</v>
          </cell>
          <cell r="G12">
            <v>35.457999999999998</v>
          </cell>
          <cell r="H12">
            <v>0</v>
          </cell>
          <cell r="I12">
            <v>194.74299999999999</v>
          </cell>
          <cell r="J12">
            <v>0.86199999999999999</v>
          </cell>
          <cell r="K12">
            <v>0.91200000000000003</v>
          </cell>
          <cell r="L12">
            <v>0</v>
          </cell>
          <cell r="M12">
            <v>0</v>
          </cell>
          <cell r="N12">
            <v>192.96899999999999</v>
          </cell>
          <cell r="O12">
            <v>0</v>
          </cell>
          <cell r="P12">
            <v>741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741</v>
          </cell>
          <cell r="V12">
            <v>0</v>
          </cell>
          <cell r="W12">
            <v>3.6960000000000002</v>
          </cell>
          <cell r="X12">
            <v>194.74299999999999</v>
          </cell>
          <cell r="Y12">
            <v>5.4700000000000006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192.96899999999999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296</v>
          </cell>
          <cell r="AZ12">
            <v>445</v>
          </cell>
          <cell r="BA12">
            <v>0</v>
          </cell>
          <cell r="BB12">
            <v>194.74299999999999</v>
          </cell>
          <cell r="BC12">
            <v>741</v>
          </cell>
          <cell r="BD12">
            <v>482.005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562.65300000000002</v>
          </cell>
          <cell r="E13">
            <v>273.28500000000003</v>
          </cell>
          <cell r="F13">
            <v>289.36799999999999</v>
          </cell>
          <cell r="G13">
            <v>35.216999999999999</v>
          </cell>
          <cell r="H13">
            <v>0</v>
          </cell>
          <cell r="I13">
            <v>228.75899999999999</v>
          </cell>
          <cell r="J13">
            <v>1.0509999999999999</v>
          </cell>
          <cell r="K13">
            <v>1.113</v>
          </cell>
          <cell r="L13">
            <v>0</v>
          </cell>
          <cell r="M13">
            <v>0</v>
          </cell>
          <cell r="N13">
            <v>226.595</v>
          </cell>
          <cell r="O13">
            <v>0</v>
          </cell>
          <cell r="P13">
            <v>872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872</v>
          </cell>
          <cell r="V13">
            <v>0</v>
          </cell>
          <cell r="W13">
            <v>3.7429999999999999</v>
          </cell>
          <cell r="X13">
            <v>228.75899999999999</v>
          </cell>
          <cell r="Y13">
            <v>5.907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872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226.595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349</v>
          </cell>
          <cell r="AZ13">
            <v>523</v>
          </cell>
          <cell r="BA13">
            <v>0</v>
          </cell>
          <cell r="BB13">
            <v>228.75899999999999</v>
          </cell>
          <cell r="BC13">
            <v>872</v>
          </cell>
          <cell r="BD13">
            <v>562.65300000000002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619.49400000000003</v>
          </cell>
          <cell r="E14">
            <v>303.863</v>
          </cell>
          <cell r="F14">
            <v>315.63099999999997</v>
          </cell>
          <cell r="G14">
            <v>35.549999999999997</v>
          </cell>
          <cell r="H14">
            <v>0</v>
          </cell>
          <cell r="I14">
            <v>249.50399999999999</v>
          </cell>
          <cell r="J14">
            <v>1.038</v>
          </cell>
          <cell r="K14">
            <v>1.0780000000000001</v>
          </cell>
          <cell r="L14">
            <v>0</v>
          </cell>
          <cell r="M14">
            <v>0</v>
          </cell>
          <cell r="N14">
            <v>247.38800000000001</v>
          </cell>
          <cell r="O14">
            <v>0</v>
          </cell>
          <cell r="P14">
            <v>933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933</v>
          </cell>
          <cell r="V14">
            <v>0</v>
          </cell>
          <cell r="W14">
            <v>3.911</v>
          </cell>
          <cell r="X14">
            <v>249.50399999999999</v>
          </cell>
          <cell r="Y14">
            <v>6.0270000000000001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247.38800000000001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373</v>
          </cell>
          <cell r="AZ14">
            <v>560</v>
          </cell>
          <cell r="BA14">
            <v>0</v>
          </cell>
          <cell r="BB14">
            <v>249.50399999999999</v>
          </cell>
          <cell r="BC14">
            <v>933</v>
          </cell>
          <cell r="BD14">
            <v>619.49400000000003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712.74300000000005</v>
          </cell>
          <cell r="E15">
            <v>348.21300000000002</v>
          </cell>
          <cell r="F15">
            <v>364.53</v>
          </cell>
          <cell r="G15">
            <v>35.512999999999998</v>
          </cell>
          <cell r="H15">
            <v>0</v>
          </cell>
          <cell r="I15">
            <v>287.36799999999999</v>
          </cell>
          <cell r="J15">
            <v>1.258</v>
          </cell>
          <cell r="K15">
            <v>1.3169999999999999</v>
          </cell>
          <cell r="L15">
            <v>0</v>
          </cell>
          <cell r="M15">
            <v>0</v>
          </cell>
          <cell r="N15">
            <v>284.79300000000001</v>
          </cell>
          <cell r="O15">
            <v>0</v>
          </cell>
          <cell r="P15">
            <v>1083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1083</v>
          </cell>
          <cell r="V15">
            <v>0</v>
          </cell>
          <cell r="W15">
            <v>5.1280000000000001</v>
          </cell>
          <cell r="X15">
            <v>287.36799999999999</v>
          </cell>
          <cell r="Y15">
            <v>7.7030000000000003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284.79300000000001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433</v>
          </cell>
          <cell r="AZ15">
            <v>650</v>
          </cell>
          <cell r="BA15">
            <v>0</v>
          </cell>
          <cell r="BB15">
            <v>287.36799999999999</v>
          </cell>
          <cell r="BC15">
            <v>1083</v>
          </cell>
          <cell r="BD15">
            <v>712.74300000000005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1353.452</v>
          </cell>
          <cell r="E16">
            <v>660.40200000000004</v>
          </cell>
          <cell r="F16">
            <v>693.05</v>
          </cell>
          <cell r="G16">
            <v>35.488999999999997</v>
          </cell>
          <cell r="H16">
            <v>0</v>
          </cell>
          <cell r="I16">
            <v>561.14700000000005</v>
          </cell>
          <cell r="J16">
            <v>2.2669999999999999</v>
          </cell>
          <cell r="K16">
            <v>2.38</v>
          </cell>
          <cell r="L16">
            <v>0</v>
          </cell>
          <cell r="M16">
            <v>0</v>
          </cell>
          <cell r="N16">
            <v>556.5</v>
          </cell>
          <cell r="O16">
            <v>0</v>
          </cell>
          <cell r="P16">
            <v>2120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2120</v>
          </cell>
          <cell r="V16">
            <v>0</v>
          </cell>
          <cell r="W16">
            <v>4.431</v>
          </cell>
          <cell r="X16">
            <v>561.14700000000005</v>
          </cell>
          <cell r="Y16">
            <v>9.0779999999999994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556.5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848</v>
          </cell>
          <cell r="AZ16">
            <v>1272</v>
          </cell>
          <cell r="BA16">
            <v>0</v>
          </cell>
          <cell r="BB16">
            <v>561.14700000000005</v>
          </cell>
          <cell r="BC16">
            <v>2120</v>
          </cell>
          <cell r="BD16">
            <v>1353.452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1810.3689999999999</v>
          </cell>
          <cell r="E17">
            <v>872.77700000000004</v>
          </cell>
          <cell r="F17">
            <v>937.59199999999998</v>
          </cell>
          <cell r="G17">
            <v>35.283999999999999</v>
          </cell>
          <cell r="H17">
            <v>0</v>
          </cell>
          <cell r="I17">
            <v>747.28200000000004</v>
          </cell>
          <cell r="J17">
            <v>2.7320000000000002</v>
          </cell>
          <cell r="K17">
            <v>2.9340000000000002</v>
          </cell>
          <cell r="L17">
            <v>0</v>
          </cell>
          <cell r="M17">
            <v>0</v>
          </cell>
          <cell r="N17">
            <v>741.61599999999999</v>
          </cell>
          <cell r="O17">
            <v>0</v>
          </cell>
          <cell r="P17">
            <v>2890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2890</v>
          </cell>
          <cell r="V17">
            <v>0</v>
          </cell>
          <cell r="W17">
            <v>2.8919999999999999</v>
          </cell>
          <cell r="X17">
            <v>747.28200000000004</v>
          </cell>
          <cell r="Y17">
            <v>8.5579999999999998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2890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741.61599999999999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1156</v>
          </cell>
          <cell r="AZ17">
            <v>1734</v>
          </cell>
          <cell r="BA17">
            <v>0</v>
          </cell>
          <cell r="BB17">
            <v>747.28200000000004</v>
          </cell>
          <cell r="BC17">
            <v>2890</v>
          </cell>
          <cell r="BD17">
            <v>1810.3689999999999</v>
          </cell>
          <cell r="BE17">
            <v>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2043</v>
          </cell>
        </row>
      </sheetData>
      <sheetData sheetId="4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PAJ7GF7TXJVGKHEWZPWA5Q6TU">
      <xxl21:absoluteUrl r:id="rId2"/>
    </xxl21:alternateUrls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evidence plynu k ED"/>
      <sheetName val="Domovní kotelny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Patní měřiče"/>
      <sheetName val="měs. hlášení MPO"/>
      <sheetName val="ERU-1"/>
      <sheetName val="Hodnocení Světlá"/>
      <sheetName val="Hodnocení KJ Světlá"/>
      <sheetName val="OTE 2000"/>
      <sheetName val="vodoměry UT- DPS, kotelny"/>
      <sheetName val="Spotřeby elektřiny dps"/>
      <sheetName val="Stropovani_EE_ZP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6">
          <cell r="A6" t="str">
            <v>Leden</v>
          </cell>
          <cell r="B6">
            <v>1</v>
          </cell>
          <cell r="C6" t="str">
            <v>OK</v>
          </cell>
          <cell r="D6">
            <v>2571.212</v>
          </cell>
          <cell r="E6">
            <v>1254.9459999999999</v>
          </cell>
          <cell r="F6">
            <v>1316.2660000000001</v>
          </cell>
          <cell r="G6">
            <v>35.302</v>
          </cell>
          <cell r="H6">
            <v>0</v>
          </cell>
          <cell r="I6">
            <v>967.71500000000003</v>
          </cell>
          <cell r="J6">
            <v>3.8050000000000002</v>
          </cell>
          <cell r="K6">
            <v>3.9910000000000001</v>
          </cell>
          <cell r="L6">
            <v>0</v>
          </cell>
          <cell r="M6">
            <v>0</v>
          </cell>
          <cell r="N6">
            <v>959.91899999999998</v>
          </cell>
          <cell r="O6">
            <v>0</v>
          </cell>
          <cell r="P6">
            <v>3654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3654</v>
          </cell>
          <cell r="V6">
            <v>0</v>
          </cell>
          <cell r="W6">
            <v>2.3730000000000002</v>
          </cell>
          <cell r="X6">
            <v>967.71500000000003</v>
          </cell>
          <cell r="Y6">
            <v>10.169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959.91899999999998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1462</v>
          </cell>
          <cell r="AZ6">
            <v>2192</v>
          </cell>
          <cell r="BA6">
            <v>0</v>
          </cell>
          <cell r="BB6">
            <v>967.71500000000003</v>
          </cell>
          <cell r="BC6">
            <v>3654</v>
          </cell>
          <cell r="BD6">
            <v>2571.212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1961.7809999999999</v>
          </cell>
          <cell r="E7">
            <v>957.49300000000005</v>
          </cell>
          <cell r="F7">
            <v>1004.288</v>
          </cell>
          <cell r="G7">
            <v>34.996000000000002</v>
          </cell>
          <cell r="H7">
            <v>0</v>
          </cell>
          <cell r="I7">
            <v>737.56399999999996</v>
          </cell>
          <cell r="J7">
            <v>2.794</v>
          </cell>
          <cell r="K7">
            <v>2.93</v>
          </cell>
          <cell r="L7">
            <v>0</v>
          </cell>
          <cell r="M7">
            <v>0</v>
          </cell>
          <cell r="N7">
            <v>731.84</v>
          </cell>
          <cell r="O7">
            <v>0</v>
          </cell>
          <cell r="P7">
            <v>2785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2785</v>
          </cell>
          <cell r="V7">
            <v>0</v>
          </cell>
          <cell r="W7">
            <v>3.044</v>
          </cell>
          <cell r="X7">
            <v>737.56399999999996</v>
          </cell>
          <cell r="Y7">
            <v>8.7680000000000007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731.84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1114</v>
          </cell>
          <cell r="AZ7">
            <v>1671</v>
          </cell>
          <cell r="BA7">
            <v>0</v>
          </cell>
          <cell r="BB7">
            <v>737.56399999999996</v>
          </cell>
          <cell r="BC7">
            <v>2785</v>
          </cell>
          <cell r="BD7">
            <v>1961.7809999999999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1206.769</v>
          </cell>
          <cell r="E8">
            <v>583.64599999999996</v>
          </cell>
          <cell r="F8">
            <v>623.12300000000005</v>
          </cell>
          <cell r="G8">
            <v>35.106000000000002</v>
          </cell>
          <cell r="H8">
            <v>0</v>
          </cell>
          <cell r="I8">
            <v>446.72899999999998</v>
          </cell>
          <cell r="J8">
            <v>1.0209999999999999</v>
          </cell>
          <cell r="K8">
            <v>1.091</v>
          </cell>
          <cell r="L8">
            <v>0</v>
          </cell>
          <cell r="M8">
            <v>0</v>
          </cell>
          <cell r="N8">
            <v>444.61700000000002</v>
          </cell>
          <cell r="O8">
            <v>0</v>
          </cell>
          <cell r="P8">
            <v>1717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1717</v>
          </cell>
          <cell r="V8">
            <v>0</v>
          </cell>
          <cell r="W8">
            <v>5.72</v>
          </cell>
          <cell r="X8">
            <v>446.72899999999998</v>
          </cell>
          <cell r="Y8">
            <v>7.8319999999999999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444.61700000000002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687</v>
          </cell>
          <cell r="AZ8">
            <v>1030</v>
          </cell>
          <cell r="BA8">
            <v>0</v>
          </cell>
          <cell r="BB8">
            <v>446.72899999999998</v>
          </cell>
          <cell r="BC8">
            <v>1717</v>
          </cell>
          <cell r="BD8">
            <v>1206.769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774.62300000000005</v>
          </cell>
          <cell r="E9">
            <v>376.74099999999999</v>
          </cell>
          <cell r="F9">
            <v>397.88200000000001</v>
          </cell>
          <cell r="G9">
            <v>35.353999999999999</v>
          </cell>
          <cell r="H9">
            <v>0</v>
          </cell>
          <cell r="I9">
            <v>285.63799999999998</v>
          </cell>
          <cell r="J9">
            <v>0.79800000000000004</v>
          </cell>
          <cell r="K9">
            <v>0.84199999999999997</v>
          </cell>
          <cell r="L9">
            <v>0</v>
          </cell>
          <cell r="M9">
            <v>0</v>
          </cell>
          <cell r="N9">
            <v>283.99799999999999</v>
          </cell>
          <cell r="O9">
            <v>0</v>
          </cell>
          <cell r="P9">
            <v>1086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1086</v>
          </cell>
          <cell r="V9">
            <v>0</v>
          </cell>
          <cell r="W9">
            <v>5.51</v>
          </cell>
          <cell r="X9">
            <v>285.63799999999998</v>
          </cell>
          <cell r="Y9">
            <v>7.15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283.99799999999999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434</v>
          </cell>
          <cell r="AZ9">
            <v>652</v>
          </cell>
          <cell r="BA9">
            <v>0</v>
          </cell>
          <cell r="BB9">
            <v>285.63799999999998</v>
          </cell>
          <cell r="BC9">
            <v>1086</v>
          </cell>
          <cell r="BD9">
            <v>774.62300000000005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630.90200000000004</v>
          </cell>
          <cell r="E10">
            <v>309.28500000000003</v>
          </cell>
          <cell r="F10">
            <v>321.61700000000002</v>
          </cell>
          <cell r="G10">
            <v>35.54</v>
          </cell>
          <cell r="H10">
            <v>0</v>
          </cell>
          <cell r="I10">
            <v>232.667</v>
          </cell>
          <cell r="J10">
            <v>0.53300000000000003</v>
          </cell>
          <cell r="K10">
            <v>0.55500000000000005</v>
          </cell>
          <cell r="L10">
            <v>0</v>
          </cell>
          <cell r="M10">
            <v>0</v>
          </cell>
          <cell r="N10">
            <v>231.57900000000001</v>
          </cell>
          <cell r="O10">
            <v>0</v>
          </cell>
          <cell r="P10">
            <v>871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871</v>
          </cell>
          <cell r="V10">
            <v>0</v>
          </cell>
          <cell r="W10">
            <v>4.6669999999999998</v>
          </cell>
          <cell r="X10">
            <v>232.667</v>
          </cell>
          <cell r="Y10">
            <v>5.7549999999999999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871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231.57900000000001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348</v>
          </cell>
          <cell r="AZ10">
            <v>523</v>
          </cell>
          <cell r="BA10">
            <v>0</v>
          </cell>
          <cell r="BB10">
            <v>232.667</v>
          </cell>
          <cell r="BC10">
            <v>871</v>
          </cell>
          <cell r="BD10">
            <v>630.90200000000004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514.13400000000001</v>
          </cell>
          <cell r="E11">
            <v>251.048</v>
          </cell>
          <cell r="F11">
            <v>263.08600000000001</v>
          </cell>
          <cell r="G11">
            <v>35.545999999999999</v>
          </cell>
          <cell r="H11">
            <v>0</v>
          </cell>
          <cell r="I11">
            <v>210.99299999999999</v>
          </cell>
          <cell r="J11">
            <v>0.503</v>
          </cell>
          <cell r="K11">
            <v>0.52700000000000002</v>
          </cell>
          <cell r="L11">
            <v>0</v>
          </cell>
          <cell r="M11">
            <v>0</v>
          </cell>
          <cell r="N11">
            <v>209.96299999999999</v>
          </cell>
          <cell r="O11">
            <v>0</v>
          </cell>
          <cell r="P11">
            <v>796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796</v>
          </cell>
          <cell r="V11">
            <v>0</v>
          </cell>
          <cell r="W11">
            <v>6.3369999999999997</v>
          </cell>
          <cell r="X11">
            <v>210.99299999999999</v>
          </cell>
          <cell r="Y11">
            <v>7.367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209.96299999999999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318</v>
          </cell>
          <cell r="AZ11">
            <v>478</v>
          </cell>
          <cell r="BA11">
            <v>0</v>
          </cell>
          <cell r="BB11">
            <v>210.99299999999999</v>
          </cell>
          <cell r="BC11">
            <v>796</v>
          </cell>
          <cell r="BD11">
            <v>514.13400000000001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616.68499999999995</v>
          </cell>
          <cell r="E12">
            <v>300.33699999999999</v>
          </cell>
          <cell r="F12">
            <v>316.34800000000001</v>
          </cell>
          <cell r="G12">
            <v>35.511000000000003</v>
          </cell>
          <cell r="H12">
            <v>0</v>
          </cell>
          <cell r="I12">
            <v>252.643</v>
          </cell>
          <cell r="J12">
            <v>0.625</v>
          </cell>
          <cell r="K12">
            <v>0.65800000000000003</v>
          </cell>
          <cell r="L12">
            <v>0</v>
          </cell>
          <cell r="M12">
            <v>0</v>
          </cell>
          <cell r="N12">
            <v>251.36</v>
          </cell>
          <cell r="O12">
            <v>0</v>
          </cell>
          <cell r="P12">
            <v>958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958</v>
          </cell>
          <cell r="V12">
            <v>0</v>
          </cell>
          <cell r="W12">
            <v>6.35</v>
          </cell>
          <cell r="X12">
            <v>252.643</v>
          </cell>
          <cell r="Y12">
            <v>7.6329999999999991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251.36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383</v>
          </cell>
          <cell r="AZ12">
            <v>575</v>
          </cell>
          <cell r="BA12">
            <v>0</v>
          </cell>
          <cell r="BB12">
            <v>252.643</v>
          </cell>
          <cell r="BC12">
            <v>958</v>
          </cell>
          <cell r="BD12">
            <v>616.68499999999995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571.26099999999997</v>
          </cell>
          <cell r="E13">
            <v>278.33600000000001</v>
          </cell>
          <cell r="F13">
            <v>292.92500000000001</v>
          </cell>
          <cell r="G13">
            <v>35.56</v>
          </cell>
          <cell r="H13">
            <v>0</v>
          </cell>
          <cell r="I13">
            <v>233.85400000000001</v>
          </cell>
          <cell r="J13">
            <v>0.56299999999999994</v>
          </cell>
          <cell r="K13">
            <v>0.59199999999999997</v>
          </cell>
          <cell r="L13">
            <v>0</v>
          </cell>
          <cell r="M13">
            <v>0</v>
          </cell>
          <cell r="N13">
            <v>232.69900000000001</v>
          </cell>
          <cell r="O13">
            <v>0</v>
          </cell>
          <cell r="P13">
            <v>886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886</v>
          </cell>
          <cell r="V13">
            <v>0</v>
          </cell>
          <cell r="W13">
            <v>6.9180000000000001</v>
          </cell>
          <cell r="X13">
            <v>233.85400000000001</v>
          </cell>
          <cell r="Y13">
            <v>8.0730000000000004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232.69900000000001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354</v>
          </cell>
          <cell r="AZ13">
            <v>532</v>
          </cell>
          <cell r="BA13">
            <v>0</v>
          </cell>
          <cell r="BB13">
            <v>233.85400000000001</v>
          </cell>
          <cell r="BC13">
            <v>886</v>
          </cell>
          <cell r="BD13">
            <v>571.26099999999997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578.21299999999997</v>
          </cell>
          <cell r="E14">
            <v>280.86900000000003</v>
          </cell>
          <cell r="F14">
            <v>297.34399999999999</v>
          </cell>
          <cell r="G14">
            <v>35.542999999999999</v>
          </cell>
          <cell r="H14">
            <v>0</v>
          </cell>
          <cell r="I14">
            <v>236.41</v>
          </cell>
          <cell r="J14">
            <v>0.55600000000000005</v>
          </cell>
          <cell r="K14">
            <v>0.58899999999999997</v>
          </cell>
          <cell r="L14">
            <v>0</v>
          </cell>
          <cell r="M14">
            <v>0</v>
          </cell>
          <cell r="N14">
            <v>235.26499999999999</v>
          </cell>
          <cell r="O14">
            <v>0</v>
          </cell>
          <cell r="P14">
            <v>901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901</v>
          </cell>
          <cell r="V14">
            <v>0</v>
          </cell>
          <cell r="W14">
            <v>6.8129999999999997</v>
          </cell>
          <cell r="X14">
            <v>236.41</v>
          </cell>
          <cell r="Y14">
            <v>7.9580000000000002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901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235.26499999999999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360</v>
          </cell>
          <cell r="AZ14">
            <v>541</v>
          </cell>
          <cell r="BA14">
            <v>0</v>
          </cell>
          <cell r="BB14">
            <v>236.41</v>
          </cell>
          <cell r="BC14">
            <v>901</v>
          </cell>
          <cell r="BD14">
            <v>578.21299999999997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255.977</v>
          </cell>
          <cell r="E15">
            <v>123.75</v>
          </cell>
          <cell r="F15">
            <v>132.227</v>
          </cell>
          <cell r="G15">
            <v>35.542999999999999</v>
          </cell>
          <cell r="H15">
            <v>0</v>
          </cell>
          <cell r="I15">
            <v>105.02800000000001</v>
          </cell>
          <cell r="J15">
            <v>0.23699999999999999</v>
          </cell>
          <cell r="K15">
            <v>0.254</v>
          </cell>
          <cell r="L15">
            <v>0</v>
          </cell>
          <cell r="M15">
            <v>0</v>
          </cell>
          <cell r="N15">
            <v>104.53700000000001</v>
          </cell>
          <cell r="O15">
            <v>0</v>
          </cell>
          <cell r="P15">
            <v>404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404</v>
          </cell>
          <cell r="V15">
            <v>0</v>
          </cell>
          <cell r="W15">
            <v>8.1869999999999994</v>
          </cell>
          <cell r="X15">
            <v>105.02800000000001</v>
          </cell>
          <cell r="Y15">
            <v>8.677999999999999</v>
          </cell>
          <cell r="Z15">
            <v>0</v>
          </cell>
          <cell r="AA15">
            <v>0</v>
          </cell>
          <cell r="AB15">
            <v>0</v>
          </cell>
          <cell r="AC15">
            <v>-3.3306690738754696E-16</v>
          </cell>
          <cell r="AD15">
            <v>0</v>
          </cell>
          <cell r="AE15">
            <v>404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104.53700000000001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162</v>
          </cell>
          <cell r="AZ15">
            <v>242</v>
          </cell>
          <cell r="BA15">
            <v>0</v>
          </cell>
          <cell r="BB15">
            <v>105.02800000000001</v>
          </cell>
          <cell r="BC15">
            <v>404</v>
          </cell>
          <cell r="BD15">
            <v>255.977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1308.723</v>
          </cell>
          <cell r="E16">
            <v>636.28899999999999</v>
          </cell>
          <cell r="F16">
            <v>672.43399999999997</v>
          </cell>
          <cell r="G16">
            <v>35.316000000000003</v>
          </cell>
          <cell r="H16">
            <v>0</v>
          </cell>
          <cell r="I16">
            <v>536.46900000000005</v>
          </cell>
          <cell r="J16">
            <v>260.82600000000002</v>
          </cell>
          <cell r="K16">
            <v>275.64299999999997</v>
          </cell>
          <cell r="L16">
            <v>0</v>
          </cell>
          <cell r="M16">
            <v>0</v>
          </cell>
          <cell r="N16">
            <v>0</v>
          </cell>
          <cell r="O16">
            <v>5.6843418860808015E-14</v>
          </cell>
          <cell r="P16">
            <v>2041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2041</v>
          </cell>
          <cell r="V16">
            <v>0</v>
          </cell>
          <cell r="W16">
            <v>0</v>
          </cell>
          <cell r="X16">
            <v>536.46900000000005</v>
          </cell>
          <cell r="Y16">
            <v>536.46900000000005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2041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816</v>
          </cell>
          <cell r="AZ16">
            <v>1225</v>
          </cell>
          <cell r="BA16">
            <v>0</v>
          </cell>
          <cell r="BB16">
            <v>536.46900000000005</v>
          </cell>
          <cell r="BC16">
            <v>2041</v>
          </cell>
          <cell r="BD16">
            <v>1308.723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TČ"/>
      <sheetName val="evidence plynu k ED"/>
      <sheetName val="elektřina"/>
      <sheetName val="Vodoměry"/>
      <sheetName val="teplo"/>
      <sheetName val="Domovní kotelny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MV MPO"/>
      <sheetName val="ERU-1"/>
      <sheetName val="OTE Větrná"/>
      <sheetName val="OTE Tovární"/>
      <sheetName val="OTE Dimitrovova"/>
      <sheetName val="voda"/>
      <sheetName val="spotřeba elektřiny DPS"/>
      <sheetName val="patní měřiče-DPS"/>
      <sheetName val="mth kotl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6">
          <cell r="A6" t="str">
            <v>Leden</v>
          </cell>
          <cell r="B6">
            <v>1</v>
          </cell>
          <cell r="C6" t="str">
            <v>OK</v>
          </cell>
          <cell r="D6">
            <v>2094.4409999999998</v>
          </cell>
          <cell r="E6">
            <v>1005.272</v>
          </cell>
          <cell r="F6">
            <v>1089.1690000000001</v>
          </cell>
          <cell r="G6">
            <v>34.594000000000001</v>
          </cell>
          <cell r="H6">
            <v>0</v>
          </cell>
          <cell r="I6">
            <v>780.423</v>
          </cell>
          <cell r="J6">
            <v>5.0419999999999998</v>
          </cell>
          <cell r="K6">
            <v>5.4630000000000001</v>
          </cell>
          <cell r="L6">
            <v>24.344000000000001</v>
          </cell>
          <cell r="M6">
            <v>0</v>
          </cell>
          <cell r="N6">
            <v>745.57399999999996</v>
          </cell>
          <cell r="O6">
            <v>0</v>
          </cell>
          <cell r="P6">
            <v>3044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3044</v>
          </cell>
          <cell r="V6">
            <v>0</v>
          </cell>
          <cell r="W6">
            <v>13.170999999999999</v>
          </cell>
          <cell r="X6">
            <v>780.423</v>
          </cell>
          <cell r="Y6">
            <v>48.019999999999996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740.07600000000002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5.4980000000000002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304</v>
          </cell>
          <cell r="AZ6">
            <v>2740</v>
          </cell>
          <cell r="BA6">
            <v>0</v>
          </cell>
          <cell r="BB6">
            <v>780.423</v>
          </cell>
          <cell r="BC6">
            <v>3044</v>
          </cell>
          <cell r="BD6">
            <v>2094.4409999999998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2352.9609999999998</v>
          </cell>
          <cell r="E7">
            <v>1128.866</v>
          </cell>
          <cell r="F7">
            <v>1224.095</v>
          </cell>
          <cell r="G7">
            <v>34.594999999999999</v>
          </cell>
          <cell r="H7">
            <v>0</v>
          </cell>
          <cell r="I7">
            <v>867.38499999999999</v>
          </cell>
          <cell r="J7">
            <v>6.2469999999999999</v>
          </cell>
          <cell r="K7">
            <v>6.7750000000000004</v>
          </cell>
          <cell r="L7">
            <v>27.506</v>
          </cell>
          <cell r="M7">
            <v>0</v>
          </cell>
          <cell r="N7">
            <v>826.85699999999997</v>
          </cell>
          <cell r="O7">
            <v>0</v>
          </cell>
          <cell r="P7">
            <v>3386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3386</v>
          </cell>
          <cell r="V7">
            <v>0</v>
          </cell>
          <cell r="W7">
            <v>8.8889999999999993</v>
          </cell>
          <cell r="X7">
            <v>867.38499999999999</v>
          </cell>
          <cell r="Y7">
            <v>49.417000000000002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3386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820.59400000000005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6.2629999999999999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339</v>
          </cell>
          <cell r="AZ7">
            <v>3047</v>
          </cell>
          <cell r="BA7">
            <v>0</v>
          </cell>
          <cell r="BB7">
            <v>867.38499999999999</v>
          </cell>
          <cell r="BC7">
            <v>3386</v>
          </cell>
          <cell r="BD7">
            <v>2352.9609999999998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3214.826</v>
          </cell>
          <cell r="E8">
            <v>1545.627</v>
          </cell>
          <cell r="F8">
            <v>1669.1990000000001</v>
          </cell>
          <cell r="G8">
            <v>34.692999999999998</v>
          </cell>
          <cell r="H8">
            <v>0</v>
          </cell>
          <cell r="I8">
            <v>1199.902</v>
          </cell>
          <cell r="J8">
            <v>8.4510000000000005</v>
          </cell>
          <cell r="K8">
            <v>9.1259999999999994</v>
          </cell>
          <cell r="L8">
            <v>40.491</v>
          </cell>
          <cell r="M8">
            <v>0</v>
          </cell>
          <cell r="N8">
            <v>1141.8340000000001</v>
          </cell>
          <cell r="O8">
            <v>0</v>
          </cell>
          <cell r="P8">
            <v>4665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4665</v>
          </cell>
          <cell r="V8">
            <v>0</v>
          </cell>
          <cell r="W8">
            <v>5.0389999999999997</v>
          </cell>
          <cell r="X8">
            <v>1199.902</v>
          </cell>
          <cell r="Y8">
            <v>63.106999999999999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4665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1133.5719999999999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8.2620000000000005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466</v>
          </cell>
          <cell r="AZ8">
            <v>4199</v>
          </cell>
          <cell r="BA8">
            <v>0</v>
          </cell>
          <cell r="BB8">
            <v>1199.902</v>
          </cell>
          <cell r="BC8">
            <v>4665</v>
          </cell>
          <cell r="BD8">
            <v>3214.826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1972.779</v>
          </cell>
          <cell r="E9">
            <v>950.25300000000004</v>
          </cell>
          <cell r="F9">
            <v>1022.526</v>
          </cell>
          <cell r="G9">
            <v>34.966000000000001</v>
          </cell>
          <cell r="H9">
            <v>0</v>
          </cell>
          <cell r="I9">
            <v>733.904</v>
          </cell>
          <cell r="J9">
            <v>5.016</v>
          </cell>
          <cell r="K9">
            <v>5.3979999999999997</v>
          </cell>
          <cell r="L9">
            <v>23.669</v>
          </cell>
          <cell r="M9">
            <v>0</v>
          </cell>
          <cell r="N9">
            <v>699.82100000000003</v>
          </cell>
          <cell r="O9">
            <v>0</v>
          </cell>
          <cell r="P9">
            <v>2843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2843</v>
          </cell>
          <cell r="V9">
            <v>0</v>
          </cell>
          <cell r="W9">
            <v>10.973000000000001</v>
          </cell>
          <cell r="X9">
            <v>733.904</v>
          </cell>
          <cell r="Y9">
            <v>45.055999999999997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2843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694.77200000000005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5.0490000000000004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284</v>
          </cell>
          <cell r="AZ9">
            <v>2559</v>
          </cell>
          <cell r="BA9">
            <v>0</v>
          </cell>
          <cell r="BB9">
            <v>733.904</v>
          </cell>
          <cell r="BC9">
            <v>2843</v>
          </cell>
          <cell r="BD9">
            <v>1972.779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1167.7159999999999</v>
          </cell>
          <cell r="E10">
            <v>563.178</v>
          </cell>
          <cell r="F10">
            <v>604.53800000000001</v>
          </cell>
          <cell r="G10">
            <v>34.826000000000001</v>
          </cell>
          <cell r="H10">
            <v>0</v>
          </cell>
          <cell r="I10">
            <v>434.73899999999998</v>
          </cell>
          <cell r="J10">
            <v>3.339</v>
          </cell>
          <cell r="K10">
            <v>3.585</v>
          </cell>
          <cell r="L10">
            <v>14.17</v>
          </cell>
          <cell r="M10">
            <v>0</v>
          </cell>
          <cell r="N10">
            <v>413.64499999999998</v>
          </cell>
          <cell r="O10">
            <v>0</v>
          </cell>
          <cell r="P10">
            <v>1680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1680</v>
          </cell>
          <cell r="V10">
            <v>0</v>
          </cell>
          <cell r="W10">
            <v>14.641</v>
          </cell>
          <cell r="X10">
            <v>434.73899999999998</v>
          </cell>
          <cell r="Y10">
            <v>35.734999999999999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410.63400000000001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3.0110000000000001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168</v>
          </cell>
          <cell r="AZ10">
            <v>1512</v>
          </cell>
          <cell r="BA10">
            <v>0</v>
          </cell>
          <cell r="BB10">
            <v>434.73899999999998</v>
          </cell>
          <cell r="BC10">
            <v>1680</v>
          </cell>
          <cell r="BD10">
            <v>1167.7159999999999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796.44200000000001</v>
          </cell>
          <cell r="E11">
            <v>384.01600000000002</v>
          </cell>
          <cell r="F11">
            <v>412.42599999999999</v>
          </cell>
          <cell r="G11">
            <v>35.295000000000002</v>
          </cell>
          <cell r="H11">
            <v>0</v>
          </cell>
          <cell r="I11">
            <v>295.11099999999999</v>
          </cell>
          <cell r="J11">
            <v>2.4710000000000001</v>
          </cell>
          <cell r="K11">
            <v>2.653</v>
          </cell>
          <cell r="L11">
            <v>9.8870000000000005</v>
          </cell>
          <cell r="M11">
            <v>0</v>
          </cell>
          <cell r="N11">
            <v>280.10000000000002</v>
          </cell>
          <cell r="O11">
            <v>0</v>
          </cell>
          <cell r="P11">
            <v>1141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1141</v>
          </cell>
          <cell r="V11">
            <v>0</v>
          </cell>
          <cell r="W11">
            <v>15.842000000000001</v>
          </cell>
          <cell r="X11">
            <v>295.11099999999999</v>
          </cell>
          <cell r="Y11">
            <v>30.853000000000002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277.923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2.177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114</v>
          </cell>
          <cell r="AZ11">
            <v>1027</v>
          </cell>
          <cell r="BA11">
            <v>0</v>
          </cell>
          <cell r="BB11">
            <v>295.11099999999999</v>
          </cell>
          <cell r="BC11">
            <v>1141</v>
          </cell>
          <cell r="BD11">
            <v>796.44200000000001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721.99699999999996</v>
          </cell>
          <cell r="E12">
            <v>348.06799999999998</v>
          </cell>
          <cell r="F12">
            <v>373.92899999999997</v>
          </cell>
          <cell r="G12">
            <v>35.448</v>
          </cell>
          <cell r="H12">
            <v>0</v>
          </cell>
          <cell r="I12">
            <v>267.358</v>
          </cell>
          <cell r="J12">
            <v>2.4180000000000001</v>
          </cell>
          <cell r="K12">
            <v>2.5979999999999999</v>
          </cell>
          <cell r="L12">
            <v>8.3640000000000008</v>
          </cell>
          <cell r="M12">
            <v>0</v>
          </cell>
          <cell r="N12">
            <v>253.97800000000001</v>
          </cell>
          <cell r="O12">
            <v>0</v>
          </cell>
          <cell r="P12">
            <v>1034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1034</v>
          </cell>
          <cell r="V12">
            <v>0</v>
          </cell>
          <cell r="W12">
            <v>16.504000000000001</v>
          </cell>
          <cell r="X12">
            <v>267.358</v>
          </cell>
          <cell r="Y12">
            <v>29.884000000000004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252.005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1.9730000000000001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103</v>
          </cell>
          <cell r="AZ12">
            <v>931</v>
          </cell>
          <cell r="BA12">
            <v>0</v>
          </cell>
          <cell r="BB12">
            <v>267.358</v>
          </cell>
          <cell r="BC12">
            <v>1034</v>
          </cell>
          <cell r="BD12">
            <v>721.99699999999996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908.55100000000004</v>
          </cell>
          <cell r="E13">
            <v>438.18900000000002</v>
          </cell>
          <cell r="F13">
            <v>470.36200000000002</v>
          </cell>
          <cell r="G13">
            <v>35.222000000000001</v>
          </cell>
          <cell r="H13">
            <v>0</v>
          </cell>
          <cell r="I13">
            <v>336.92899999999997</v>
          </cell>
          <cell r="J13">
            <v>2.903</v>
          </cell>
          <cell r="K13">
            <v>3.1160000000000001</v>
          </cell>
          <cell r="L13">
            <v>9.7379999999999995</v>
          </cell>
          <cell r="M13">
            <v>0</v>
          </cell>
          <cell r="N13">
            <v>321.17200000000003</v>
          </cell>
          <cell r="O13">
            <v>0</v>
          </cell>
          <cell r="P13">
            <v>1302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1302</v>
          </cell>
          <cell r="V13">
            <v>0</v>
          </cell>
          <cell r="W13">
            <v>14.978</v>
          </cell>
          <cell r="X13">
            <v>336.92899999999997</v>
          </cell>
          <cell r="Y13">
            <v>30.734999999999999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1302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318.89100000000002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2.2810000000000001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130</v>
          </cell>
          <cell r="AZ13">
            <v>1172</v>
          </cell>
          <cell r="BA13">
            <v>0</v>
          </cell>
          <cell r="BB13">
            <v>336.92899999999997</v>
          </cell>
          <cell r="BC13">
            <v>1302</v>
          </cell>
          <cell r="BD13">
            <v>908.55100000000004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688.29899999999998</v>
          </cell>
          <cell r="E14">
            <v>338.399</v>
          </cell>
          <cell r="F14">
            <v>349.9</v>
          </cell>
          <cell r="G14">
            <v>35.51</v>
          </cell>
          <cell r="H14">
            <v>0</v>
          </cell>
          <cell r="I14">
            <v>254.947</v>
          </cell>
          <cell r="J14">
            <v>2.0339999999999998</v>
          </cell>
          <cell r="K14">
            <v>2.1030000000000002</v>
          </cell>
          <cell r="L14">
            <v>7.03</v>
          </cell>
          <cell r="M14">
            <v>0</v>
          </cell>
          <cell r="N14">
            <v>243.78</v>
          </cell>
          <cell r="O14">
            <v>0</v>
          </cell>
          <cell r="P14">
            <v>949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949</v>
          </cell>
          <cell r="V14">
            <v>0</v>
          </cell>
          <cell r="W14">
            <v>17.082000000000001</v>
          </cell>
          <cell r="X14">
            <v>254.947</v>
          </cell>
          <cell r="Y14">
            <v>28.249000000000002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242.059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1.7210000000000001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95</v>
          </cell>
          <cell r="AZ14">
            <v>854</v>
          </cell>
          <cell r="BA14">
            <v>0</v>
          </cell>
          <cell r="BB14">
            <v>254.947</v>
          </cell>
          <cell r="BC14">
            <v>949</v>
          </cell>
          <cell r="BD14">
            <v>688.29899999999998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1507.712</v>
          </cell>
          <cell r="E15">
            <v>736.05600000000004</v>
          </cell>
          <cell r="F15">
            <v>771.65599999999995</v>
          </cell>
          <cell r="G15">
            <v>35.512</v>
          </cell>
          <cell r="H15">
            <v>0</v>
          </cell>
          <cell r="I15">
            <v>559.601</v>
          </cell>
          <cell r="J15">
            <v>4.1459999999999999</v>
          </cell>
          <cell r="K15">
            <v>4.3460000000000001</v>
          </cell>
          <cell r="L15">
            <v>19.53</v>
          </cell>
          <cell r="M15">
            <v>0</v>
          </cell>
          <cell r="N15">
            <v>531.57899999999995</v>
          </cell>
          <cell r="O15">
            <v>0</v>
          </cell>
          <cell r="P15">
            <v>2112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2112</v>
          </cell>
          <cell r="V15">
            <v>0</v>
          </cell>
          <cell r="W15">
            <v>13.332000000000001</v>
          </cell>
          <cell r="X15">
            <v>559.601</v>
          </cell>
          <cell r="Y15">
            <v>41.353999999999999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527.78499999999997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3.794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211</v>
          </cell>
          <cell r="AZ15">
            <v>1901</v>
          </cell>
          <cell r="BA15">
            <v>0</v>
          </cell>
          <cell r="BB15">
            <v>559.601</v>
          </cell>
          <cell r="BC15">
            <v>2112</v>
          </cell>
          <cell r="BD15">
            <v>1507.712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2218.71</v>
          </cell>
          <cell r="E16">
            <v>1079.55</v>
          </cell>
          <cell r="F16">
            <v>1139.1600000000001</v>
          </cell>
          <cell r="G16">
            <v>35.491</v>
          </cell>
          <cell r="H16">
            <v>0</v>
          </cell>
          <cell r="I16">
            <v>828.94899999999996</v>
          </cell>
          <cell r="J16">
            <v>5.569</v>
          </cell>
          <cell r="K16">
            <v>5.8760000000000003</v>
          </cell>
          <cell r="L16">
            <v>32.570999999999998</v>
          </cell>
          <cell r="M16">
            <v>0</v>
          </cell>
          <cell r="N16">
            <v>784.93299999999999</v>
          </cell>
          <cell r="O16">
            <v>0</v>
          </cell>
          <cell r="P16">
            <v>3149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3149</v>
          </cell>
          <cell r="V16">
            <v>0</v>
          </cell>
          <cell r="W16">
            <v>9.4290000000000003</v>
          </cell>
          <cell r="X16">
            <v>828.94899999999996</v>
          </cell>
          <cell r="Y16">
            <v>53.445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3149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779.072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5.8609999999999998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315</v>
          </cell>
          <cell r="AZ16">
            <v>2834</v>
          </cell>
          <cell r="BA16">
            <v>0</v>
          </cell>
          <cell r="BB16">
            <v>828.94899999999996</v>
          </cell>
          <cell r="BC16">
            <v>3149</v>
          </cell>
          <cell r="BD16">
            <v>2218.71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2339.1990000000001</v>
          </cell>
          <cell r="E17">
            <v>1137.8900000000001</v>
          </cell>
          <cell r="F17">
            <v>1201.309</v>
          </cell>
          <cell r="G17">
            <v>35.313000000000002</v>
          </cell>
          <cell r="H17">
            <v>0</v>
          </cell>
          <cell r="I17">
            <v>873.53700000000003</v>
          </cell>
          <cell r="J17">
            <v>5.6059999999999999</v>
          </cell>
          <cell r="K17">
            <v>5.9189999999999996</v>
          </cell>
          <cell r="L17">
            <v>34.209000000000003</v>
          </cell>
          <cell r="M17">
            <v>0</v>
          </cell>
          <cell r="N17">
            <v>827.803</v>
          </cell>
          <cell r="O17">
            <v>0</v>
          </cell>
          <cell r="P17">
            <v>3320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3320</v>
          </cell>
          <cell r="V17">
            <v>0</v>
          </cell>
          <cell r="W17">
            <v>10.923999999999999</v>
          </cell>
          <cell r="X17">
            <v>873.53700000000003</v>
          </cell>
          <cell r="Y17">
            <v>56.658000000000001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3320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821.11099999999999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6.6920000000000002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332</v>
          </cell>
          <cell r="AZ17">
            <v>2988</v>
          </cell>
          <cell r="BA17">
            <v>0</v>
          </cell>
          <cell r="BB17">
            <v>873.53700000000003</v>
          </cell>
          <cell r="BC17">
            <v>3320</v>
          </cell>
          <cell r="BD17">
            <v>2339.1990000000001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769.54100000000005</v>
          </cell>
          <cell r="E28">
            <v>338.00599999999997</v>
          </cell>
          <cell r="F28">
            <v>431.53500000000003</v>
          </cell>
          <cell r="G28">
            <v>34.594000000000001</v>
          </cell>
          <cell r="H28">
            <v>0</v>
          </cell>
          <cell r="I28">
            <v>280.88799999999998</v>
          </cell>
          <cell r="J28">
            <v>1.6419999999999999</v>
          </cell>
          <cell r="K28">
            <v>2.097</v>
          </cell>
          <cell r="L28">
            <v>15.298999999999999</v>
          </cell>
          <cell r="M28">
            <v>0</v>
          </cell>
          <cell r="N28">
            <v>261.85000000000002</v>
          </cell>
          <cell r="O28">
            <v>0</v>
          </cell>
          <cell r="P28">
            <v>1291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1291</v>
          </cell>
          <cell r="V28">
            <v>0</v>
          </cell>
          <cell r="W28">
            <v>5.8929999999999998</v>
          </cell>
          <cell r="X28">
            <v>280.88799999999998</v>
          </cell>
          <cell r="Y28">
            <v>24.930999999999997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1291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261.85000000000002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129</v>
          </cell>
          <cell r="AZ28">
            <v>1162</v>
          </cell>
          <cell r="BA28">
            <v>0</v>
          </cell>
          <cell r="BB28">
            <v>280.88799999999998</v>
          </cell>
          <cell r="BC28">
            <v>1291</v>
          </cell>
          <cell r="BD28">
            <v>769.54100000000005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932.25699999999995</v>
          </cell>
          <cell r="E29">
            <v>408.08100000000002</v>
          </cell>
          <cell r="F29">
            <v>524.17600000000004</v>
          </cell>
          <cell r="G29">
            <v>34.595999999999997</v>
          </cell>
          <cell r="H29">
            <v>0</v>
          </cell>
          <cell r="I29">
            <v>307.73099999999999</v>
          </cell>
          <cell r="J29">
            <v>1.7549999999999999</v>
          </cell>
          <cell r="K29">
            <v>2.254</v>
          </cell>
          <cell r="L29">
            <v>16.7</v>
          </cell>
          <cell r="M29">
            <v>0</v>
          </cell>
          <cell r="N29">
            <v>287.02199999999999</v>
          </cell>
          <cell r="O29">
            <v>0</v>
          </cell>
          <cell r="P29">
            <v>1423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1423</v>
          </cell>
          <cell r="V29">
            <v>0</v>
          </cell>
          <cell r="W29">
            <v>3.1360000000000001</v>
          </cell>
          <cell r="X29">
            <v>307.73099999999999</v>
          </cell>
          <cell r="Y29">
            <v>23.844999999999999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1423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287.02199999999999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142</v>
          </cell>
          <cell r="AZ29">
            <v>1281</v>
          </cell>
          <cell r="BA29">
            <v>0</v>
          </cell>
          <cell r="BB29">
            <v>307.73099999999999</v>
          </cell>
          <cell r="BC29">
            <v>1423</v>
          </cell>
          <cell r="BD29">
            <v>932.25699999999995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955.726</v>
          </cell>
          <cell r="E30">
            <v>418.709</v>
          </cell>
          <cell r="F30">
            <v>537.01700000000005</v>
          </cell>
          <cell r="G30">
            <v>34.692999999999998</v>
          </cell>
          <cell r="H30">
            <v>0</v>
          </cell>
          <cell r="I30">
            <v>336.78500000000003</v>
          </cell>
          <cell r="J30">
            <v>1.94</v>
          </cell>
          <cell r="K30">
            <v>2.488</v>
          </cell>
          <cell r="L30">
            <v>18.036000000000001</v>
          </cell>
          <cell r="M30">
            <v>0</v>
          </cell>
          <cell r="N30">
            <v>314.32100000000003</v>
          </cell>
          <cell r="O30">
            <v>0</v>
          </cell>
          <cell r="P30">
            <v>1555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1555</v>
          </cell>
          <cell r="V30">
            <v>0</v>
          </cell>
          <cell r="W30">
            <v>3.71</v>
          </cell>
          <cell r="X30">
            <v>336.78500000000003</v>
          </cell>
          <cell r="Y30">
            <v>26.173999999999999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1555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314.32100000000003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155</v>
          </cell>
          <cell r="AZ30">
            <v>1400</v>
          </cell>
          <cell r="BA30">
            <v>0</v>
          </cell>
          <cell r="BB30">
            <v>336.78500000000003</v>
          </cell>
          <cell r="BC30">
            <v>1555</v>
          </cell>
          <cell r="BD30">
            <v>955.726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643.25599999999997</v>
          </cell>
          <cell r="E31">
            <v>280.89800000000002</v>
          </cell>
          <cell r="F31">
            <v>362.358</v>
          </cell>
          <cell r="G31">
            <v>34.953000000000003</v>
          </cell>
          <cell r="H31">
            <v>0</v>
          </cell>
          <cell r="I31">
            <v>234.71199999999999</v>
          </cell>
          <cell r="J31">
            <v>1.413</v>
          </cell>
          <cell r="K31">
            <v>1.8220000000000001</v>
          </cell>
          <cell r="L31">
            <v>10.718</v>
          </cell>
          <cell r="M31">
            <v>0</v>
          </cell>
          <cell r="N31">
            <v>220.75899999999999</v>
          </cell>
          <cell r="O31">
            <v>0</v>
          </cell>
          <cell r="P31">
            <v>1090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1090</v>
          </cell>
          <cell r="V31">
            <v>0</v>
          </cell>
          <cell r="W31">
            <v>6.13</v>
          </cell>
          <cell r="X31">
            <v>234.71199999999999</v>
          </cell>
          <cell r="Y31">
            <v>20.082999999999998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1090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220.75899999999999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109</v>
          </cell>
          <cell r="AZ31">
            <v>981</v>
          </cell>
          <cell r="BA31">
            <v>0</v>
          </cell>
          <cell r="BB31">
            <v>234.71199999999999</v>
          </cell>
          <cell r="BC31">
            <v>1090</v>
          </cell>
          <cell r="BD31">
            <v>643.25599999999997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326.40800000000002</v>
          </cell>
          <cell r="E32">
            <v>142.86500000000001</v>
          </cell>
          <cell r="F32">
            <v>183.54300000000001</v>
          </cell>
          <cell r="G32">
            <v>34.835000000000001</v>
          </cell>
          <cell r="H32">
            <v>0</v>
          </cell>
          <cell r="I32">
            <v>118.27</v>
          </cell>
          <cell r="J32">
            <v>0.86</v>
          </cell>
          <cell r="K32">
            <v>1.1040000000000001</v>
          </cell>
          <cell r="L32">
            <v>4.1230000000000002</v>
          </cell>
          <cell r="M32">
            <v>0</v>
          </cell>
          <cell r="N32">
            <v>112.18300000000001</v>
          </cell>
          <cell r="O32">
            <v>0</v>
          </cell>
          <cell r="P32">
            <v>547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547</v>
          </cell>
          <cell r="V32">
            <v>0</v>
          </cell>
          <cell r="W32">
            <v>10.212999999999999</v>
          </cell>
          <cell r="X32">
            <v>118.27</v>
          </cell>
          <cell r="Y32">
            <v>16.3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547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112.18300000000001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55</v>
          </cell>
          <cell r="AZ32">
            <v>492</v>
          </cell>
          <cell r="BA32">
            <v>0</v>
          </cell>
          <cell r="BB32">
            <v>118.27</v>
          </cell>
          <cell r="BC32">
            <v>547</v>
          </cell>
          <cell r="BD32">
            <v>326.40800000000002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229.42500000000001</v>
          </cell>
          <cell r="E33">
            <v>100.846</v>
          </cell>
          <cell r="F33">
            <v>128.57900000000001</v>
          </cell>
          <cell r="G33">
            <v>35.305999999999997</v>
          </cell>
          <cell r="H33">
            <v>0</v>
          </cell>
          <cell r="I33">
            <v>83.006</v>
          </cell>
          <cell r="J33">
            <v>0.71799999999999997</v>
          </cell>
          <cell r="K33">
            <v>0.91600000000000004</v>
          </cell>
          <cell r="L33">
            <v>4.0789999999999997</v>
          </cell>
          <cell r="M33">
            <v>0</v>
          </cell>
          <cell r="N33">
            <v>77.293000000000006</v>
          </cell>
          <cell r="O33">
            <v>0</v>
          </cell>
          <cell r="P33">
            <v>381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381</v>
          </cell>
          <cell r="V33">
            <v>0</v>
          </cell>
          <cell r="W33">
            <v>14.487</v>
          </cell>
          <cell r="X33">
            <v>83.006</v>
          </cell>
          <cell r="Y33">
            <v>20.2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381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77.293000000000006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38</v>
          </cell>
          <cell r="AZ33">
            <v>343</v>
          </cell>
          <cell r="BA33">
            <v>0</v>
          </cell>
          <cell r="BB33">
            <v>83.006</v>
          </cell>
          <cell r="BC33">
            <v>381</v>
          </cell>
          <cell r="BD33">
            <v>229.42500000000001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226.55</v>
          </cell>
          <cell r="E34">
            <v>101.244</v>
          </cell>
          <cell r="F34">
            <v>125.306</v>
          </cell>
          <cell r="G34">
            <v>35.457999999999998</v>
          </cell>
          <cell r="H34">
            <v>0</v>
          </cell>
          <cell r="I34">
            <v>80.572999999999993</v>
          </cell>
          <cell r="J34">
            <v>1.1910000000000001</v>
          </cell>
          <cell r="K34">
            <v>1.4730000000000001</v>
          </cell>
          <cell r="L34">
            <v>3.36</v>
          </cell>
          <cell r="M34">
            <v>0</v>
          </cell>
          <cell r="N34">
            <v>74.549000000000007</v>
          </cell>
          <cell r="O34">
            <v>0</v>
          </cell>
          <cell r="P34">
            <v>359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359</v>
          </cell>
          <cell r="V34">
            <v>0</v>
          </cell>
          <cell r="W34">
            <v>15.365</v>
          </cell>
          <cell r="X34">
            <v>80.572999999999993</v>
          </cell>
          <cell r="Y34">
            <v>21.388999999999999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359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74.549000000000007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36</v>
          </cell>
          <cell r="AZ34">
            <v>323</v>
          </cell>
          <cell r="BA34">
            <v>0</v>
          </cell>
          <cell r="BB34">
            <v>80.572999999999993</v>
          </cell>
          <cell r="BC34">
            <v>359</v>
          </cell>
          <cell r="BD34">
            <v>226.55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222.60300000000001</v>
          </cell>
          <cell r="E35">
            <v>96.477000000000004</v>
          </cell>
          <cell r="F35">
            <v>126.126</v>
          </cell>
          <cell r="G35">
            <v>35.216999999999999</v>
          </cell>
          <cell r="H35">
            <v>0</v>
          </cell>
          <cell r="I35">
            <v>81.167000000000002</v>
          </cell>
          <cell r="J35">
            <v>1.1180000000000001</v>
          </cell>
          <cell r="K35">
            <v>1.4610000000000001</v>
          </cell>
          <cell r="L35">
            <v>2.2930000000000001</v>
          </cell>
          <cell r="M35">
            <v>0</v>
          </cell>
          <cell r="N35">
            <v>76.295000000000002</v>
          </cell>
          <cell r="O35">
            <v>0</v>
          </cell>
          <cell r="P35">
            <v>382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382</v>
          </cell>
          <cell r="V35">
            <v>0</v>
          </cell>
          <cell r="W35">
            <v>13.8</v>
          </cell>
          <cell r="X35">
            <v>81.167000000000002</v>
          </cell>
          <cell r="Y35">
            <v>18.672000000000001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382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76.295000000000002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38</v>
          </cell>
          <cell r="AZ35">
            <v>344</v>
          </cell>
          <cell r="BA35">
            <v>0</v>
          </cell>
          <cell r="BB35">
            <v>81.167000000000002</v>
          </cell>
          <cell r="BC35">
            <v>382</v>
          </cell>
          <cell r="BD35">
            <v>222.60300000000001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200.113</v>
          </cell>
          <cell r="E36">
            <v>87.811000000000007</v>
          </cell>
          <cell r="F36">
            <v>112.30200000000001</v>
          </cell>
          <cell r="G36">
            <v>35.549999999999997</v>
          </cell>
          <cell r="H36">
            <v>0</v>
          </cell>
          <cell r="I36">
            <v>71.893000000000001</v>
          </cell>
          <cell r="J36">
            <v>0.95599999999999996</v>
          </cell>
          <cell r="K36">
            <v>1.2230000000000001</v>
          </cell>
          <cell r="L36">
            <v>2.5409999999999999</v>
          </cell>
          <cell r="M36">
            <v>0</v>
          </cell>
          <cell r="N36">
            <v>67.173000000000002</v>
          </cell>
          <cell r="O36">
            <v>0</v>
          </cell>
          <cell r="P36">
            <v>331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331</v>
          </cell>
          <cell r="V36">
            <v>0</v>
          </cell>
          <cell r="W36">
            <v>14.884</v>
          </cell>
          <cell r="X36">
            <v>71.893000000000001</v>
          </cell>
          <cell r="Y36">
            <v>19.604000000000003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331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67.173000000000002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33</v>
          </cell>
          <cell r="AZ36">
            <v>298</v>
          </cell>
          <cell r="BA36">
            <v>0</v>
          </cell>
          <cell r="BB36">
            <v>71.893000000000001</v>
          </cell>
          <cell r="BC36">
            <v>331</v>
          </cell>
          <cell r="BD36">
            <v>200.113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475.48599999999999</v>
          </cell>
          <cell r="E37">
            <v>204.35900000000001</v>
          </cell>
          <cell r="F37">
            <v>271.12700000000001</v>
          </cell>
          <cell r="G37">
            <v>35.512999999999998</v>
          </cell>
          <cell r="H37">
            <v>0</v>
          </cell>
          <cell r="I37">
            <v>173.57</v>
          </cell>
          <cell r="J37">
            <v>1.996</v>
          </cell>
          <cell r="K37">
            <v>2.6469999999999998</v>
          </cell>
          <cell r="L37">
            <v>6.9489999999999998</v>
          </cell>
          <cell r="M37">
            <v>0</v>
          </cell>
          <cell r="N37">
            <v>161.97800000000001</v>
          </cell>
          <cell r="O37">
            <v>0</v>
          </cell>
          <cell r="P37">
            <v>829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829</v>
          </cell>
          <cell r="V37">
            <v>0</v>
          </cell>
          <cell r="W37">
            <v>10.567</v>
          </cell>
          <cell r="X37">
            <v>173.57</v>
          </cell>
          <cell r="Y37">
            <v>22.158999999999999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829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161.97800000000001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83</v>
          </cell>
          <cell r="AZ37">
            <v>746</v>
          </cell>
          <cell r="BA37">
            <v>0</v>
          </cell>
          <cell r="BB37">
            <v>173.57</v>
          </cell>
          <cell r="BC37">
            <v>829</v>
          </cell>
          <cell r="BD37">
            <v>475.48599999999999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693.50400000000002</v>
          </cell>
          <cell r="E38">
            <v>300.97300000000001</v>
          </cell>
          <cell r="F38">
            <v>392.53100000000001</v>
          </cell>
          <cell r="G38">
            <v>35.488999999999997</v>
          </cell>
          <cell r="H38">
            <v>0</v>
          </cell>
          <cell r="I38">
            <v>253.88</v>
          </cell>
          <cell r="J38">
            <v>2.8119999999999998</v>
          </cell>
          <cell r="K38">
            <v>3.6680000000000001</v>
          </cell>
          <cell r="L38">
            <v>11.48</v>
          </cell>
          <cell r="M38">
            <v>0</v>
          </cell>
          <cell r="N38">
            <v>235.92</v>
          </cell>
          <cell r="O38">
            <v>0</v>
          </cell>
          <cell r="P38">
            <v>1192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1192</v>
          </cell>
          <cell r="V38">
            <v>0</v>
          </cell>
          <cell r="W38">
            <v>7.9820000000000002</v>
          </cell>
          <cell r="X38">
            <v>253.88</v>
          </cell>
          <cell r="Y38">
            <v>25.942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1192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235.92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119</v>
          </cell>
          <cell r="AZ38">
            <v>1073</v>
          </cell>
          <cell r="BA38">
            <v>0</v>
          </cell>
          <cell r="BB38">
            <v>253.88</v>
          </cell>
          <cell r="BC38">
            <v>1192</v>
          </cell>
          <cell r="BD38">
            <v>693.50400000000002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744.30600000000004</v>
          </cell>
          <cell r="E39">
            <v>326.803</v>
          </cell>
          <cell r="F39">
            <v>417.50299999999999</v>
          </cell>
          <cell r="G39">
            <v>35.283999999999999</v>
          </cell>
          <cell r="H39">
            <v>0</v>
          </cell>
          <cell r="I39">
            <v>273.09500000000003</v>
          </cell>
          <cell r="J39">
            <v>3.105</v>
          </cell>
          <cell r="K39">
            <v>3.9660000000000002</v>
          </cell>
          <cell r="L39">
            <v>9.0120000000000005</v>
          </cell>
          <cell r="M39">
            <v>0</v>
          </cell>
          <cell r="N39">
            <v>257.012</v>
          </cell>
          <cell r="O39">
            <v>0</v>
          </cell>
          <cell r="P39">
            <v>1256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1256</v>
          </cell>
          <cell r="V39">
            <v>0</v>
          </cell>
          <cell r="W39">
            <v>4.58</v>
          </cell>
          <cell r="X39">
            <v>273.09500000000003</v>
          </cell>
          <cell r="Y39">
            <v>20.663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1256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257.012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126</v>
          </cell>
          <cell r="AZ39">
            <v>1130</v>
          </cell>
          <cell r="BA39">
            <v>0</v>
          </cell>
          <cell r="BB39">
            <v>273.09500000000003</v>
          </cell>
          <cell r="BC39">
            <v>1256</v>
          </cell>
          <cell r="BD39">
            <v>744.30600000000004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277.327</v>
          </cell>
          <cell r="E50">
            <v>118.03100000000001</v>
          </cell>
          <cell r="F50">
            <v>159.29599999999999</v>
          </cell>
          <cell r="G50">
            <v>34.594000000000001</v>
          </cell>
          <cell r="H50">
            <v>0</v>
          </cell>
          <cell r="I50">
            <v>95.501000000000005</v>
          </cell>
          <cell r="J50">
            <v>0.59199999999999997</v>
          </cell>
          <cell r="K50">
            <v>0.79900000000000004</v>
          </cell>
          <cell r="L50">
            <v>4.5350000000000001</v>
          </cell>
          <cell r="M50">
            <v>0</v>
          </cell>
          <cell r="N50">
            <v>89.575000000000003</v>
          </cell>
          <cell r="O50">
            <v>0</v>
          </cell>
          <cell r="P50">
            <v>464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464</v>
          </cell>
          <cell r="V50">
            <v>0</v>
          </cell>
          <cell r="W50">
            <v>0.97699999999999998</v>
          </cell>
          <cell r="X50">
            <v>95.501000000000005</v>
          </cell>
          <cell r="Y50">
            <v>6.9030000000000005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464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89.575000000000003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93</v>
          </cell>
          <cell r="AZ50">
            <v>371</v>
          </cell>
          <cell r="BA50">
            <v>0</v>
          </cell>
          <cell r="BB50">
            <v>95.501000000000005</v>
          </cell>
          <cell r="BC50">
            <v>464</v>
          </cell>
          <cell r="BD50">
            <v>277.327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518.298</v>
          </cell>
          <cell r="E51">
            <v>219.49</v>
          </cell>
          <cell r="F51">
            <v>298.80799999999999</v>
          </cell>
          <cell r="G51">
            <v>34.595999999999997</v>
          </cell>
          <cell r="H51">
            <v>0</v>
          </cell>
          <cell r="I51">
            <v>107.53</v>
          </cell>
          <cell r="J51">
            <v>0.69699999999999995</v>
          </cell>
          <cell r="K51">
            <v>0.94899999999999995</v>
          </cell>
          <cell r="L51">
            <v>5.4489999999999998</v>
          </cell>
          <cell r="M51">
            <v>0</v>
          </cell>
          <cell r="N51">
            <v>100.435</v>
          </cell>
          <cell r="O51">
            <v>0</v>
          </cell>
          <cell r="P51">
            <v>527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527</v>
          </cell>
          <cell r="V51">
            <v>0</v>
          </cell>
          <cell r="W51">
            <v>0.52300000000000002</v>
          </cell>
          <cell r="X51">
            <v>107.53</v>
          </cell>
          <cell r="Y51">
            <v>7.6180000000000003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527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100.435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105</v>
          </cell>
          <cell r="AZ51">
            <v>422</v>
          </cell>
          <cell r="BA51">
            <v>0</v>
          </cell>
          <cell r="BB51">
            <v>107.53</v>
          </cell>
          <cell r="BC51">
            <v>527</v>
          </cell>
          <cell r="BD51">
            <v>518.298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565.70000000000005</v>
          </cell>
          <cell r="E52">
            <v>239.10499999999999</v>
          </cell>
          <cell r="F52">
            <v>326.59500000000003</v>
          </cell>
          <cell r="G52">
            <v>34.698999999999998</v>
          </cell>
          <cell r="H52">
            <v>0</v>
          </cell>
          <cell r="I52">
            <v>143.37200000000001</v>
          </cell>
          <cell r="J52">
            <v>0.90100000000000002</v>
          </cell>
          <cell r="K52">
            <v>1.23</v>
          </cell>
          <cell r="L52">
            <v>5.8079999999999998</v>
          </cell>
          <cell r="M52">
            <v>0</v>
          </cell>
          <cell r="N52">
            <v>135.43299999999999</v>
          </cell>
          <cell r="O52">
            <v>0</v>
          </cell>
          <cell r="P52">
            <v>705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705</v>
          </cell>
          <cell r="V52">
            <v>0</v>
          </cell>
          <cell r="W52">
            <v>0.124</v>
          </cell>
          <cell r="X52">
            <v>143.37200000000001</v>
          </cell>
          <cell r="Y52">
            <v>8.0630000000000006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705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135.43299999999999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141</v>
          </cell>
          <cell r="AZ52">
            <v>564</v>
          </cell>
          <cell r="BA52">
            <v>0</v>
          </cell>
          <cell r="BB52">
            <v>143.37200000000001</v>
          </cell>
          <cell r="BC52">
            <v>705</v>
          </cell>
          <cell r="BD52">
            <v>565.70000000000005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464.58800000000002</v>
          </cell>
          <cell r="E53">
            <v>193.24799999999999</v>
          </cell>
          <cell r="F53">
            <v>271.33999999999997</v>
          </cell>
          <cell r="G53">
            <v>34.954999999999998</v>
          </cell>
          <cell r="H53">
            <v>0</v>
          </cell>
          <cell r="I53">
            <v>134.328</v>
          </cell>
          <cell r="J53">
            <v>0.78</v>
          </cell>
          <cell r="K53">
            <v>1.095</v>
          </cell>
          <cell r="L53">
            <v>4.1180000000000003</v>
          </cell>
          <cell r="M53">
            <v>0</v>
          </cell>
          <cell r="N53">
            <v>128.33500000000001</v>
          </cell>
          <cell r="O53">
            <v>0</v>
          </cell>
          <cell r="P53">
            <v>679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679</v>
          </cell>
          <cell r="V53">
            <v>0</v>
          </cell>
          <cell r="W53">
            <v>0.20599999999999999</v>
          </cell>
          <cell r="X53">
            <v>134.328</v>
          </cell>
          <cell r="Y53">
            <v>6.1989999999999998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679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128.33500000000001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136</v>
          </cell>
          <cell r="AZ53">
            <v>543</v>
          </cell>
          <cell r="BA53">
            <v>0</v>
          </cell>
          <cell r="BB53">
            <v>134.328</v>
          </cell>
          <cell r="BC53">
            <v>679</v>
          </cell>
          <cell r="BD53">
            <v>464.58800000000002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208.822</v>
          </cell>
          <cell r="E54">
            <v>87.025000000000006</v>
          </cell>
          <cell r="F54">
            <v>121.797</v>
          </cell>
          <cell r="G54">
            <v>34.802</v>
          </cell>
          <cell r="H54">
            <v>0</v>
          </cell>
          <cell r="I54">
            <v>63.313000000000002</v>
          </cell>
          <cell r="J54">
            <v>0.51100000000000001</v>
          </cell>
          <cell r="K54">
            <v>0.71599999999999997</v>
          </cell>
          <cell r="L54">
            <v>2.0489999999999999</v>
          </cell>
          <cell r="M54">
            <v>0</v>
          </cell>
          <cell r="N54">
            <v>60.036999999999999</v>
          </cell>
          <cell r="O54">
            <v>0</v>
          </cell>
          <cell r="P54">
            <v>319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319</v>
          </cell>
          <cell r="V54">
            <v>0</v>
          </cell>
          <cell r="W54">
            <v>1.4410000000000001</v>
          </cell>
          <cell r="X54">
            <v>63.313000000000002</v>
          </cell>
          <cell r="Y54">
            <v>4.7170000000000005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319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60.036999999999999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64</v>
          </cell>
          <cell r="AZ54">
            <v>255</v>
          </cell>
          <cell r="BA54">
            <v>0</v>
          </cell>
          <cell r="BB54">
            <v>63.313000000000002</v>
          </cell>
          <cell r="BC54">
            <v>319</v>
          </cell>
          <cell r="BD54">
            <v>208.822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139.34700000000001</v>
          </cell>
          <cell r="E55">
            <v>58.441000000000003</v>
          </cell>
          <cell r="F55">
            <v>80.906000000000006</v>
          </cell>
          <cell r="G55">
            <v>35.325000000000003</v>
          </cell>
          <cell r="H55">
            <v>0</v>
          </cell>
          <cell r="I55">
            <v>44.142000000000003</v>
          </cell>
          <cell r="J55">
            <v>0.42199999999999999</v>
          </cell>
          <cell r="K55">
            <v>0.58399999999999996</v>
          </cell>
          <cell r="L55">
            <v>1.353</v>
          </cell>
          <cell r="M55">
            <v>0</v>
          </cell>
          <cell r="N55">
            <v>41.783000000000001</v>
          </cell>
          <cell r="O55">
            <v>0</v>
          </cell>
          <cell r="P55">
            <v>220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220</v>
          </cell>
          <cell r="V55">
            <v>0</v>
          </cell>
          <cell r="W55">
            <v>1.694</v>
          </cell>
          <cell r="X55">
            <v>44.142000000000003</v>
          </cell>
          <cell r="Y55">
            <v>4.0529999999999999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220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41.783000000000001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44</v>
          </cell>
          <cell r="AZ55">
            <v>176</v>
          </cell>
          <cell r="BA55">
            <v>0</v>
          </cell>
          <cell r="BB55">
            <v>44.142000000000003</v>
          </cell>
          <cell r="BC55">
            <v>220</v>
          </cell>
          <cell r="BD55">
            <v>139.34700000000001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136.84399999999999</v>
          </cell>
          <cell r="E56">
            <v>57.664000000000001</v>
          </cell>
          <cell r="F56">
            <v>79.180000000000007</v>
          </cell>
          <cell r="G56">
            <v>35.456000000000003</v>
          </cell>
          <cell r="H56">
            <v>0</v>
          </cell>
          <cell r="I56">
            <v>44.1</v>
          </cell>
          <cell r="J56">
            <v>0.42599999999999999</v>
          </cell>
          <cell r="K56">
            <v>0.58399999999999996</v>
          </cell>
          <cell r="L56">
            <v>1.1779999999999999</v>
          </cell>
          <cell r="M56">
            <v>0</v>
          </cell>
          <cell r="N56">
            <v>41.911999999999999</v>
          </cell>
          <cell r="O56">
            <v>0</v>
          </cell>
          <cell r="P56">
            <v>218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218</v>
          </cell>
          <cell r="V56">
            <v>0</v>
          </cell>
          <cell r="W56">
            <v>1.7170000000000001</v>
          </cell>
          <cell r="X56">
            <v>44.1</v>
          </cell>
          <cell r="Y56">
            <v>3.9050000000000002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218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41.911999999999999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44</v>
          </cell>
          <cell r="AZ56">
            <v>174</v>
          </cell>
          <cell r="BA56">
            <v>0</v>
          </cell>
          <cell r="BB56">
            <v>44.1</v>
          </cell>
          <cell r="BC56">
            <v>218</v>
          </cell>
          <cell r="BD56">
            <v>136.84399999999999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134.78200000000001</v>
          </cell>
          <cell r="E57">
            <v>56.631</v>
          </cell>
          <cell r="F57">
            <v>78.150999999999996</v>
          </cell>
          <cell r="G57">
            <v>35.216999999999999</v>
          </cell>
          <cell r="H57">
            <v>0</v>
          </cell>
          <cell r="I57">
            <v>44.283000000000001</v>
          </cell>
          <cell r="J57">
            <v>0.43099999999999999</v>
          </cell>
          <cell r="K57">
            <v>0.59399999999999997</v>
          </cell>
          <cell r="L57">
            <v>1.2450000000000001</v>
          </cell>
          <cell r="M57">
            <v>0</v>
          </cell>
          <cell r="N57">
            <v>42.012999999999998</v>
          </cell>
          <cell r="O57">
            <v>0</v>
          </cell>
          <cell r="P57">
            <v>220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220</v>
          </cell>
          <cell r="V57">
            <v>0</v>
          </cell>
          <cell r="W57">
            <v>1.7689999999999999</v>
          </cell>
          <cell r="X57">
            <v>44.283000000000001</v>
          </cell>
          <cell r="Y57">
            <v>4.0389999999999997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220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42.012999999999998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44</v>
          </cell>
          <cell r="AZ57">
            <v>176</v>
          </cell>
          <cell r="BA57">
            <v>0</v>
          </cell>
          <cell r="BB57">
            <v>44.283000000000001</v>
          </cell>
          <cell r="BC57">
            <v>220</v>
          </cell>
          <cell r="BD57">
            <v>134.78200000000001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156.26900000000001</v>
          </cell>
          <cell r="E58">
            <v>65.515000000000001</v>
          </cell>
          <cell r="F58">
            <v>90.754000000000005</v>
          </cell>
          <cell r="G58">
            <v>35.552999999999997</v>
          </cell>
          <cell r="H58">
            <v>0</v>
          </cell>
          <cell r="I58">
            <v>25.065999999999999</v>
          </cell>
          <cell r="J58">
            <v>0.249</v>
          </cell>
          <cell r="K58">
            <v>0.34399999999999997</v>
          </cell>
          <cell r="L58">
            <v>0.72299999999999998</v>
          </cell>
          <cell r="M58">
            <v>0</v>
          </cell>
          <cell r="N58">
            <v>23.75</v>
          </cell>
          <cell r="O58">
            <v>0</v>
          </cell>
          <cell r="P58">
            <v>125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125</v>
          </cell>
          <cell r="V58">
            <v>0</v>
          </cell>
          <cell r="W58">
            <v>2.1230000000000002</v>
          </cell>
          <cell r="X58">
            <v>25.065999999999999</v>
          </cell>
          <cell r="Y58">
            <v>3.4390000000000001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125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23.75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25</v>
          </cell>
          <cell r="AZ58">
            <v>100</v>
          </cell>
          <cell r="BA58">
            <v>0</v>
          </cell>
          <cell r="BB58">
            <v>25.065999999999999</v>
          </cell>
          <cell r="BC58">
            <v>125</v>
          </cell>
          <cell r="BD58">
            <v>156.26900000000001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279.81299999999999</v>
          </cell>
          <cell r="E59">
            <v>114.077</v>
          </cell>
          <cell r="F59">
            <v>165.73599999999999</v>
          </cell>
          <cell r="G59">
            <v>35.511000000000003</v>
          </cell>
          <cell r="H59">
            <v>0</v>
          </cell>
          <cell r="I59">
            <v>61.564999999999998</v>
          </cell>
          <cell r="J59">
            <v>0.435</v>
          </cell>
          <cell r="K59">
            <v>0.63300000000000001</v>
          </cell>
          <cell r="L59">
            <v>2.2669999999999999</v>
          </cell>
          <cell r="M59">
            <v>0</v>
          </cell>
          <cell r="N59">
            <v>58.23</v>
          </cell>
          <cell r="O59">
            <v>0</v>
          </cell>
          <cell r="P59">
            <v>322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322</v>
          </cell>
          <cell r="V59">
            <v>0</v>
          </cell>
          <cell r="W59">
            <v>1.607</v>
          </cell>
          <cell r="X59">
            <v>61.564999999999998</v>
          </cell>
          <cell r="Y59">
            <v>4.9420000000000002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322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58.23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64</v>
          </cell>
          <cell r="AZ59">
            <v>258</v>
          </cell>
          <cell r="BA59">
            <v>0</v>
          </cell>
          <cell r="BB59">
            <v>61.564999999999998</v>
          </cell>
          <cell r="BC59">
            <v>322</v>
          </cell>
          <cell r="BD59">
            <v>279.81299999999999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446.83199999999999</v>
          </cell>
          <cell r="E60">
            <v>183.69399999999999</v>
          </cell>
          <cell r="F60">
            <v>263.13799999999998</v>
          </cell>
          <cell r="G60">
            <v>35.488999999999997</v>
          </cell>
          <cell r="H60">
            <v>0</v>
          </cell>
          <cell r="I60">
            <v>90.558000000000007</v>
          </cell>
          <cell r="J60">
            <v>0.51500000000000001</v>
          </cell>
          <cell r="K60">
            <v>0.73799999999999999</v>
          </cell>
          <cell r="L60">
            <v>4.0780000000000003</v>
          </cell>
          <cell r="M60">
            <v>0</v>
          </cell>
          <cell r="N60">
            <v>85.227000000000004</v>
          </cell>
          <cell r="O60">
            <v>0</v>
          </cell>
          <cell r="P60">
            <v>467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467</v>
          </cell>
          <cell r="V60">
            <v>0</v>
          </cell>
          <cell r="W60">
            <v>0.85599999999999998</v>
          </cell>
          <cell r="X60">
            <v>90.558000000000007</v>
          </cell>
          <cell r="Y60">
            <v>6.1870000000000003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467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85.227000000000004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93</v>
          </cell>
          <cell r="AZ60">
            <v>374</v>
          </cell>
          <cell r="BA60">
            <v>0</v>
          </cell>
          <cell r="BB60">
            <v>90.558000000000007</v>
          </cell>
          <cell r="BC60">
            <v>467</v>
          </cell>
          <cell r="BD60">
            <v>446.83199999999999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569.22799999999995</v>
          </cell>
          <cell r="E61">
            <v>236.40199999999999</v>
          </cell>
          <cell r="F61">
            <v>332.82600000000002</v>
          </cell>
          <cell r="G61">
            <v>35.296999999999997</v>
          </cell>
          <cell r="H61">
            <v>0</v>
          </cell>
          <cell r="I61">
            <v>90.167000000000002</v>
          </cell>
          <cell r="J61">
            <v>0.49299999999999999</v>
          </cell>
          <cell r="K61">
            <v>0.69399999999999995</v>
          </cell>
          <cell r="L61">
            <v>4.3499999999999996</v>
          </cell>
          <cell r="M61">
            <v>0</v>
          </cell>
          <cell r="N61">
            <v>84.63</v>
          </cell>
          <cell r="O61">
            <v>0</v>
          </cell>
          <cell r="P61">
            <v>457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457</v>
          </cell>
          <cell r="V61">
            <v>0</v>
          </cell>
          <cell r="W61">
            <v>1.0309999999999999</v>
          </cell>
          <cell r="X61">
            <v>90.167000000000002</v>
          </cell>
          <cell r="Y61">
            <v>6.5679999999999996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457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84.63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91</v>
          </cell>
          <cell r="AZ61">
            <v>366</v>
          </cell>
          <cell r="BA61">
            <v>0</v>
          </cell>
          <cell r="BB61">
            <v>90.167000000000002</v>
          </cell>
          <cell r="BC61">
            <v>457</v>
          </cell>
          <cell r="BD61">
            <v>569.22799999999995</v>
          </cell>
          <cell r="BE61">
            <v>0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C3">
            <v>2658</v>
          </cell>
        </row>
      </sheetData>
      <sheetData sheetId="56"/>
      <sheetData sheetId="57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ONZRLVAMVONDJTHJW4YR3OFQC">
      <xxl21:absoluteUrl r:id="rId2"/>
    </xxl21:alternateUrls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Domovní kotelny"/>
      <sheetName val="TČ"/>
      <sheetName val="evidence plynu k ED"/>
      <sheetName val="voda"/>
      <sheetName val="elektřina"/>
      <sheetName val="Vodoměry"/>
      <sheetName val="teplo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Fakturace_01"/>
      <sheetName val="MV MPO"/>
      <sheetName val="ERU-1"/>
      <sheetName val="OTE Větrná"/>
      <sheetName val="OTE Tovární"/>
      <sheetName val="OTE Dimitrovova"/>
      <sheetName val="spotřeba elektřiny DPS"/>
      <sheetName val="patní měřiče-DPS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6">
          <cell r="A6" t="str">
            <v>Leden</v>
          </cell>
          <cell r="B6">
            <v>1</v>
          </cell>
          <cell r="C6" t="str">
            <v>OK</v>
          </cell>
          <cell r="D6">
            <v>2141.5340000000001</v>
          </cell>
          <cell r="E6">
            <v>1041.239</v>
          </cell>
          <cell r="F6">
            <v>1100.2950000000001</v>
          </cell>
          <cell r="G6">
            <v>35.267000000000003</v>
          </cell>
          <cell r="H6">
            <v>0</v>
          </cell>
          <cell r="I6">
            <v>887.44399999999996</v>
          </cell>
          <cell r="J6">
            <v>5.859</v>
          </cell>
          <cell r="K6">
            <v>6.1909999999999998</v>
          </cell>
          <cell r="L6">
            <v>36.872999999999998</v>
          </cell>
          <cell r="M6">
            <v>0</v>
          </cell>
          <cell r="N6">
            <v>838.52099999999996</v>
          </cell>
          <cell r="O6">
            <v>0</v>
          </cell>
          <cell r="P6">
            <v>3376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3376</v>
          </cell>
          <cell r="V6">
            <v>0</v>
          </cell>
          <cell r="W6">
            <v>10.484999999999999</v>
          </cell>
          <cell r="X6">
            <v>887.44399999999996</v>
          </cell>
          <cell r="Y6">
            <v>59.408000000000001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831.86500000000001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6.6559999999999997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338</v>
          </cell>
          <cell r="AZ6">
            <v>3038</v>
          </cell>
          <cell r="BA6">
            <v>0</v>
          </cell>
          <cell r="BB6">
            <v>887.44399999999996</v>
          </cell>
          <cell r="BC6">
            <v>3376</v>
          </cell>
          <cell r="BD6">
            <v>2141.5340000000001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1861.3889999999999</v>
          </cell>
          <cell r="E7">
            <v>905.245</v>
          </cell>
          <cell r="F7">
            <v>956.14400000000001</v>
          </cell>
          <cell r="G7">
            <v>35.006999999999998</v>
          </cell>
          <cell r="H7">
            <v>0</v>
          </cell>
          <cell r="I7">
            <v>768.721</v>
          </cell>
          <cell r="J7">
            <v>5.1959999999999997</v>
          </cell>
          <cell r="K7">
            <v>5.4880000000000004</v>
          </cell>
          <cell r="L7">
            <v>32.728999999999999</v>
          </cell>
          <cell r="M7">
            <v>0</v>
          </cell>
          <cell r="N7">
            <v>725.30799999999999</v>
          </cell>
          <cell r="O7">
            <v>0</v>
          </cell>
          <cell r="P7">
            <v>2923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2923</v>
          </cell>
          <cell r="V7">
            <v>0</v>
          </cell>
          <cell r="W7">
            <v>10.217000000000001</v>
          </cell>
          <cell r="X7">
            <v>768.721</v>
          </cell>
          <cell r="Y7">
            <v>53.63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719.58799999999997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5.72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292</v>
          </cell>
          <cell r="AZ7">
            <v>2631</v>
          </cell>
          <cell r="BA7">
            <v>0</v>
          </cell>
          <cell r="BB7">
            <v>768.721</v>
          </cell>
          <cell r="BC7">
            <v>2923</v>
          </cell>
          <cell r="BD7">
            <v>1861.3889999999999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1584.2560000000001</v>
          </cell>
          <cell r="E8">
            <v>778.45600000000002</v>
          </cell>
          <cell r="F8">
            <v>805.8</v>
          </cell>
          <cell r="G8">
            <v>35.027000000000001</v>
          </cell>
          <cell r="H8">
            <v>0</v>
          </cell>
          <cell r="I8">
            <v>648.87400000000002</v>
          </cell>
          <cell r="J8">
            <v>4.6020000000000003</v>
          </cell>
          <cell r="K8">
            <v>4.7629999999999999</v>
          </cell>
          <cell r="L8">
            <v>27.827999999999999</v>
          </cell>
          <cell r="M8">
            <v>0</v>
          </cell>
          <cell r="N8">
            <v>611.68100000000004</v>
          </cell>
          <cell r="O8">
            <v>0</v>
          </cell>
          <cell r="P8">
            <v>2418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2418</v>
          </cell>
          <cell r="V8">
            <v>0</v>
          </cell>
          <cell r="W8">
            <v>14.523</v>
          </cell>
          <cell r="X8">
            <v>648.87400000000002</v>
          </cell>
          <cell r="Y8">
            <v>51.715999999999994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606.74900000000002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4.9320000000000004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242</v>
          </cell>
          <cell r="AZ8">
            <v>2176</v>
          </cell>
          <cell r="BA8">
            <v>0</v>
          </cell>
          <cell r="BB8">
            <v>648.87400000000002</v>
          </cell>
          <cell r="BC8">
            <v>2418</v>
          </cell>
          <cell r="BD8">
            <v>1584.2560000000001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753.96199999999999</v>
          </cell>
          <cell r="E9">
            <v>392.17</v>
          </cell>
          <cell r="F9">
            <v>361.79199999999997</v>
          </cell>
          <cell r="G9">
            <v>35.360999999999997</v>
          </cell>
          <cell r="H9">
            <v>0</v>
          </cell>
          <cell r="I9">
            <v>313.14499999999998</v>
          </cell>
          <cell r="J9">
            <v>2.407</v>
          </cell>
          <cell r="K9">
            <v>2.2200000000000002</v>
          </cell>
          <cell r="L9">
            <v>12.707000000000001</v>
          </cell>
          <cell r="M9">
            <v>0</v>
          </cell>
          <cell r="N9">
            <v>295.81099999999998</v>
          </cell>
          <cell r="O9">
            <v>0</v>
          </cell>
          <cell r="P9">
            <v>1040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1040</v>
          </cell>
          <cell r="V9">
            <v>0</v>
          </cell>
          <cell r="W9">
            <v>20.033999999999999</v>
          </cell>
          <cell r="X9">
            <v>313.14499999999998</v>
          </cell>
          <cell r="Y9">
            <v>37.368000000000002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293.50200000000001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2.3090000000000002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104</v>
          </cell>
          <cell r="AZ9">
            <v>936</v>
          </cell>
          <cell r="BA9">
            <v>0</v>
          </cell>
          <cell r="BB9">
            <v>313.14499999999998</v>
          </cell>
          <cell r="BC9">
            <v>1040</v>
          </cell>
          <cell r="BD9">
            <v>753.96199999999999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589.69299999999998</v>
          </cell>
          <cell r="E10">
            <v>292.04000000000002</v>
          </cell>
          <cell r="F10">
            <v>297.65300000000002</v>
          </cell>
          <cell r="G10">
            <v>35.542999999999999</v>
          </cell>
          <cell r="H10">
            <v>0</v>
          </cell>
          <cell r="I10">
            <v>243.65</v>
          </cell>
          <cell r="J10">
            <v>1.8680000000000001</v>
          </cell>
          <cell r="K10">
            <v>1.9039999999999999</v>
          </cell>
          <cell r="L10">
            <v>9.7189999999999994</v>
          </cell>
          <cell r="M10">
            <v>0</v>
          </cell>
          <cell r="N10">
            <v>230.15899999999999</v>
          </cell>
          <cell r="O10">
            <v>0</v>
          </cell>
          <cell r="P10">
            <v>894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894</v>
          </cell>
          <cell r="V10">
            <v>0</v>
          </cell>
          <cell r="W10">
            <v>19.997</v>
          </cell>
          <cell r="X10">
            <v>243.65</v>
          </cell>
          <cell r="Y10">
            <v>33.488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228.30799999999999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1.851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89</v>
          </cell>
          <cell r="AZ10">
            <v>805</v>
          </cell>
          <cell r="BA10">
            <v>0</v>
          </cell>
          <cell r="BB10">
            <v>243.65</v>
          </cell>
          <cell r="BC10">
            <v>894</v>
          </cell>
          <cell r="BD10">
            <v>589.69299999999998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359.96300000000002</v>
          </cell>
          <cell r="E11">
            <v>174.52199999999999</v>
          </cell>
          <cell r="F11">
            <v>185.441</v>
          </cell>
          <cell r="G11">
            <v>35.534999999999997</v>
          </cell>
          <cell r="H11">
            <v>0</v>
          </cell>
          <cell r="I11">
            <v>146.39599999999999</v>
          </cell>
          <cell r="J11">
            <v>1.4610000000000001</v>
          </cell>
          <cell r="K11">
            <v>1.5529999999999999</v>
          </cell>
          <cell r="L11">
            <v>4.577</v>
          </cell>
          <cell r="M11">
            <v>0</v>
          </cell>
          <cell r="N11">
            <v>138.80500000000001</v>
          </cell>
          <cell r="O11">
            <v>0</v>
          </cell>
          <cell r="P11">
            <v>560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560</v>
          </cell>
          <cell r="V11">
            <v>0</v>
          </cell>
          <cell r="W11">
            <v>19.2</v>
          </cell>
          <cell r="X11">
            <v>146.39599999999999</v>
          </cell>
          <cell r="Y11">
            <v>26.790999999999997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137.33799999999999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1.4670000000000001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56</v>
          </cell>
          <cell r="AZ11">
            <v>504</v>
          </cell>
          <cell r="BA11">
            <v>0</v>
          </cell>
          <cell r="BB11">
            <v>146.39599999999999</v>
          </cell>
          <cell r="BC11">
            <v>560</v>
          </cell>
          <cell r="BD11">
            <v>359.96300000000002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617.50300000000004</v>
          </cell>
          <cell r="E12">
            <v>303.33100000000002</v>
          </cell>
          <cell r="F12">
            <v>314.17200000000003</v>
          </cell>
          <cell r="G12">
            <v>35.514000000000003</v>
          </cell>
          <cell r="H12">
            <v>0</v>
          </cell>
          <cell r="I12">
            <v>254.78299999999999</v>
          </cell>
          <cell r="J12">
            <v>2.5659999999999998</v>
          </cell>
          <cell r="K12">
            <v>2.657</v>
          </cell>
          <cell r="L12">
            <v>6.7169999999999996</v>
          </cell>
          <cell r="M12">
            <v>0</v>
          </cell>
          <cell r="N12">
            <v>242.84299999999999</v>
          </cell>
          <cell r="O12">
            <v>0</v>
          </cell>
          <cell r="P12">
            <v>950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950</v>
          </cell>
          <cell r="V12">
            <v>0</v>
          </cell>
          <cell r="W12">
            <v>18.027000000000001</v>
          </cell>
          <cell r="X12">
            <v>254.78299999999999</v>
          </cell>
          <cell r="Y12">
            <v>29.966999999999999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240.77799999999999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2.0649999999999999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95</v>
          </cell>
          <cell r="AZ12">
            <v>855</v>
          </cell>
          <cell r="BA12">
            <v>0</v>
          </cell>
          <cell r="BB12">
            <v>254.78299999999999</v>
          </cell>
          <cell r="BC12">
            <v>950</v>
          </cell>
          <cell r="BD12">
            <v>617.50300000000004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597.08199999999999</v>
          </cell>
          <cell r="E13">
            <v>293.74200000000002</v>
          </cell>
          <cell r="F13">
            <v>303.33999999999997</v>
          </cell>
          <cell r="G13">
            <v>35.561</v>
          </cell>
          <cell r="H13">
            <v>0</v>
          </cell>
          <cell r="I13">
            <v>246.93100000000001</v>
          </cell>
          <cell r="J13">
            <v>2.4249999999999998</v>
          </cell>
          <cell r="K13">
            <v>2.504</v>
          </cell>
          <cell r="L13">
            <v>6.3380000000000001</v>
          </cell>
          <cell r="M13">
            <v>0</v>
          </cell>
          <cell r="N13">
            <v>235.66399999999999</v>
          </cell>
          <cell r="O13">
            <v>0</v>
          </cell>
          <cell r="P13">
            <v>918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918</v>
          </cell>
          <cell r="V13">
            <v>0</v>
          </cell>
          <cell r="W13">
            <v>18.242000000000001</v>
          </cell>
          <cell r="X13">
            <v>246.93100000000001</v>
          </cell>
          <cell r="Y13">
            <v>29.509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233.64400000000001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2.02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92</v>
          </cell>
          <cell r="AZ13">
            <v>826</v>
          </cell>
          <cell r="BA13">
            <v>0</v>
          </cell>
          <cell r="BB13">
            <v>246.93100000000001</v>
          </cell>
          <cell r="BC13">
            <v>918</v>
          </cell>
          <cell r="BD13">
            <v>597.08199999999999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379.565</v>
          </cell>
          <cell r="E14">
            <v>186.81399999999999</v>
          </cell>
          <cell r="F14">
            <v>192.751</v>
          </cell>
          <cell r="G14">
            <v>35.555999999999997</v>
          </cell>
          <cell r="H14">
            <v>0</v>
          </cell>
          <cell r="I14">
            <v>157.226</v>
          </cell>
          <cell r="J14">
            <v>1.3720000000000001</v>
          </cell>
          <cell r="K14">
            <v>1.4159999999999999</v>
          </cell>
          <cell r="L14">
            <v>4.6379999999999999</v>
          </cell>
          <cell r="M14">
            <v>0</v>
          </cell>
          <cell r="N14">
            <v>149.80000000000001</v>
          </cell>
          <cell r="O14">
            <v>0</v>
          </cell>
          <cell r="P14">
            <v>584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584</v>
          </cell>
          <cell r="V14">
            <v>0</v>
          </cell>
          <cell r="W14">
            <v>19.797000000000001</v>
          </cell>
          <cell r="X14">
            <v>157.226</v>
          </cell>
          <cell r="Y14">
            <v>27.222999999999999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584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148.54900000000001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1.2509999999999999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58</v>
          </cell>
          <cell r="AZ14">
            <v>526</v>
          </cell>
          <cell r="BA14">
            <v>0</v>
          </cell>
          <cell r="BB14">
            <v>157.226</v>
          </cell>
          <cell r="BC14">
            <v>584</v>
          </cell>
          <cell r="BD14">
            <v>379.565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1176.2840000000001</v>
          </cell>
          <cell r="E15">
            <v>576.47400000000005</v>
          </cell>
          <cell r="F15">
            <v>599.80999999999995</v>
          </cell>
          <cell r="G15">
            <v>35.53</v>
          </cell>
          <cell r="H15">
            <v>0</v>
          </cell>
          <cell r="I15">
            <v>488.55700000000002</v>
          </cell>
          <cell r="J15">
            <v>3.7559999999999998</v>
          </cell>
          <cell r="K15">
            <v>3.9079999999999999</v>
          </cell>
          <cell r="L15">
            <v>15.151999999999999</v>
          </cell>
          <cell r="M15">
            <v>0</v>
          </cell>
          <cell r="N15">
            <v>465.74099999999999</v>
          </cell>
          <cell r="O15">
            <v>0</v>
          </cell>
          <cell r="P15">
            <v>1830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1830</v>
          </cell>
          <cell r="V15">
            <v>0</v>
          </cell>
          <cell r="W15">
            <v>15.928000000000001</v>
          </cell>
          <cell r="X15">
            <v>488.55700000000002</v>
          </cell>
          <cell r="Y15">
            <v>38.744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1830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462.00400000000002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3.7370000000000001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183</v>
          </cell>
          <cell r="AZ15">
            <v>1647</v>
          </cell>
          <cell r="BA15">
            <v>0</v>
          </cell>
          <cell r="BB15">
            <v>488.55700000000002</v>
          </cell>
          <cell r="BC15">
            <v>1830</v>
          </cell>
          <cell r="BD15">
            <v>1176.2840000000001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830.19100000000003</v>
          </cell>
          <cell r="E16">
            <v>405.851</v>
          </cell>
          <cell r="F16">
            <v>424.34</v>
          </cell>
          <cell r="G16">
            <v>34.667999999999999</v>
          </cell>
          <cell r="H16">
            <v>0</v>
          </cell>
          <cell r="I16">
            <v>346.17399999999998</v>
          </cell>
          <cell r="J16">
            <v>2.4079999999999999</v>
          </cell>
          <cell r="K16">
            <v>2.5179999999999998</v>
          </cell>
          <cell r="L16">
            <v>341.24799999999999</v>
          </cell>
          <cell r="M16">
            <v>0</v>
          </cell>
          <cell r="N16">
            <v>0</v>
          </cell>
          <cell r="O16">
            <v>0</v>
          </cell>
          <cell r="P16">
            <v>1303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1303</v>
          </cell>
          <cell r="V16">
            <v>0</v>
          </cell>
          <cell r="W16">
            <v>0</v>
          </cell>
          <cell r="X16">
            <v>346.17399999999998</v>
          </cell>
          <cell r="Y16">
            <v>346.17399999999998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130</v>
          </cell>
          <cell r="AZ16">
            <v>1173</v>
          </cell>
          <cell r="BA16">
            <v>0</v>
          </cell>
          <cell r="BB16">
            <v>346.17399999999998</v>
          </cell>
          <cell r="BC16">
            <v>1303</v>
          </cell>
          <cell r="BD16">
            <v>830.19100000000003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680.54700000000003</v>
          </cell>
          <cell r="E28">
            <v>297.41199999999998</v>
          </cell>
          <cell r="F28">
            <v>383.13499999999999</v>
          </cell>
          <cell r="G28">
            <v>35.267000000000003</v>
          </cell>
          <cell r="H28">
            <v>0</v>
          </cell>
          <cell r="I28">
            <v>277.72800000000001</v>
          </cell>
          <cell r="J28">
            <v>1.619</v>
          </cell>
          <cell r="K28">
            <v>2.0859999999999999</v>
          </cell>
          <cell r="L28">
            <v>10.009</v>
          </cell>
          <cell r="M28">
            <v>0</v>
          </cell>
          <cell r="N28">
            <v>264.01400000000001</v>
          </cell>
          <cell r="O28">
            <v>0</v>
          </cell>
          <cell r="P28">
            <v>1288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1288</v>
          </cell>
          <cell r="V28">
            <v>0</v>
          </cell>
          <cell r="W28">
            <v>3.823</v>
          </cell>
          <cell r="X28">
            <v>277.72800000000001</v>
          </cell>
          <cell r="Y28">
            <v>17.536999999999999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1288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264.01400000000001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129</v>
          </cell>
          <cell r="AZ28">
            <v>1159</v>
          </cell>
          <cell r="BA28">
            <v>0</v>
          </cell>
          <cell r="BB28">
            <v>277.72800000000001</v>
          </cell>
          <cell r="BC28">
            <v>1288</v>
          </cell>
          <cell r="BD28">
            <v>680.54700000000003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577.70699999999999</v>
          </cell>
          <cell r="E29">
            <v>252.001</v>
          </cell>
          <cell r="F29">
            <v>325.70600000000002</v>
          </cell>
          <cell r="G29">
            <v>34.988</v>
          </cell>
          <cell r="H29">
            <v>0</v>
          </cell>
          <cell r="I29">
            <v>235.55099999999999</v>
          </cell>
          <cell r="J29">
            <v>1.3859999999999999</v>
          </cell>
          <cell r="K29">
            <v>1.792</v>
          </cell>
          <cell r="L29">
            <v>10.016999999999999</v>
          </cell>
          <cell r="M29">
            <v>0</v>
          </cell>
          <cell r="N29">
            <v>222.35599999999999</v>
          </cell>
          <cell r="O29">
            <v>0</v>
          </cell>
          <cell r="P29">
            <v>1096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1096</v>
          </cell>
          <cell r="V29">
            <v>0</v>
          </cell>
          <cell r="W29">
            <v>4.0129999999999999</v>
          </cell>
          <cell r="X29">
            <v>235.55099999999999</v>
          </cell>
          <cell r="Y29">
            <v>17.207999999999998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1096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222.35599999999999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110</v>
          </cell>
          <cell r="AZ29">
            <v>986</v>
          </cell>
          <cell r="BA29">
            <v>0</v>
          </cell>
          <cell r="BB29">
            <v>235.55099999999999</v>
          </cell>
          <cell r="BC29">
            <v>1096</v>
          </cell>
          <cell r="BD29">
            <v>577.70699999999999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497.16500000000002</v>
          </cell>
          <cell r="E30">
            <v>216.15799999999999</v>
          </cell>
          <cell r="F30">
            <v>281.00700000000001</v>
          </cell>
          <cell r="G30">
            <v>35.027000000000001</v>
          </cell>
          <cell r="H30">
            <v>0</v>
          </cell>
          <cell r="I30">
            <v>201.495</v>
          </cell>
          <cell r="J30">
            <v>1.2290000000000001</v>
          </cell>
          <cell r="K30">
            <v>1.5980000000000001</v>
          </cell>
          <cell r="L30">
            <v>8.7059999999999995</v>
          </cell>
          <cell r="M30">
            <v>0</v>
          </cell>
          <cell r="N30">
            <v>189.96199999999999</v>
          </cell>
          <cell r="O30">
            <v>0</v>
          </cell>
          <cell r="P30">
            <v>943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943</v>
          </cell>
          <cell r="V30">
            <v>0</v>
          </cell>
          <cell r="W30">
            <v>6.9130000000000003</v>
          </cell>
          <cell r="X30">
            <v>201.495</v>
          </cell>
          <cell r="Y30">
            <v>18.445999999999998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943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189.96199999999999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94</v>
          </cell>
          <cell r="AZ30">
            <v>849</v>
          </cell>
          <cell r="BA30">
            <v>0</v>
          </cell>
          <cell r="BB30">
            <v>201.495</v>
          </cell>
          <cell r="BC30">
            <v>943</v>
          </cell>
          <cell r="BD30">
            <v>497.16500000000002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183.82900000000001</v>
          </cell>
          <cell r="E31">
            <v>80.296000000000006</v>
          </cell>
          <cell r="F31">
            <v>103.533</v>
          </cell>
          <cell r="G31">
            <v>35.351999999999997</v>
          </cell>
          <cell r="H31">
            <v>0</v>
          </cell>
          <cell r="I31">
            <v>75.186999999999998</v>
          </cell>
          <cell r="J31">
            <v>0.56599999999999995</v>
          </cell>
          <cell r="K31">
            <v>0.73</v>
          </cell>
          <cell r="L31">
            <v>2.302</v>
          </cell>
          <cell r="M31">
            <v>0</v>
          </cell>
          <cell r="N31">
            <v>71.588999999999999</v>
          </cell>
          <cell r="O31">
            <v>0</v>
          </cell>
          <cell r="P31">
            <v>349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349</v>
          </cell>
          <cell r="V31">
            <v>0</v>
          </cell>
          <cell r="W31">
            <v>6.7549999999999999</v>
          </cell>
          <cell r="X31">
            <v>75.186999999999998</v>
          </cell>
          <cell r="Y31">
            <v>10.353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349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71.588999999999999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35</v>
          </cell>
          <cell r="AZ31">
            <v>314</v>
          </cell>
          <cell r="BA31">
            <v>0</v>
          </cell>
          <cell r="BB31">
            <v>75.186999999999998</v>
          </cell>
          <cell r="BC31">
            <v>349</v>
          </cell>
          <cell r="BD31">
            <v>183.82900000000001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129.66800000000001</v>
          </cell>
          <cell r="E32">
            <v>56.817</v>
          </cell>
          <cell r="F32">
            <v>72.850999999999999</v>
          </cell>
          <cell r="G32">
            <v>35.530999999999999</v>
          </cell>
          <cell r="H32">
            <v>0</v>
          </cell>
          <cell r="I32">
            <v>52.643999999999998</v>
          </cell>
          <cell r="J32">
            <v>0.5</v>
          </cell>
          <cell r="K32">
            <v>0.64100000000000001</v>
          </cell>
          <cell r="L32">
            <v>0.49199999999999999</v>
          </cell>
          <cell r="M32">
            <v>0</v>
          </cell>
          <cell r="N32">
            <v>51.011000000000003</v>
          </cell>
          <cell r="O32">
            <v>0</v>
          </cell>
          <cell r="P32">
            <v>243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243</v>
          </cell>
          <cell r="V32">
            <v>0</v>
          </cell>
          <cell r="W32">
            <v>2.5640000000000001</v>
          </cell>
          <cell r="X32">
            <v>52.643999999999998</v>
          </cell>
          <cell r="Y32">
            <v>4.1970000000000001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243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51.011000000000003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24</v>
          </cell>
          <cell r="AZ32">
            <v>219</v>
          </cell>
          <cell r="BA32">
            <v>0</v>
          </cell>
          <cell r="BB32">
            <v>52.643999999999998</v>
          </cell>
          <cell r="BC32">
            <v>243</v>
          </cell>
          <cell r="BD32">
            <v>129.66800000000001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167.26400000000001</v>
          </cell>
          <cell r="E33">
            <v>73.771000000000001</v>
          </cell>
          <cell r="F33">
            <v>93.492999999999995</v>
          </cell>
          <cell r="G33">
            <v>35.545999999999999</v>
          </cell>
          <cell r="H33">
            <v>0</v>
          </cell>
          <cell r="I33">
            <v>67.945999999999998</v>
          </cell>
          <cell r="J33">
            <v>0.63100000000000001</v>
          </cell>
          <cell r="K33">
            <v>0.79900000000000004</v>
          </cell>
          <cell r="L33">
            <v>0.77800000000000002</v>
          </cell>
          <cell r="M33">
            <v>0</v>
          </cell>
          <cell r="N33">
            <v>65.738</v>
          </cell>
          <cell r="O33">
            <v>0</v>
          </cell>
          <cell r="P33">
            <v>310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310</v>
          </cell>
          <cell r="V33">
            <v>0</v>
          </cell>
          <cell r="W33">
            <v>1.7709999999999999</v>
          </cell>
          <cell r="X33">
            <v>67.945999999999998</v>
          </cell>
          <cell r="Y33">
            <v>3.9790000000000001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310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65.738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31</v>
          </cell>
          <cell r="AZ33">
            <v>279</v>
          </cell>
          <cell r="BA33">
            <v>0</v>
          </cell>
          <cell r="BB33">
            <v>67.945999999999998</v>
          </cell>
          <cell r="BC33">
            <v>310</v>
          </cell>
          <cell r="BD33">
            <v>167.26400000000001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202.51300000000001</v>
          </cell>
          <cell r="E34">
            <v>89.135999999999996</v>
          </cell>
          <cell r="F34">
            <v>113.377</v>
          </cell>
          <cell r="G34">
            <v>35.511000000000003</v>
          </cell>
          <cell r="H34">
            <v>0</v>
          </cell>
          <cell r="I34">
            <v>80.584000000000003</v>
          </cell>
          <cell r="J34">
            <v>0.75900000000000001</v>
          </cell>
          <cell r="K34">
            <v>0.96599999999999997</v>
          </cell>
          <cell r="L34">
            <v>0.97899999999999998</v>
          </cell>
          <cell r="M34">
            <v>0</v>
          </cell>
          <cell r="N34">
            <v>77.88</v>
          </cell>
          <cell r="O34">
            <v>0</v>
          </cell>
          <cell r="P34">
            <v>369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369</v>
          </cell>
          <cell r="V34">
            <v>0</v>
          </cell>
          <cell r="W34">
            <v>1.65</v>
          </cell>
          <cell r="X34">
            <v>80.584000000000003</v>
          </cell>
          <cell r="Y34">
            <v>4.3540000000000001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369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77.88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37</v>
          </cell>
          <cell r="AZ34">
            <v>332</v>
          </cell>
          <cell r="BA34">
            <v>0</v>
          </cell>
          <cell r="BB34">
            <v>80.584000000000003</v>
          </cell>
          <cell r="BC34">
            <v>369</v>
          </cell>
          <cell r="BD34">
            <v>202.51300000000001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198.70099999999999</v>
          </cell>
          <cell r="E35">
            <v>87.415999999999997</v>
          </cell>
          <cell r="F35">
            <v>111.285</v>
          </cell>
          <cell r="G35">
            <v>35.56</v>
          </cell>
          <cell r="H35">
            <v>0</v>
          </cell>
          <cell r="I35">
            <v>79.861000000000004</v>
          </cell>
          <cell r="J35">
            <v>0.75</v>
          </cell>
          <cell r="K35">
            <v>0.95499999999999996</v>
          </cell>
          <cell r="L35">
            <v>0.94399999999999995</v>
          </cell>
          <cell r="M35">
            <v>0</v>
          </cell>
          <cell r="N35">
            <v>77.212000000000003</v>
          </cell>
          <cell r="O35">
            <v>0</v>
          </cell>
          <cell r="P35">
            <v>366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366</v>
          </cell>
          <cell r="V35">
            <v>0</v>
          </cell>
          <cell r="W35">
            <v>1.7669999999999999</v>
          </cell>
          <cell r="X35">
            <v>79.861000000000004</v>
          </cell>
          <cell r="Y35">
            <v>4.4160000000000004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366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77.212000000000003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37</v>
          </cell>
          <cell r="AZ35">
            <v>329</v>
          </cell>
          <cell r="BA35">
            <v>0</v>
          </cell>
          <cell r="BB35">
            <v>79.861000000000004</v>
          </cell>
          <cell r="BC35">
            <v>366</v>
          </cell>
          <cell r="BD35">
            <v>198.70099999999999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204.11799999999999</v>
          </cell>
          <cell r="E36">
            <v>89.656999999999996</v>
          </cell>
          <cell r="F36">
            <v>114.461</v>
          </cell>
          <cell r="G36">
            <v>35.542999999999999</v>
          </cell>
          <cell r="H36">
            <v>0</v>
          </cell>
          <cell r="I36">
            <v>83.334000000000003</v>
          </cell>
          <cell r="J36">
            <v>0.71699999999999997</v>
          </cell>
          <cell r="K36">
            <v>0.91600000000000004</v>
          </cell>
          <cell r="L36">
            <v>0.98699999999999999</v>
          </cell>
          <cell r="M36">
            <v>0</v>
          </cell>
          <cell r="N36">
            <v>80.713999999999999</v>
          </cell>
          <cell r="O36">
            <v>0</v>
          </cell>
          <cell r="P36">
            <v>383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383</v>
          </cell>
          <cell r="V36">
            <v>0</v>
          </cell>
          <cell r="W36">
            <v>1.6859999999999999</v>
          </cell>
          <cell r="X36">
            <v>83.334000000000003</v>
          </cell>
          <cell r="Y36">
            <v>4.306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383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80.713999999999999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38</v>
          </cell>
          <cell r="AZ36">
            <v>345</v>
          </cell>
          <cell r="BA36">
            <v>0</v>
          </cell>
          <cell r="BB36">
            <v>83.334000000000003</v>
          </cell>
          <cell r="BC36">
            <v>383</v>
          </cell>
          <cell r="BD36">
            <v>204.11799999999999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361.97699999999998</v>
          </cell>
          <cell r="E37">
            <v>156.876</v>
          </cell>
          <cell r="F37">
            <v>205.101</v>
          </cell>
          <cell r="G37">
            <v>35.533000000000001</v>
          </cell>
          <cell r="H37">
            <v>0</v>
          </cell>
          <cell r="I37">
            <v>147.44999999999999</v>
          </cell>
          <cell r="J37">
            <v>1.014</v>
          </cell>
          <cell r="K37">
            <v>1.325</v>
          </cell>
          <cell r="L37">
            <v>2.3780000000000001</v>
          </cell>
          <cell r="M37">
            <v>0</v>
          </cell>
          <cell r="N37">
            <v>142.733</v>
          </cell>
          <cell r="O37">
            <v>0</v>
          </cell>
          <cell r="P37">
            <v>694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694</v>
          </cell>
          <cell r="V37">
            <v>0</v>
          </cell>
          <cell r="W37">
            <v>1.8180000000000001</v>
          </cell>
          <cell r="X37">
            <v>147.44999999999999</v>
          </cell>
          <cell r="Y37">
            <v>6.5350000000000001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694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142.733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69</v>
          </cell>
          <cell r="AZ37">
            <v>625</v>
          </cell>
          <cell r="BA37">
            <v>0</v>
          </cell>
          <cell r="BB37">
            <v>147.44999999999999</v>
          </cell>
          <cell r="BC37">
            <v>694</v>
          </cell>
          <cell r="BD37">
            <v>361.97699999999998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264.06599999999997</v>
          </cell>
          <cell r="E38">
            <v>114.514</v>
          </cell>
          <cell r="F38">
            <v>149.55199999999999</v>
          </cell>
          <cell r="G38">
            <v>35.316000000000003</v>
          </cell>
          <cell r="H38">
            <v>0</v>
          </cell>
          <cell r="I38">
            <v>108.26300000000001</v>
          </cell>
          <cell r="J38">
            <v>0.65300000000000002</v>
          </cell>
          <cell r="K38">
            <v>0.85199999999999998</v>
          </cell>
          <cell r="L38">
            <v>106.758</v>
          </cell>
          <cell r="M38">
            <v>0</v>
          </cell>
          <cell r="N38">
            <v>0</v>
          </cell>
          <cell r="O38">
            <v>0</v>
          </cell>
          <cell r="P38">
            <v>509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509</v>
          </cell>
          <cell r="V38">
            <v>0</v>
          </cell>
          <cell r="W38">
            <v>0</v>
          </cell>
          <cell r="X38">
            <v>108.26300000000001</v>
          </cell>
          <cell r="Y38">
            <v>108.26299999999999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509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51</v>
          </cell>
          <cell r="AZ38">
            <v>458</v>
          </cell>
          <cell r="BA38">
            <v>0</v>
          </cell>
          <cell r="BB38">
            <v>108.26300000000001</v>
          </cell>
          <cell r="BC38">
            <v>509</v>
          </cell>
          <cell r="BD38">
            <v>264.06599999999997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35.316000000000003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250.68</v>
          </cell>
          <cell r="E50">
            <v>104.6</v>
          </cell>
          <cell r="F50">
            <v>146.08000000000001</v>
          </cell>
          <cell r="G50">
            <v>35.267000000000003</v>
          </cell>
          <cell r="H50">
            <v>0</v>
          </cell>
          <cell r="I50">
            <v>94.478999999999999</v>
          </cell>
          <cell r="J50">
            <v>0.56899999999999995</v>
          </cell>
          <cell r="K50">
            <v>0.79400000000000004</v>
          </cell>
          <cell r="L50">
            <v>4.3259999999999996</v>
          </cell>
          <cell r="M50">
            <v>0</v>
          </cell>
          <cell r="N50">
            <v>88.79</v>
          </cell>
          <cell r="O50">
            <v>0</v>
          </cell>
          <cell r="P50">
            <v>475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475</v>
          </cell>
          <cell r="V50">
            <v>0</v>
          </cell>
          <cell r="W50">
            <v>0.82099999999999995</v>
          </cell>
          <cell r="X50">
            <v>94.478999999999999</v>
          </cell>
          <cell r="Y50">
            <v>6.51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475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88.79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95</v>
          </cell>
          <cell r="AZ50">
            <v>380</v>
          </cell>
          <cell r="BA50">
            <v>0</v>
          </cell>
          <cell r="BB50">
            <v>94.478999999999999</v>
          </cell>
          <cell r="BC50">
            <v>475</v>
          </cell>
          <cell r="BD50">
            <v>250.68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201.38399999999999</v>
          </cell>
          <cell r="E51">
            <v>83.549000000000007</v>
          </cell>
          <cell r="F51">
            <v>117.83499999999999</v>
          </cell>
          <cell r="G51">
            <v>34.991</v>
          </cell>
          <cell r="H51">
            <v>0</v>
          </cell>
          <cell r="I51">
            <v>75.828000000000003</v>
          </cell>
          <cell r="J51">
            <v>0.44700000000000001</v>
          </cell>
          <cell r="K51">
            <v>0.63100000000000001</v>
          </cell>
          <cell r="L51">
            <v>3.5009999999999999</v>
          </cell>
          <cell r="M51">
            <v>0</v>
          </cell>
          <cell r="N51">
            <v>71.248999999999995</v>
          </cell>
          <cell r="O51">
            <v>0</v>
          </cell>
          <cell r="P51">
            <v>385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385</v>
          </cell>
          <cell r="V51">
            <v>0</v>
          </cell>
          <cell r="W51">
            <v>1.1919999999999999</v>
          </cell>
          <cell r="X51">
            <v>75.828000000000003</v>
          </cell>
          <cell r="Y51">
            <v>5.7709999999999999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385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71.248999999999995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77</v>
          </cell>
          <cell r="AZ51">
            <v>308</v>
          </cell>
          <cell r="BA51">
            <v>0</v>
          </cell>
          <cell r="BB51">
            <v>75.828000000000003</v>
          </cell>
          <cell r="BC51">
            <v>385</v>
          </cell>
          <cell r="BD51">
            <v>201.38399999999999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185.184</v>
          </cell>
          <cell r="E52">
            <v>75.924000000000007</v>
          </cell>
          <cell r="F52">
            <v>109.26</v>
          </cell>
          <cell r="G52">
            <v>35.034999999999997</v>
          </cell>
          <cell r="H52">
            <v>0</v>
          </cell>
          <cell r="I52">
            <v>69.683000000000007</v>
          </cell>
          <cell r="J52">
            <v>0.41199999999999998</v>
          </cell>
          <cell r="K52">
            <v>0.59399999999999997</v>
          </cell>
          <cell r="L52">
            <v>2.8580000000000001</v>
          </cell>
          <cell r="M52">
            <v>0</v>
          </cell>
          <cell r="N52">
            <v>65.819000000000003</v>
          </cell>
          <cell r="O52">
            <v>0</v>
          </cell>
          <cell r="P52">
            <v>361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361</v>
          </cell>
          <cell r="V52">
            <v>0</v>
          </cell>
          <cell r="W52">
            <v>1.5940000000000001</v>
          </cell>
          <cell r="X52">
            <v>69.683000000000007</v>
          </cell>
          <cell r="Y52">
            <v>5.4580000000000002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361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65.819000000000003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72</v>
          </cell>
          <cell r="AZ52">
            <v>289</v>
          </cell>
          <cell r="BA52">
            <v>0</v>
          </cell>
          <cell r="BB52">
            <v>69.683000000000007</v>
          </cell>
          <cell r="BC52">
            <v>361</v>
          </cell>
          <cell r="BD52">
            <v>185.184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86.17</v>
          </cell>
          <cell r="E53">
            <v>35.448</v>
          </cell>
          <cell r="F53">
            <v>50.722000000000001</v>
          </cell>
          <cell r="G53">
            <v>35.341999999999999</v>
          </cell>
          <cell r="H53">
            <v>0</v>
          </cell>
          <cell r="I53">
            <v>32.225999999999999</v>
          </cell>
          <cell r="J53">
            <v>0.24299999999999999</v>
          </cell>
          <cell r="K53">
            <v>0.34699999999999998</v>
          </cell>
          <cell r="L53">
            <v>1.0940000000000001</v>
          </cell>
          <cell r="M53">
            <v>0</v>
          </cell>
          <cell r="N53">
            <v>30.542000000000002</v>
          </cell>
          <cell r="O53">
            <v>0</v>
          </cell>
          <cell r="P53">
            <v>166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166</v>
          </cell>
          <cell r="V53">
            <v>0</v>
          </cell>
          <cell r="W53">
            <v>2.3250000000000002</v>
          </cell>
          <cell r="X53">
            <v>32.225999999999999</v>
          </cell>
          <cell r="Y53">
            <v>4.0090000000000003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166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30.542000000000002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33</v>
          </cell>
          <cell r="AZ53">
            <v>133</v>
          </cell>
          <cell r="BA53">
            <v>0</v>
          </cell>
          <cell r="BB53">
            <v>32.225999999999999</v>
          </cell>
          <cell r="BC53">
            <v>166</v>
          </cell>
          <cell r="BD53">
            <v>86.17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67.36</v>
          </cell>
          <cell r="E54">
            <v>27.632999999999999</v>
          </cell>
          <cell r="F54">
            <v>39.726999999999997</v>
          </cell>
          <cell r="G54">
            <v>35.527000000000001</v>
          </cell>
          <cell r="H54">
            <v>0</v>
          </cell>
          <cell r="I54">
            <v>25.117999999999999</v>
          </cell>
          <cell r="J54">
            <v>0.23799999999999999</v>
          </cell>
          <cell r="K54">
            <v>0.34100000000000003</v>
          </cell>
          <cell r="L54">
            <v>0.64500000000000002</v>
          </cell>
          <cell r="M54">
            <v>0</v>
          </cell>
          <cell r="N54">
            <v>23.893999999999998</v>
          </cell>
          <cell r="O54">
            <v>0</v>
          </cell>
          <cell r="P54">
            <v>130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130</v>
          </cell>
          <cell r="V54">
            <v>0</v>
          </cell>
          <cell r="W54">
            <v>2.0720000000000001</v>
          </cell>
          <cell r="X54">
            <v>25.117999999999999</v>
          </cell>
          <cell r="Y54">
            <v>3.2959999999999998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130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23.893999999999998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26</v>
          </cell>
          <cell r="AZ54">
            <v>104</v>
          </cell>
          <cell r="BA54">
            <v>0</v>
          </cell>
          <cell r="BB54">
            <v>25.117999999999999</v>
          </cell>
          <cell r="BC54">
            <v>130</v>
          </cell>
          <cell r="BD54">
            <v>67.36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64.150999999999996</v>
          </cell>
          <cell r="E55">
            <v>26.585000000000001</v>
          </cell>
          <cell r="F55">
            <v>37.566000000000003</v>
          </cell>
          <cell r="G55">
            <v>35.546999999999997</v>
          </cell>
          <cell r="H55">
            <v>0</v>
          </cell>
          <cell r="I55">
            <v>23.983000000000001</v>
          </cell>
          <cell r="J55">
            <v>0.27400000000000002</v>
          </cell>
          <cell r="K55">
            <v>0.38700000000000001</v>
          </cell>
          <cell r="L55">
            <v>0.50900000000000001</v>
          </cell>
          <cell r="M55">
            <v>0</v>
          </cell>
          <cell r="N55">
            <v>22.812999999999999</v>
          </cell>
          <cell r="O55">
            <v>0</v>
          </cell>
          <cell r="P55">
            <v>122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122</v>
          </cell>
          <cell r="V55">
            <v>0</v>
          </cell>
          <cell r="W55">
            <v>1.754</v>
          </cell>
          <cell r="X55">
            <v>23.983000000000001</v>
          </cell>
          <cell r="Y55">
            <v>2.9239999999999999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122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22.812999999999999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24</v>
          </cell>
          <cell r="AZ55">
            <v>98</v>
          </cell>
          <cell r="BA55">
            <v>0</v>
          </cell>
          <cell r="BB55">
            <v>23.983000000000001</v>
          </cell>
          <cell r="BC55">
            <v>122</v>
          </cell>
          <cell r="BD55">
            <v>64.150999999999996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84.29</v>
          </cell>
          <cell r="E56">
            <v>35.030999999999999</v>
          </cell>
          <cell r="F56">
            <v>49.259</v>
          </cell>
          <cell r="G56">
            <v>35.512999999999998</v>
          </cell>
          <cell r="H56">
            <v>0</v>
          </cell>
          <cell r="I56">
            <v>30.225000000000001</v>
          </cell>
          <cell r="J56">
            <v>0.34599999999999997</v>
          </cell>
          <cell r="K56">
            <v>0.48699999999999999</v>
          </cell>
          <cell r="L56">
            <v>0.63200000000000001</v>
          </cell>
          <cell r="M56">
            <v>0</v>
          </cell>
          <cell r="N56">
            <v>28.76</v>
          </cell>
          <cell r="O56">
            <v>0</v>
          </cell>
          <cell r="P56">
            <v>153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153</v>
          </cell>
          <cell r="V56">
            <v>0</v>
          </cell>
          <cell r="W56">
            <v>1.637</v>
          </cell>
          <cell r="X56">
            <v>30.225000000000001</v>
          </cell>
          <cell r="Y56">
            <v>3.1019999999999999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153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28.76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31</v>
          </cell>
          <cell r="AZ56">
            <v>122</v>
          </cell>
          <cell r="BA56">
            <v>0</v>
          </cell>
          <cell r="BB56">
            <v>30.225000000000001</v>
          </cell>
          <cell r="BC56">
            <v>153</v>
          </cell>
          <cell r="BD56">
            <v>84.29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86.49</v>
          </cell>
          <cell r="E57">
            <v>36.012999999999998</v>
          </cell>
          <cell r="F57">
            <v>50.476999999999997</v>
          </cell>
          <cell r="G57">
            <v>35.56</v>
          </cell>
          <cell r="H57">
            <v>0</v>
          </cell>
          <cell r="I57">
            <v>32.502000000000002</v>
          </cell>
          <cell r="J57">
            <v>0.35099999999999998</v>
          </cell>
          <cell r="K57">
            <v>0.49299999999999999</v>
          </cell>
          <cell r="L57">
            <v>0.74199999999999999</v>
          </cell>
          <cell r="M57">
            <v>0</v>
          </cell>
          <cell r="N57">
            <v>30.916</v>
          </cell>
          <cell r="O57">
            <v>0</v>
          </cell>
          <cell r="P57">
            <v>164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164</v>
          </cell>
          <cell r="V57">
            <v>0</v>
          </cell>
          <cell r="W57">
            <v>1.69</v>
          </cell>
          <cell r="X57">
            <v>32.502000000000002</v>
          </cell>
          <cell r="Y57">
            <v>3.2759999999999998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164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30.916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33</v>
          </cell>
          <cell r="AZ57">
            <v>131</v>
          </cell>
          <cell r="BA57">
            <v>0</v>
          </cell>
          <cell r="BB57">
            <v>32.502000000000002</v>
          </cell>
          <cell r="BC57">
            <v>164</v>
          </cell>
          <cell r="BD57">
            <v>86.49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100.51900000000001</v>
          </cell>
          <cell r="E58">
            <v>41.982999999999997</v>
          </cell>
          <cell r="F58">
            <v>58.536000000000001</v>
          </cell>
          <cell r="G58">
            <v>35.546999999999997</v>
          </cell>
          <cell r="H58">
            <v>0</v>
          </cell>
          <cell r="I58">
            <v>38.052999999999997</v>
          </cell>
          <cell r="J58">
            <v>0.36399999999999999</v>
          </cell>
          <cell r="K58">
            <v>0.50800000000000001</v>
          </cell>
          <cell r="L58">
            <v>0.98199999999999998</v>
          </cell>
          <cell r="M58">
            <v>0</v>
          </cell>
          <cell r="N58">
            <v>36.198999999999998</v>
          </cell>
          <cell r="O58">
            <v>0</v>
          </cell>
          <cell r="P58">
            <v>191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191</v>
          </cell>
          <cell r="V58">
            <v>0</v>
          </cell>
          <cell r="W58">
            <v>1.5369999999999999</v>
          </cell>
          <cell r="X58">
            <v>38.052999999999997</v>
          </cell>
          <cell r="Y58">
            <v>3.391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191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36.198999999999998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38</v>
          </cell>
          <cell r="AZ58">
            <v>153</v>
          </cell>
          <cell r="BA58">
            <v>0</v>
          </cell>
          <cell r="BB58">
            <v>38.052999999999997</v>
          </cell>
          <cell r="BC58">
            <v>191</v>
          </cell>
          <cell r="BD58">
            <v>100.51900000000001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159.21899999999999</v>
          </cell>
          <cell r="E59">
            <v>65.83</v>
          </cell>
          <cell r="F59">
            <v>93.388999999999996</v>
          </cell>
          <cell r="G59">
            <v>35.530999999999999</v>
          </cell>
          <cell r="H59">
            <v>0</v>
          </cell>
          <cell r="I59">
            <v>61.286999999999999</v>
          </cell>
          <cell r="J59">
            <v>0.45900000000000002</v>
          </cell>
          <cell r="K59">
            <v>0.65</v>
          </cell>
          <cell r="L59">
            <v>2.0760000000000001</v>
          </cell>
          <cell r="M59">
            <v>0</v>
          </cell>
          <cell r="N59">
            <v>58.101999999999997</v>
          </cell>
          <cell r="O59">
            <v>0</v>
          </cell>
          <cell r="P59">
            <v>313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313</v>
          </cell>
          <cell r="V59">
            <v>0</v>
          </cell>
          <cell r="W59">
            <v>1.5009999999999999</v>
          </cell>
          <cell r="X59">
            <v>61.286999999999999</v>
          </cell>
          <cell r="Y59">
            <v>4.6859999999999999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313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58.101999999999997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63</v>
          </cell>
          <cell r="AZ59">
            <v>250</v>
          </cell>
          <cell r="BA59">
            <v>0</v>
          </cell>
          <cell r="BB59">
            <v>61.286999999999999</v>
          </cell>
          <cell r="BC59">
            <v>313</v>
          </cell>
          <cell r="BD59">
            <v>159.21899999999999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101.504</v>
          </cell>
          <cell r="E60">
            <v>42.152000000000001</v>
          </cell>
          <cell r="F60">
            <v>59.351999999999997</v>
          </cell>
          <cell r="G60">
            <v>34.667999999999999</v>
          </cell>
          <cell r="H60">
            <v>0</v>
          </cell>
          <cell r="I60">
            <v>38.667000000000002</v>
          </cell>
          <cell r="J60">
            <v>0.23799999999999999</v>
          </cell>
          <cell r="K60">
            <v>0.33500000000000002</v>
          </cell>
          <cell r="L60">
            <v>38.094000000000001</v>
          </cell>
          <cell r="M60">
            <v>0</v>
          </cell>
          <cell r="N60">
            <v>0</v>
          </cell>
          <cell r="O60">
            <v>0</v>
          </cell>
          <cell r="P60">
            <v>196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196</v>
          </cell>
          <cell r="V60">
            <v>0</v>
          </cell>
          <cell r="W60">
            <v>0</v>
          </cell>
          <cell r="X60">
            <v>38.667000000000002</v>
          </cell>
          <cell r="Y60">
            <v>38.667000000000002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196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39</v>
          </cell>
          <cell r="AZ60">
            <v>157</v>
          </cell>
          <cell r="BA60">
            <v>0</v>
          </cell>
          <cell r="BB60">
            <v>38.667000000000002</v>
          </cell>
          <cell r="BC60">
            <v>196</v>
          </cell>
          <cell r="BD60">
            <v>101.504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0</v>
          </cell>
          <cell r="E61">
            <v>0</v>
          </cell>
          <cell r="F61">
            <v>0</v>
          </cell>
          <cell r="G61">
            <v>34.667999999999999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Teplo"/>
      <sheetName val="vyhodnocení PROVOZ"/>
      <sheetName val="kogenerace Quanto D800"/>
      <sheetName val="MV QUANTO D800"/>
      <sheetName val="plyn_bio"/>
      <sheetName val="T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Spotřeba biomasy"/>
      <sheetName val="MPO"/>
      <sheetName val="ERU-1"/>
      <sheetName val="OTE Sázavan"/>
      <sheetName val="OTE Na Výsluní"/>
      <sheetName val="Spotřeby elektřiny DPS"/>
      <sheetName val="importy"/>
      <sheetName val="mth Kotle"/>
      <sheetName val="hodnocení Zruč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8">
          <cell r="A28" t="str">
            <v>Leden</v>
          </cell>
          <cell r="B28">
            <v>1</v>
          </cell>
          <cell r="C28" t="str">
            <v>OK</v>
          </cell>
          <cell r="D28">
            <v>916.43600000000004</v>
          </cell>
          <cell r="E28">
            <v>405.048</v>
          </cell>
          <cell r="F28">
            <v>511.38799999999998</v>
          </cell>
          <cell r="G28">
            <v>34.601999999999997</v>
          </cell>
          <cell r="H28">
            <v>0</v>
          </cell>
          <cell r="I28">
            <v>343.66500000000002</v>
          </cell>
          <cell r="J28">
            <v>2.0169999999999999</v>
          </cell>
          <cell r="K28">
            <v>2.5470000000000002</v>
          </cell>
          <cell r="L28">
            <v>15.920000000000016</v>
          </cell>
          <cell r="M28"/>
          <cell r="N28">
            <v>323.18099999999998</v>
          </cell>
          <cell r="O28">
            <v>0</v>
          </cell>
          <cell r="P28">
            <v>1562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1562</v>
          </cell>
          <cell r="V28">
            <v>0</v>
          </cell>
          <cell r="W28">
            <v>2.4409999999999998</v>
          </cell>
          <cell r="X28">
            <v>343.66500000000002</v>
          </cell>
          <cell r="Y28">
            <v>22.925000000000015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1562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323.18099999999998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781</v>
          </cell>
          <cell r="AZ28">
            <v>781</v>
          </cell>
          <cell r="BA28">
            <v>0</v>
          </cell>
          <cell r="BB28">
            <v>343.66500000000002</v>
          </cell>
          <cell r="BC28">
            <v>1562</v>
          </cell>
          <cell r="BD28">
            <v>916.43600000000004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797.846</v>
          </cell>
          <cell r="E29">
            <v>352.26600000000002</v>
          </cell>
          <cell r="F29">
            <v>445.58</v>
          </cell>
          <cell r="G29">
            <v>34.728999999999999</v>
          </cell>
          <cell r="H29">
            <v>0</v>
          </cell>
          <cell r="I29">
            <v>299.10199999999998</v>
          </cell>
          <cell r="J29">
            <v>1.7789999999999999</v>
          </cell>
          <cell r="K29">
            <v>2.25</v>
          </cell>
          <cell r="L29">
            <v>13.591999999999985</v>
          </cell>
          <cell r="M29"/>
          <cell r="N29">
            <v>281.48099999999999</v>
          </cell>
          <cell r="O29">
            <v>0</v>
          </cell>
          <cell r="P29">
            <v>1362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1362</v>
          </cell>
          <cell r="V29">
            <v>0</v>
          </cell>
          <cell r="W29">
            <v>2.298</v>
          </cell>
          <cell r="X29">
            <v>299.10199999999998</v>
          </cell>
          <cell r="Y29">
            <v>19.918999999999983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1362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281.48099999999999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681</v>
          </cell>
          <cell r="AZ29">
            <v>681</v>
          </cell>
          <cell r="BA29">
            <v>0</v>
          </cell>
          <cell r="BB29">
            <v>299.10199999999998</v>
          </cell>
          <cell r="BC29">
            <v>1362</v>
          </cell>
          <cell r="BD29">
            <v>797.846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715.404</v>
          </cell>
          <cell r="E30">
            <v>316.80099999999999</v>
          </cell>
          <cell r="F30">
            <v>398.60300000000001</v>
          </cell>
          <cell r="G30">
            <v>34.789000000000001</v>
          </cell>
          <cell r="H30">
            <v>0</v>
          </cell>
          <cell r="I30">
            <v>267.57600000000002</v>
          </cell>
          <cell r="J30">
            <v>1.6970000000000001</v>
          </cell>
          <cell r="K30">
            <v>2.1349999999999998</v>
          </cell>
          <cell r="L30">
            <v>12.386000000000024</v>
          </cell>
          <cell r="M30"/>
          <cell r="N30">
            <v>251.358</v>
          </cell>
          <cell r="O30">
            <v>0</v>
          </cell>
          <cell r="P30">
            <v>1212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1212</v>
          </cell>
          <cell r="V30">
            <v>0</v>
          </cell>
          <cell r="W30">
            <v>3.6110000000000002</v>
          </cell>
          <cell r="X30">
            <v>267.57600000000002</v>
          </cell>
          <cell r="Y30">
            <v>19.829000000000022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1212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251.358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606</v>
          </cell>
          <cell r="AZ30">
            <v>606</v>
          </cell>
          <cell r="BA30">
            <v>0</v>
          </cell>
          <cell r="BB30">
            <v>267.57600000000002</v>
          </cell>
          <cell r="BC30">
            <v>1212</v>
          </cell>
          <cell r="BD30">
            <v>715.404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443.32600000000002</v>
          </cell>
          <cell r="E31">
            <v>197.57400000000001</v>
          </cell>
          <cell r="F31">
            <v>245.75200000000001</v>
          </cell>
          <cell r="G31">
            <v>34.728999999999999</v>
          </cell>
          <cell r="H31">
            <v>0</v>
          </cell>
          <cell r="I31">
            <v>165.928</v>
          </cell>
          <cell r="J31">
            <v>1.1499999999999999</v>
          </cell>
          <cell r="K31">
            <v>1.43</v>
          </cell>
          <cell r="L31">
            <v>7.0489999999999782</v>
          </cell>
          <cell r="M31"/>
          <cell r="N31">
            <v>156.29900000000001</v>
          </cell>
          <cell r="O31">
            <v>0</v>
          </cell>
          <cell r="P31">
            <v>743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743</v>
          </cell>
          <cell r="V31">
            <v>0</v>
          </cell>
          <cell r="W31">
            <v>4.8250000000000002</v>
          </cell>
          <cell r="X31">
            <v>165.928</v>
          </cell>
          <cell r="Y31">
            <v>14.453999999999979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743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156.29900000000001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372</v>
          </cell>
          <cell r="AZ31">
            <v>371</v>
          </cell>
          <cell r="BA31">
            <v>0</v>
          </cell>
          <cell r="BB31">
            <v>165.928</v>
          </cell>
          <cell r="BC31">
            <v>743</v>
          </cell>
          <cell r="BD31">
            <v>443.32600000000002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558.70500000000004</v>
          </cell>
          <cell r="E32">
            <v>248.17599999999999</v>
          </cell>
          <cell r="F32">
            <v>310.529</v>
          </cell>
          <cell r="G32">
            <v>34.895000000000003</v>
          </cell>
          <cell r="H32">
            <v>0</v>
          </cell>
          <cell r="I32">
            <v>208.01499999999999</v>
          </cell>
          <cell r="J32">
            <v>1.6859999999999999</v>
          </cell>
          <cell r="K32">
            <v>2.11</v>
          </cell>
          <cell r="L32">
            <v>7.1979999999999791</v>
          </cell>
          <cell r="M32"/>
          <cell r="N32">
            <v>197.02099999999999</v>
          </cell>
          <cell r="O32">
            <v>0</v>
          </cell>
          <cell r="P32">
            <v>937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937</v>
          </cell>
          <cell r="V32">
            <v>0</v>
          </cell>
          <cell r="W32">
            <v>3.1819999999999999</v>
          </cell>
          <cell r="X32">
            <v>208.01499999999999</v>
          </cell>
          <cell r="Y32">
            <v>14.175999999999979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937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197.02099999999999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469</v>
          </cell>
          <cell r="AZ32">
            <v>468</v>
          </cell>
          <cell r="BA32">
            <v>0</v>
          </cell>
          <cell r="BB32">
            <v>208.01499999999999</v>
          </cell>
          <cell r="BC32">
            <v>937</v>
          </cell>
          <cell r="BD32">
            <v>558.70500000000004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514.69799999999998</v>
          </cell>
          <cell r="E33">
            <v>228.01599999999999</v>
          </cell>
          <cell r="F33">
            <v>286.68200000000002</v>
          </cell>
          <cell r="G33">
            <v>35.216000000000001</v>
          </cell>
          <cell r="H33">
            <v>0</v>
          </cell>
          <cell r="I33">
            <v>193.31700000000001</v>
          </cell>
          <cell r="J33">
            <v>1.7749999999999999</v>
          </cell>
          <cell r="K33">
            <v>2.2320000000000002</v>
          </cell>
          <cell r="L33">
            <v>6.2110000000000127</v>
          </cell>
          <cell r="M33"/>
          <cell r="N33">
            <v>183.09899999999999</v>
          </cell>
          <cell r="O33">
            <v>0</v>
          </cell>
          <cell r="P33">
            <v>875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875</v>
          </cell>
          <cell r="V33">
            <v>0</v>
          </cell>
          <cell r="W33">
            <v>3.1019999999999999</v>
          </cell>
          <cell r="X33">
            <v>193.31700000000001</v>
          </cell>
          <cell r="Y33">
            <v>13.320000000000013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875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183.09899999999999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438</v>
          </cell>
          <cell r="AZ33">
            <v>437</v>
          </cell>
          <cell r="BA33">
            <v>0</v>
          </cell>
          <cell r="BB33">
            <v>193.31700000000001</v>
          </cell>
          <cell r="BC33">
            <v>875</v>
          </cell>
          <cell r="BD33">
            <v>514.69799999999998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438.30399999999997</v>
          </cell>
          <cell r="E34">
            <v>194.35499999999999</v>
          </cell>
          <cell r="F34">
            <v>243.94900000000001</v>
          </cell>
          <cell r="G34">
            <v>35.341000000000001</v>
          </cell>
          <cell r="H34">
            <v>0</v>
          </cell>
          <cell r="I34">
            <v>165.095</v>
          </cell>
          <cell r="J34">
            <v>1.5169999999999999</v>
          </cell>
          <cell r="K34">
            <v>1.9039999999999999</v>
          </cell>
          <cell r="L34">
            <v>5.0500000000000114</v>
          </cell>
          <cell r="M34"/>
          <cell r="N34">
            <v>156.624</v>
          </cell>
          <cell r="O34">
            <v>0</v>
          </cell>
          <cell r="P34">
            <v>746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746</v>
          </cell>
          <cell r="V34">
            <v>0</v>
          </cell>
          <cell r="W34">
            <v>3.4260000000000002</v>
          </cell>
          <cell r="X34">
            <v>165.095</v>
          </cell>
          <cell r="Y34">
            <v>11.897000000000011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746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156.624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373</v>
          </cell>
          <cell r="AZ34">
            <v>373</v>
          </cell>
          <cell r="BA34">
            <v>0</v>
          </cell>
          <cell r="BB34">
            <v>165.095</v>
          </cell>
          <cell r="BC34">
            <v>746</v>
          </cell>
          <cell r="BD34">
            <v>438.30399999999997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400.42700000000002</v>
          </cell>
          <cell r="E35">
            <v>176.833</v>
          </cell>
          <cell r="F35">
            <v>223.59399999999999</v>
          </cell>
          <cell r="G35">
            <v>35.225000000000001</v>
          </cell>
          <cell r="H35">
            <v>0</v>
          </cell>
          <cell r="I35">
            <v>150.26499999999999</v>
          </cell>
          <cell r="J35">
            <v>1.454</v>
          </cell>
          <cell r="K35">
            <v>1.8380000000000001</v>
          </cell>
          <cell r="L35">
            <v>4.2089999999999748</v>
          </cell>
          <cell r="M35"/>
          <cell r="N35">
            <v>142.76400000000001</v>
          </cell>
          <cell r="O35">
            <v>0</v>
          </cell>
          <cell r="P35">
            <v>684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684</v>
          </cell>
          <cell r="V35">
            <v>0</v>
          </cell>
          <cell r="W35">
            <v>3.6960000000000002</v>
          </cell>
          <cell r="X35">
            <v>150.26499999999999</v>
          </cell>
          <cell r="Y35">
            <v>11.196999999999974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684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142.76400000000001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342</v>
          </cell>
          <cell r="AZ35">
            <v>342</v>
          </cell>
          <cell r="BA35">
            <v>0</v>
          </cell>
          <cell r="BB35">
            <v>150.26499999999999</v>
          </cell>
          <cell r="BC35">
            <v>684</v>
          </cell>
          <cell r="BD35">
            <v>400.42700000000002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561.82299999999998</v>
          </cell>
          <cell r="E36">
            <v>246.83799999999999</v>
          </cell>
          <cell r="F36">
            <v>314.98500000000001</v>
          </cell>
          <cell r="G36">
            <v>35.527999999999999</v>
          </cell>
          <cell r="H36">
            <v>0</v>
          </cell>
          <cell r="I36">
            <v>211.803</v>
          </cell>
          <cell r="J36">
            <v>1.5880000000000001</v>
          </cell>
          <cell r="K36">
            <v>2.0259999999999998</v>
          </cell>
          <cell r="L36">
            <v>7.2150000000000034</v>
          </cell>
          <cell r="M36"/>
          <cell r="N36">
            <v>200.97399999999999</v>
          </cell>
          <cell r="O36">
            <v>0</v>
          </cell>
          <cell r="P36">
            <v>973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973</v>
          </cell>
          <cell r="V36">
            <v>0</v>
          </cell>
          <cell r="W36">
            <v>2.6949999999999998</v>
          </cell>
          <cell r="X36">
            <v>211.803</v>
          </cell>
          <cell r="Y36">
            <v>13.524000000000003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973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200.97399999999999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487</v>
          </cell>
          <cell r="AZ36">
            <v>486</v>
          </cell>
          <cell r="BA36">
            <v>0</v>
          </cell>
          <cell r="BB36">
            <v>211.803</v>
          </cell>
          <cell r="BC36">
            <v>973</v>
          </cell>
          <cell r="BD36">
            <v>561.82299999999998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372.61099999999999</v>
          </cell>
          <cell r="E37">
            <v>163.78700000000001</v>
          </cell>
          <cell r="F37">
            <v>208.82400000000001</v>
          </cell>
          <cell r="G37">
            <v>35.549999999999997</v>
          </cell>
          <cell r="H37">
            <v>0</v>
          </cell>
          <cell r="I37">
            <v>140.30860000000001</v>
          </cell>
          <cell r="J37">
            <v>1.071</v>
          </cell>
          <cell r="K37">
            <v>1.365</v>
          </cell>
          <cell r="L37">
            <v>4.9396000000000129</v>
          </cell>
          <cell r="M37"/>
          <cell r="N37">
            <v>132.93299999999999</v>
          </cell>
          <cell r="O37">
            <v>0</v>
          </cell>
          <cell r="P37">
            <v>644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644</v>
          </cell>
          <cell r="V37">
            <v>0</v>
          </cell>
          <cell r="W37">
            <v>4.3819999999999997</v>
          </cell>
          <cell r="X37">
            <v>140.309</v>
          </cell>
          <cell r="Y37">
            <v>11.757600000000012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644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132.93299999999999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322</v>
          </cell>
          <cell r="AZ37">
            <v>322</v>
          </cell>
          <cell r="BA37">
            <v>0</v>
          </cell>
          <cell r="BB37">
            <v>140.309</v>
          </cell>
          <cell r="BC37">
            <v>644</v>
          </cell>
          <cell r="BD37">
            <v>372.61099999999999</v>
          </cell>
          <cell r="BE37">
            <v>4.0000000012696546E-4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482.435</v>
          </cell>
          <cell r="E38">
            <v>213.495</v>
          </cell>
          <cell r="F38">
            <v>268.94</v>
          </cell>
          <cell r="G38">
            <v>35.402000000000001</v>
          </cell>
          <cell r="H38">
            <v>0</v>
          </cell>
          <cell r="I38">
            <v>182.14127999999999</v>
          </cell>
          <cell r="J38">
            <v>1.175</v>
          </cell>
          <cell r="K38">
            <v>1.48</v>
          </cell>
          <cell r="L38">
            <v>6.7242799999999932</v>
          </cell>
          <cell r="M38"/>
          <cell r="N38">
            <v>172.762</v>
          </cell>
          <cell r="O38">
            <v>0</v>
          </cell>
          <cell r="P38">
            <v>826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826</v>
          </cell>
          <cell r="V38">
            <v>0</v>
          </cell>
          <cell r="W38">
            <v>3.8809999999999998</v>
          </cell>
          <cell r="X38">
            <v>182.14099999999999</v>
          </cell>
          <cell r="Y38">
            <v>13.260279999999993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826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172.762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413</v>
          </cell>
          <cell r="AZ38">
            <v>413</v>
          </cell>
          <cell r="BA38">
            <v>0</v>
          </cell>
          <cell r="BB38">
            <v>182.14099999999999</v>
          </cell>
          <cell r="BC38">
            <v>826</v>
          </cell>
          <cell r="BD38">
            <v>482.435</v>
          </cell>
          <cell r="BE38">
            <v>-2.7999999997518898E-4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644.22900000000004</v>
          </cell>
          <cell r="E39">
            <v>286.85300000000001</v>
          </cell>
          <cell r="F39">
            <v>357.37599999999998</v>
          </cell>
          <cell r="G39">
            <v>35.406999999999996</v>
          </cell>
          <cell r="H39">
            <v>0</v>
          </cell>
          <cell r="I39">
            <v>242.36070999999998</v>
          </cell>
          <cell r="J39">
            <v>1.5149999999999999</v>
          </cell>
          <cell r="K39">
            <v>1.887</v>
          </cell>
          <cell r="L39">
            <v>9.4067100000000039</v>
          </cell>
          <cell r="M39"/>
          <cell r="N39">
            <v>229.55199999999999</v>
          </cell>
          <cell r="O39">
            <v>0</v>
          </cell>
          <cell r="P39">
            <v>1087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1087</v>
          </cell>
          <cell r="V39">
            <v>0</v>
          </cell>
          <cell r="W39">
            <v>3.3050000000000002</v>
          </cell>
          <cell r="X39">
            <v>242.36099999999999</v>
          </cell>
          <cell r="Y39">
            <v>16.113710000000005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1087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229.55199999999999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544</v>
          </cell>
          <cell r="AZ39">
            <v>543</v>
          </cell>
          <cell r="BA39">
            <v>0</v>
          </cell>
          <cell r="BB39">
            <v>242.36099999999999</v>
          </cell>
          <cell r="BC39">
            <v>1087</v>
          </cell>
          <cell r="BD39">
            <v>644.22900000000004</v>
          </cell>
          <cell r="BE39">
            <v>2.8999999994994141E-4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3468</v>
          </cell>
        </row>
      </sheetData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DTIWCLCSZ6VF2CLSG266WVATN">
      <xxl21:absoluteUrl r:id="rId2"/>
    </xxl21:alternateUrls>
    <sheetNames>
      <sheetName val="Verze"/>
      <sheetName val="účinnosti"/>
      <sheetName val="Teplo"/>
      <sheetName val="vyhodnocení PROVOZ"/>
      <sheetName val="kogenerace Quanto D800"/>
      <sheetName val="MV QUANTO D800"/>
      <sheetName val="plyn_bio"/>
      <sheetName val="Spotřeba biomasy"/>
      <sheetName val="TČ"/>
      <sheetName val="hodnocení Zru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MPO"/>
      <sheetName val="ERU-1"/>
      <sheetName val="OTE Sázavan"/>
      <sheetName val="Spotřeby elektřiny DPS"/>
      <sheetName val="OTE Na Výsluní"/>
      <sheetName val="importy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8">
          <cell r="A28" t="str">
            <v>Leden</v>
          </cell>
          <cell r="B28">
            <v>1</v>
          </cell>
          <cell r="C28" t="str">
            <v>OK</v>
          </cell>
          <cell r="D28">
            <v>550.28300000000002</v>
          </cell>
          <cell r="E28">
            <v>245.21299999999999</v>
          </cell>
          <cell r="F28">
            <v>305.07</v>
          </cell>
          <cell r="G28">
            <v>35.366</v>
          </cell>
          <cell r="H28">
            <v>0</v>
          </cell>
          <cell r="I28">
            <v>206.75371999999999</v>
          </cell>
          <cell r="J28">
            <v>1.329</v>
          </cell>
          <cell r="K28">
            <v>1.6539999999999999</v>
          </cell>
          <cell r="L28">
            <v>7.6427199999999971</v>
          </cell>
          <cell r="M28"/>
          <cell r="N28">
            <v>196.12799999999999</v>
          </cell>
          <cell r="O28">
            <v>0</v>
          </cell>
          <cell r="P28">
            <v>926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926</v>
          </cell>
          <cell r="V28">
            <v>0</v>
          </cell>
          <cell r="W28">
            <v>3.4780000000000002</v>
          </cell>
          <cell r="X28">
            <v>206.75399999999999</v>
          </cell>
          <cell r="Y28">
            <v>14.103719999999997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926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196.12799999999999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463</v>
          </cell>
          <cell r="AZ28">
            <v>463</v>
          </cell>
          <cell r="BA28">
            <v>0</v>
          </cell>
          <cell r="BB28">
            <v>206.75399999999999</v>
          </cell>
          <cell r="BC28">
            <v>926</v>
          </cell>
          <cell r="BD28">
            <v>550.28300000000002</v>
          </cell>
          <cell r="BE28">
            <v>2.7999999974781531E-4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170.923</v>
          </cell>
          <cell r="E29">
            <v>76.748000000000005</v>
          </cell>
          <cell r="F29">
            <v>94.174999999999997</v>
          </cell>
          <cell r="G29">
            <v>35.256</v>
          </cell>
          <cell r="H29">
            <v>0</v>
          </cell>
          <cell r="I29">
            <v>63.610939999999999</v>
          </cell>
          <cell r="J29">
            <v>0.79900000000000004</v>
          </cell>
          <cell r="K29">
            <v>0.98</v>
          </cell>
          <cell r="L29">
            <v>1.4499400000000051</v>
          </cell>
          <cell r="M29"/>
          <cell r="N29">
            <v>60.381999999999998</v>
          </cell>
          <cell r="O29">
            <v>0</v>
          </cell>
          <cell r="P29">
            <v>281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281</v>
          </cell>
          <cell r="V29">
            <v>0</v>
          </cell>
          <cell r="W29">
            <v>5.2949999999999999</v>
          </cell>
          <cell r="X29">
            <v>63.610999999999997</v>
          </cell>
          <cell r="Y29">
            <v>8.523940000000005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281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60.381999999999998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141</v>
          </cell>
          <cell r="AZ29">
            <v>140</v>
          </cell>
          <cell r="BA29">
            <v>0</v>
          </cell>
          <cell r="BB29">
            <v>63.610999999999997</v>
          </cell>
          <cell r="BC29">
            <v>281</v>
          </cell>
          <cell r="BD29">
            <v>170.923</v>
          </cell>
          <cell r="BE29">
            <v>5.99999999622014E-5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24.754999999999999</v>
          </cell>
          <cell r="E30">
            <v>11.487</v>
          </cell>
          <cell r="F30">
            <v>13.268000000000001</v>
          </cell>
          <cell r="G30">
            <v>35.335000000000001</v>
          </cell>
          <cell r="H30">
            <v>0</v>
          </cell>
          <cell r="I30">
            <v>9.1390499999999992</v>
          </cell>
          <cell r="J30">
            <v>1.2E-2</v>
          </cell>
          <cell r="K30">
            <v>1.6E-2</v>
          </cell>
          <cell r="L30">
            <v>0.40504999999999924</v>
          </cell>
          <cell r="M30"/>
          <cell r="N30">
            <v>8.7059999999999995</v>
          </cell>
          <cell r="O30">
            <v>0</v>
          </cell>
          <cell r="P30">
            <v>38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38</v>
          </cell>
          <cell r="V30">
            <v>0</v>
          </cell>
          <cell r="W30">
            <v>6.9980000000000002</v>
          </cell>
          <cell r="X30">
            <v>9.1389999999999993</v>
          </cell>
          <cell r="Y30">
            <v>7.431049999999999</v>
          </cell>
          <cell r="Z30">
            <v>0</v>
          </cell>
          <cell r="AA30">
            <v>0</v>
          </cell>
          <cell r="AB30">
            <v>0</v>
          </cell>
          <cell r="AC30">
            <v>-4.4408920985006262E-16</v>
          </cell>
          <cell r="AD30">
            <v>0</v>
          </cell>
          <cell r="AE30">
            <v>38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8.7059999999999995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19</v>
          </cell>
          <cell r="AZ30">
            <v>19</v>
          </cell>
          <cell r="BA30">
            <v>0</v>
          </cell>
          <cell r="BB30">
            <v>9.1389999999999993</v>
          </cell>
          <cell r="BC30">
            <v>38</v>
          </cell>
          <cell r="BD30">
            <v>24.754999999999999</v>
          </cell>
          <cell r="BE30">
            <v>-5.0000000001659828E-5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4.3079999999999998</v>
          </cell>
          <cell r="E31">
            <v>1.9430000000000001</v>
          </cell>
          <cell r="F31">
            <v>2.3650000000000002</v>
          </cell>
          <cell r="G31">
            <v>35.290999999999997</v>
          </cell>
          <cell r="H31">
            <v>0</v>
          </cell>
          <cell r="I31">
            <v>1.59704</v>
          </cell>
          <cell r="J31">
            <v>0.93700000000000006</v>
          </cell>
          <cell r="K31">
            <v>1.1399999999999999</v>
          </cell>
          <cell r="L31">
            <v>-2.0079599999999997</v>
          </cell>
          <cell r="M31"/>
          <cell r="N31">
            <v>1.528</v>
          </cell>
          <cell r="O31">
            <v>0</v>
          </cell>
          <cell r="P31">
            <v>7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7</v>
          </cell>
          <cell r="V31">
            <v>0</v>
          </cell>
          <cell r="W31">
            <v>6.6390000000000002</v>
          </cell>
          <cell r="X31">
            <v>1.597</v>
          </cell>
          <cell r="Y31">
            <v>6.7080400000000013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1.528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</v>
          </cell>
          <cell r="AZ31">
            <v>3</v>
          </cell>
          <cell r="BA31">
            <v>0</v>
          </cell>
          <cell r="BB31">
            <v>1.597</v>
          </cell>
          <cell r="BC31">
            <v>7</v>
          </cell>
          <cell r="BD31">
            <v>4.3079999999999998</v>
          </cell>
          <cell r="BE31">
            <v>-4.0000000000262048E-5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285.79899999999998</v>
          </cell>
          <cell r="E32">
            <v>125.157</v>
          </cell>
          <cell r="F32">
            <v>160.642</v>
          </cell>
          <cell r="G32">
            <v>35.371000000000002</v>
          </cell>
          <cell r="H32">
            <v>0</v>
          </cell>
          <cell r="I32">
            <v>106.04433</v>
          </cell>
          <cell r="J32">
            <v>1.2809999999999999</v>
          </cell>
          <cell r="K32">
            <v>1.6439999999999999</v>
          </cell>
          <cell r="L32">
            <v>2.1093299999999857</v>
          </cell>
          <cell r="M32"/>
          <cell r="N32">
            <v>101.01</v>
          </cell>
          <cell r="O32">
            <v>0</v>
          </cell>
          <cell r="P32">
            <v>490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490</v>
          </cell>
          <cell r="V32">
            <v>0</v>
          </cell>
          <cell r="W32">
            <v>4.3310000000000004</v>
          </cell>
          <cell r="X32">
            <v>106.044</v>
          </cell>
          <cell r="Y32">
            <v>9.3653299999999859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490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101.01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245</v>
          </cell>
          <cell r="AZ32">
            <v>245</v>
          </cell>
          <cell r="BA32">
            <v>0</v>
          </cell>
          <cell r="BB32">
            <v>106.044</v>
          </cell>
          <cell r="BC32">
            <v>490</v>
          </cell>
          <cell r="BD32">
            <v>285.79899999999998</v>
          </cell>
          <cell r="BE32">
            <v>-3.2999999996263796E-4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559.83699999999999</v>
          </cell>
          <cell r="E33">
            <v>242.08699999999999</v>
          </cell>
          <cell r="F33">
            <v>317.75</v>
          </cell>
          <cell r="G33">
            <v>35.444000000000003</v>
          </cell>
          <cell r="H33">
            <v>0</v>
          </cell>
          <cell r="I33">
            <v>208.45827</v>
          </cell>
          <cell r="J33">
            <v>1.8260000000000001</v>
          </cell>
          <cell r="K33">
            <v>2.3969999999999998</v>
          </cell>
          <cell r="L33">
            <v>5.4842700000000093</v>
          </cell>
          <cell r="M33"/>
          <cell r="N33">
            <v>198.751</v>
          </cell>
          <cell r="O33">
            <v>0</v>
          </cell>
          <cell r="P33">
            <v>985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985</v>
          </cell>
          <cell r="V33">
            <v>0</v>
          </cell>
          <cell r="W33">
            <v>2.4729999999999999</v>
          </cell>
          <cell r="X33">
            <v>208.458</v>
          </cell>
          <cell r="Y33">
            <v>12.180270000000009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985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198.751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493</v>
          </cell>
          <cell r="AZ33">
            <v>492</v>
          </cell>
          <cell r="BA33">
            <v>0</v>
          </cell>
          <cell r="BB33">
            <v>208.458</v>
          </cell>
          <cell r="BC33">
            <v>985</v>
          </cell>
          <cell r="BD33">
            <v>559.83699999999999</v>
          </cell>
          <cell r="BE33">
            <v>-2.7000000000043656E-4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515.375</v>
          </cell>
          <cell r="E34">
            <v>223.191</v>
          </cell>
          <cell r="F34">
            <v>292.18400000000003</v>
          </cell>
          <cell r="G34">
            <v>35.555999999999997</v>
          </cell>
          <cell r="H34">
            <v>0</v>
          </cell>
          <cell r="I34">
            <v>190.75560999999999</v>
          </cell>
          <cell r="J34">
            <v>1.821</v>
          </cell>
          <cell r="K34">
            <v>2.3839999999999999</v>
          </cell>
          <cell r="L34">
            <v>5.0066099999999949</v>
          </cell>
          <cell r="M34"/>
          <cell r="N34">
            <v>181.54400000000001</v>
          </cell>
          <cell r="O34">
            <v>0</v>
          </cell>
          <cell r="P34">
            <v>899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899</v>
          </cell>
          <cell r="V34">
            <v>0</v>
          </cell>
          <cell r="W34">
            <v>2.7909999999999999</v>
          </cell>
          <cell r="X34">
            <v>190.756</v>
          </cell>
          <cell r="Y34">
            <v>12.002609999999995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899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181.54400000000001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450</v>
          </cell>
          <cell r="AZ34">
            <v>449</v>
          </cell>
          <cell r="BA34">
            <v>0</v>
          </cell>
          <cell r="BB34">
            <v>190.756</v>
          </cell>
          <cell r="BC34">
            <v>899</v>
          </cell>
          <cell r="BD34">
            <v>515.375</v>
          </cell>
          <cell r="BE34">
            <v>3.9000000015221303E-4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523.71299999999997</v>
          </cell>
          <cell r="E35">
            <v>226.21899999999999</v>
          </cell>
          <cell r="F35">
            <v>297.49400000000003</v>
          </cell>
          <cell r="G35">
            <v>35.591999999999999</v>
          </cell>
          <cell r="H35">
            <v>0</v>
          </cell>
          <cell r="I35">
            <v>194.11742000000001</v>
          </cell>
          <cell r="J35">
            <v>1.802</v>
          </cell>
          <cell r="K35">
            <v>2.3690000000000002</v>
          </cell>
          <cell r="L35">
            <v>5.2444200000000194</v>
          </cell>
          <cell r="M35"/>
          <cell r="N35">
            <v>184.702</v>
          </cell>
          <cell r="O35">
            <v>0</v>
          </cell>
          <cell r="P35">
            <v>919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919</v>
          </cell>
          <cell r="V35">
            <v>0</v>
          </cell>
          <cell r="W35">
            <v>2.92</v>
          </cell>
          <cell r="X35">
            <v>194.11699999999999</v>
          </cell>
          <cell r="Y35">
            <v>12.33542000000002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919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184.702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460</v>
          </cell>
          <cell r="AZ35">
            <v>459</v>
          </cell>
          <cell r="BA35">
            <v>0</v>
          </cell>
          <cell r="BB35">
            <v>194.11699999999999</v>
          </cell>
          <cell r="BC35">
            <v>919</v>
          </cell>
          <cell r="BD35">
            <v>523.71299999999997</v>
          </cell>
          <cell r="BE35">
            <v>-4.2000000007647031E-4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516.94000000000005</v>
          </cell>
          <cell r="E36">
            <v>223.47</v>
          </cell>
          <cell r="F36">
            <v>293.47000000000003</v>
          </cell>
          <cell r="G36">
            <v>35.551000000000002</v>
          </cell>
          <cell r="H36">
            <v>0</v>
          </cell>
          <cell r="I36">
            <v>191.84879999999998</v>
          </cell>
          <cell r="J36">
            <v>1.758</v>
          </cell>
          <cell r="K36">
            <v>2.3079999999999998</v>
          </cell>
          <cell r="L36">
            <v>4.928799999999967</v>
          </cell>
          <cell r="M36"/>
          <cell r="N36">
            <v>182.85400000000001</v>
          </cell>
          <cell r="O36">
            <v>0</v>
          </cell>
          <cell r="P36">
            <v>907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907</v>
          </cell>
          <cell r="V36">
            <v>0</v>
          </cell>
          <cell r="W36">
            <v>2.9119999999999999</v>
          </cell>
          <cell r="X36">
            <v>191.84899999999999</v>
          </cell>
          <cell r="Y36">
            <v>11.906799999999967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907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182.85400000000001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454</v>
          </cell>
          <cell r="AZ36">
            <v>453</v>
          </cell>
          <cell r="BA36">
            <v>0</v>
          </cell>
          <cell r="BB36">
            <v>191.84899999999999</v>
          </cell>
          <cell r="BC36">
            <v>907</v>
          </cell>
          <cell r="BD36">
            <v>516.94000000000005</v>
          </cell>
          <cell r="BE36">
            <v>1.9999999994979589E-4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368.02699999999999</v>
          </cell>
          <cell r="E37">
            <v>158.74199999999999</v>
          </cell>
          <cell r="F37">
            <v>209.285</v>
          </cell>
          <cell r="G37">
            <v>35.615000000000002</v>
          </cell>
          <cell r="H37">
            <v>0</v>
          </cell>
          <cell r="I37">
            <v>136.73976000000002</v>
          </cell>
          <cell r="J37">
            <v>1.597</v>
          </cell>
          <cell r="K37">
            <v>2.1059999999999999</v>
          </cell>
          <cell r="L37">
            <v>2.8537600000000225</v>
          </cell>
          <cell r="M37"/>
          <cell r="N37">
            <v>130.18299999999999</v>
          </cell>
          <cell r="O37">
            <v>0</v>
          </cell>
          <cell r="P37">
            <v>649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649</v>
          </cell>
          <cell r="V37">
            <v>0</v>
          </cell>
          <cell r="W37">
            <v>4.7990000000000004</v>
          </cell>
          <cell r="X37">
            <v>136.74</v>
          </cell>
          <cell r="Y37">
            <v>11.355760000000023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649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130.18299999999999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325</v>
          </cell>
          <cell r="AZ37">
            <v>324</v>
          </cell>
          <cell r="BA37">
            <v>0</v>
          </cell>
          <cell r="BB37">
            <v>136.74</v>
          </cell>
          <cell r="BC37">
            <v>649</v>
          </cell>
          <cell r="BD37">
            <v>368.02699999999999</v>
          </cell>
          <cell r="BE37">
            <v>2.4000000007617928E-4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2.78796</v>
          </cell>
          <cell r="J38">
            <v>1.3280000000000001</v>
          </cell>
          <cell r="K38">
            <v>1.587</v>
          </cell>
          <cell r="L38">
            <v>-0.12704000000000004</v>
          </cell>
          <cell r="M38"/>
          <cell r="N38">
            <v>0</v>
          </cell>
          <cell r="O38">
            <v>0</v>
          </cell>
          <cell r="P38">
            <v>12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12</v>
          </cell>
          <cell r="V38">
            <v>0</v>
          </cell>
          <cell r="W38">
            <v>0</v>
          </cell>
          <cell r="X38">
            <v>2.7879999999999998</v>
          </cell>
          <cell r="Y38">
            <v>2.78796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12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6</v>
          </cell>
          <cell r="AZ38">
            <v>6</v>
          </cell>
          <cell r="BA38">
            <v>0</v>
          </cell>
          <cell r="BB38">
            <v>2.7879999999999998</v>
          </cell>
          <cell r="BC38">
            <v>12</v>
          </cell>
          <cell r="BD38">
            <v>0</v>
          </cell>
          <cell r="BE38">
            <v>4.0000000000262048E-5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/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38.978999999999999</v>
          </cell>
          <cell r="E6">
            <v>12.95</v>
          </cell>
          <cell r="F6">
            <v>26.029</v>
          </cell>
          <cell r="G6">
            <v>34.648000000000003</v>
          </cell>
          <cell r="H6">
            <v>0</v>
          </cell>
          <cell r="I6">
            <v>10.227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10.227</v>
          </cell>
          <cell r="O6">
            <v>0</v>
          </cell>
          <cell r="P6">
            <v>74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74</v>
          </cell>
          <cell r="V6">
            <v>0</v>
          </cell>
          <cell r="W6">
            <v>5.0599999999999996</v>
          </cell>
          <cell r="X6">
            <v>10.227</v>
          </cell>
          <cell r="Y6">
            <v>5.0599999999999996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5.1669999999999998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5.0599999999999996</v>
          </cell>
          <cell r="AQ6">
            <v>0</v>
          </cell>
          <cell r="AR6">
            <v>0</v>
          </cell>
          <cell r="AS6">
            <v>74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10.227</v>
          </cell>
          <cell r="BC6">
            <v>74</v>
          </cell>
          <cell r="BD6">
            <v>38.978999999999999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35.872999999999998</v>
          </cell>
          <cell r="E7">
            <v>11.965</v>
          </cell>
          <cell r="F7">
            <v>23.908000000000001</v>
          </cell>
          <cell r="G7">
            <v>34.747</v>
          </cell>
          <cell r="H7">
            <v>0</v>
          </cell>
          <cell r="I7">
            <v>9.4529999999999994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9.4529999999999994</v>
          </cell>
          <cell r="O7">
            <v>0</v>
          </cell>
          <cell r="P7">
            <v>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</v>
          </cell>
          <cell r="V7">
            <v>0</v>
          </cell>
          <cell r="W7">
            <v>4.1890000000000001</v>
          </cell>
          <cell r="X7">
            <v>9.4529999999999994</v>
          </cell>
          <cell r="Y7">
            <v>4.1890000000000001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5.2640000000000002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4.1890000000000001</v>
          </cell>
          <cell r="AQ7">
            <v>0</v>
          </cell>
          <cell r="AR7">
            <v>0</v>
          </cell>
          <cell r="AS7">
            <v>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9.4529999999999994</v>
          </cell>
          <cell r="BC7">
            <v>68</v>
          </cell>
          <cell r="BD7">
            <v>35.872999999999998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18.003</v>
          </cell>
          <cell r="E8">
            <v>6.0709999999999997</v>
          </cell>
          <cell r="F8">
            <v>11.932</v>
          </cell>
          <cell r="G8">
            <v>34.97</v>
          </cell>
          <cell r="H8">
            <v>0</v>
          </cell>
          <cell r="I8">
            <v>4.8049999999999997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4.8049999999999997</v>
          </cell>
          <cell r="O8">
            <v>0</v>
          </cell>
          <cell r="P8">
            <v>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34</v>
          </cell>
          <cell r="V8">
            <v>0</v>
          </cell>
          <cell r="W8">
            <v>2.0750000000000002</v>
          </cell>
          <cell r="X8">
            <v>4.8049999999999997</v>
          </cell>
          <cell r="Y8">
            <v>2.0750000000000002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2.73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2.0750000000000002</v>
          </cell>
          <cell r="AQ8">
            <v>0</v>
          </cell>
          <cell r="AR8">
            <v>0</v>
          </cell>
          <cell r="AS8">
            <v>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4.8049999999999997</v>
          </cell>
          <cell r="BC8">
            <v>34</v>
          </cell>
          <cell r="BD8">
            <v>18.003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34.906999999999996</v>
          </cell>
          <cell r="E9">
            <v>11.307</v>
          </cell>
          <cell r="F9">
            <v>23.6</v>
          </cell>
          <cell r="G9">
            <v>35.167999999999999</v>
          </cell>
          <cell r="H9">
            <v>0</v>
          </cell>
          <cell r="I9">
            <v>8.9169999999999998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8.9169999999999998</v>
          </cell>
          <cell r="O9">
            <v>0</v>
          </cell>
          <cell r="P9">
            <v>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</v>
          </cell>
          <cell r="V9">
            <v>0</v>
          </cell>
          <cell r="W9">
            <v>3.4140000000000001</v>
          </cell>
          <cell r="X9">
            <v>8.9169999999999998</v>
          </cell>
          <cell r="Y9">
            <v>3.4140000000000001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5.5030000000000001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3.4140000000000001</v>
          </cell>
          <cell r="AQ9">
            <v>0</v>
          </cell>
          <cell r="AR9">
            <v>0</v>
          </cell>
          <cell r="AS9">
            <v>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8.9169999999999998</v>
          </cell>
          <cell r="BC9">
            <v>67</v>
          </cell>
          <cell r="BD9">
            <v>34.906999999999996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10.465999999999999</v>
          </cell>
          <cell r="E10">
            <v>3.4889999999999999</v>
          </cell>
          <cell r="F10">
            <v>6.9770000000000003</v>
          </cell>
          <cell r="G10">
            <v>34.957999999999998</v>
          </cell>
          <cell r="H10">
            <v>0</v>
          </cell>
          <cell r="I10">
            <v>2.6389999999999998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2.6389999999999998</v>
          </cell>
          <cell r="O10">
            <v>0</v>
          </cell>
          <cell r="P10">
            <v>19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</v>
          </cell>
          <cell r="V10">
            <v>0</v>
          </cell>
          <cell r="W10">
            <v>1.0920000000000001</v>
          </cell>
          <cell r="X10">
            <v>2.6389999999999998</v>
          </cell>
          <cell r="Y10">
            <v>1.0920000000000001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1.5469999999999999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1.0920000000000001</v>
          </cell>
          <cell r="AQ10">
            <v>0</v>
          </cell>
          <cell r="AR10">
            <v>0</v>
          </cell>
          <cell r="AS10">
            <v>19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2.6389999999999998</v>
          </cell>
          <cell r="BC10">
            <v>19</v>
          </cell>
          <cell r="BD10">
            <v>10.465999999999999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8.6750000000000007</v>
          </cell>
          <cell r="E11">
            <v>2.976</v>
          </cell>
          <cell r="F11">
            <v>5.6989999999999998</v>
          </cell>
          <cell r="G11">
            <v>35.487000000000002</v>
          </cell>
          <cell r="H11">
            <v>0</v>
          </cell>
          <cell r="I11">
            <v>2.1760000000000002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2.1760000000000002</v>
          </cell>
          <cell r="O11">
            <v>0</v>
          </cell>
          <cell r="P11">
            <v>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</v>
          </cell>
          <cell r="V11">
            <v>0</v>
          </cell>
          <cell r="W11">
            <v>1.456</v>
          </cell>
          <cell r="X11">
            <v>2.1760000000000002</v>
          </cell>
          <cell r="Y11">
            <v>1.456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0.72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1.456</v>
          </cell>
          <cell r="AQ11">
            <v>0</v>
          </cell>
          <cell r="AR11">
            <v>0</v>
          </cell>
          <cell r="AS11">
            <v>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2.1760000000000002</v>
          </cell>
          <cell r="BC11">
            <v>15</v>
          </cell>
          <cell r="BD11">
            <v>8.6750000000000007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2.157</v>
          </cell>
          <cell r="E12">
            <v>0.70499999999999996</v>
          </cell>
          <cell r="F12">
            <v>1.452</v>
          </cell>
          <cell r="G12">
            <v>35.472000000000001</v>
          </cell>
          <cell r="H12">
            <v>0</v>
          </cell>
          <cell r="I12">
            <v>0.54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0.54</v>
          </cell>
          <cell r="O12">
            <v>0</v>
          </cell>
          <cell r="P12">
            <v>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</v>
          </cell>
          <cell r="V12">
            <v>0</v>
          </cell>
          <cell r="W12">
            <v>0.35799999999999998</v>
          </cell>
          <cell r="X12">
            <v>0.54</v>
          </cell>
          <cell r="Y12">
            <v>0.35799999999999998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0.182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0.35799999999999998</v>
          </cell>
          <cell r="AQ12">
            <v>0</v>
          </cell>
          <cell r="AR12">
            <v>0</v>
          </cell>
          <cell r="AS12">
            <v>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0.54</v>
          </cell>
          <cell r="BC12">
            <v>4</v>
          </cell>
          <cell r="BD12">
            <v>2.157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35.326999999999998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28.52</v>
          </cell>
          <cell r="E14">
            <v>9.2110000000000003</v>
          </cell>
          <cell r="F14">
            <v>19.309000000000001</v>
          </cell>
          <cell r="G14">
            <v>35.65</v>
          </cell>
          <cell r="H14">
            <v>0</v>
          </cell>
          <cell r="I14">
            <v>7.1550000000000002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7.1550000000000002</v>
          </cell>
          <cell r="O14">
            <v>0</v>
          </cell>
          <cell r="P14">
            <v>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54</v>
          </cell>
          <cell r="V14">
            <v>0</v>
          </cell>
          <cell r="W14">
            <v>2.7949999999999999</v>
          </cell>
          <cell r="X14">
            <v>7.1550000000000002</v>
          </cell>
          <cell r="Y14">
            <v>2.7949999999999999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4.3600000000000003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2.7949999999999999</v>
          </cell>
          <cell r="AQ14">
            <v>0</v>
          </cell>
          <cell r="AR14">
            <v>0</v>
          </cell>
          <cell r="AS14">
            <v>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7.1550000000000002</v>
          </cell>
          <cell r="BC14">
            <v>54</v>
          </cell>
          <cell r="BD14">
            <v>28.52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42.997999999999998</v>
          </cell>
          <cell r="E15">
            <v>13.903</v>
          </cell>
          <cell r="F15">
            <v>29.094999999999999</v>
          </cell>
          <cell r="G15">
            <v>35.53</v>
          </cell>
          <cell r="H15">
            <v>0</v>
          </cell>
          <cell r="I15">
            <v>10.884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10.884</v>
          </cell>
          <cell r="O15">
            <v>0</v>
          </cell>
          <cell r="P15">
            <v>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82</v>
          </cell>
          <cell r="V15">
            <v>0</v>
          </cell>
          <cell r="W15">
            <v>4.2699999999999996</v>
          </cell>
          <cell r="X15">
            <v>10.884</v>
          </cell>
          <cell r="Y15">
            <v>4.2699999999999996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6.6139999999999999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4.2699999999999996</v>
          </cell>
          <cell r="AQ15">
            <v>0</v>
          </cell>
          <cell r="AR15">
            <v>0</v>
          </cell>
          <cell r="AS15">
            <v>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10.884</v>
          </cell>
          <cell r="BC15">
            <v>82</v>
          </cell>
          <cell r="BD15">
            <v>42.997999999999998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63.39</v>
          </cell>
          <cell r="E16">
            <v>20.5</v>
          </cell>
          <cell r="F16">
            <v>42.89</v>
          </cell>
          <cell r="G16">
            <v>35.49</v>
          </cell>
          <cell r="H16">
            <v>0</v>
          </cell>
          <cell r="I16">
            <v>16.065000000000001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16.065000000000001</v>
          </cell>
          <cell r="O16">
            <v>0</v>
          </cell>
          <cell r="P16">
            <v>121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121</v>
          </cell>
          <cell r="V16">
            <v>0</v>
          </cell>
          <cell r="W16">
            <v>6.5250000000000004</v>
          </cell>
          <cell r="X16">
            <v>16.065000000000001</v>
          </cell>
          <cell r="Y16">
            <v>6.5250000000000004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9.5399999999999991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6.5250000000000004</v>
          </cell>
          <cell r="AQ16">
            <v>0</v>
          </cell>
          <cell r="AR16">
            <v>0</v>
          </cell>
          <cell r="AS16">
            <v>121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16.065000000000001</v>
          </cell>
          <cell r="BC16">
            <v>121</v>
          </cell>
          <cell r="BD16">
            <v>63.39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73.102999999999994</v>
          </cell>
          <cell r="E17">
            <v>23.559000000000001</v>
          </cell>
          <cell r="F17">
            <v>49.543999999999997</v>
          </cell>
          <cell r="G17">
            <v>35.424999999999997</v>
          </cell>
          <cell r="H17">
            <v>0</v>
          </cell>
          <cell r="I17">
            <v>18.623999999999999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18.623999999999999</v>
          </cell>
          <cell r="O17">
            <v>0</v>
          </cell>
          <cell r="P17">
            <v>141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141</v>
          </cell>
          <cell r="V17">
            <v>0</v>
          </cell>
          <cell r="W17">
            <v>7.0190000000000001</v>
          </cell>
          <cell r="X17">
            <v>18.623999999999999</v>
          </cell>
          <cell r="Y17">
            <v>7.0190000000000001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11.605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7.0190000000000001</v>
          </cell>
          <cell r="AQ17">
            <v>0</v>
          </cell>
          <cell r="AR17">
            <v>0</v>
          </cell>
          <cell r="AS17">
            <v>141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18.623999999999999</v>
          </cell>
          <cell r="BC17">
            <v>141</v>
          </cell>
          <cell r="BD17">
            <v>73.102999999999994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2381</v>
          </cell>
        </row>
      </sheetData>
      <sheetData sheetId="23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Měsíční výkaz"/>
      <sheetName val="Vyhodnocení PROVOZ"/>
      <sheetName val="Reporting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73.701999999999998</v>
          </cell>
          <cell r="E6">
            <v>23.855</v>
          </cell>
          <cell r="F6">
            <v>49.847000000000001</v>
          </cell>
          <cell r="G6">
            <v>35.325000000000003</v>
          </cell>
          <cell r="H6">
            <v>0</v>
          </cell>
          <cell r="I6">
            <v>18.744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18.744</v>
          </cell>
          <cell r="O6">
            <v>0</v>
          </cell>
          <cell r="P6">
            <v>141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</v>
          </cell>
          <cell r="V6">
            <v>0</v>
          </cell>
          <cell r="W6">
            <v>7.4669999999999996</v>
          </cell>
          <cell r="X6">
            <v>18.744</v>
          </cell>
          <cell r="Y6">
            <v>7.4669999999999996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11.276999999999999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7.4669999999999996</v>
          </cell>
          <cell r="AQ6">
            <v>0</v>
          </cell>
          <cell r="AR6">
            <v>0</v>
          </cell>
          <cell r="AS6">
            <v>141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18.744</v>
          </cell>
          <cell r="BC6">
            <v>141</v>
          </cell>
          <cell r="BD6">
            <v>73.701999999999998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37.475999999999999</v>
          </cell>
          <cell r="E7">
            <v>12.523999999999999</v>
          </cell>
          <cell r="F7">
            <v>24.952000000000002</v>
          </cell>
          <cell r="G7">
            <v>35.296999999999997</v>
          </cell>
          <cell r="H7">
            <v>0</v>
          </cell>
          <cell r="I7">
            <v>9.6199999999999992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9.6199999999999992</v>
          </cell>
          <cell r="O7">
            <v>0</v>
          </cell>
          <cell r="P7">
            <v>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</v>
          </cell>
          <cell r="V7">
            <v>0</v>
          </cell>
          <cell r="W7">
            <v>3.4569999999999999</v>
          </cell>
          <cell r="X7">
            <v>9.6199999999999992</v>
          </cell>
          <cell r="Y7">
            <v>3.4569999999999999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6.1630000000000003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3.4569999999999999</v>
          </cell>
          <cell r="AQ7">
            <v>0</v>
          </cell>
          <cell r="AR7">
            <v>0</v>
          </cell>
          <cell r="AS7">
            <v>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9.6199999999999992</v>
          </cell>
          <cell r="BC7">
            <v>69</v>
          </cell>
          <cell r="BD7">
            <v>37.475999999999999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57.457000000000001</v>
          </cell>
          <cell r="E8">
            <v>19.327000000000002</v>
          </cell>
          <cell r="F8">
            <v>38.130000000000003</v>
          </cell>
          <cell r="G8">
            <v>35.210999999999999</v>
          </cell>
          <cell r="H8">
            <v>0</v>
          </cell>
          <cell r="I8">
            <v>14.784000000000001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14.784000000000001</v>
          </cell>
          <cell r="O8">
            <v>0</v>
          </cell>
          <cell r="P8">
            <v>105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</v>
          </cell>
          <cell r="V8">
            <v>0</v>
          </cell>
          <cell r="W8">
            <v>5.3239999999999998</v>
          </cell>
          <cell r="X8">
            <v>14.784000000000001</v>
          </cell>
          <cell r="Y8">
            <v>5.3239999999999998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9.4600000000000009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5.3239999999999998</v>
          </cell>
          <cell r="AQ8">
            <v>0</v>
          </cell>
          <cell r="AR8">
            <v>0</v>
          </cell>
          <cell r="AS8">
            <v>105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14.784000000000001</v>
          </cell>
          <cell r="BC8">
            <v>105</v>
          </cell>
          <cell r="BD8">
            <v>57.457000000000001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51.234999999999999</v>
          </cell>
          <cell r="E9">
            <v>17.366</v>
          </cell>
          <cell r="F9">
            <v>33.869</v>
          </cell>
          <cell r="G9">
            <v>35.430999999999997</v>
          </cell>
          <cell r="H9">
            <v>0</v>
          </cell>
          <cell r="I9">
            <v>13.103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13.103</v>
          </cell>
          <cell r="O9">
            <v>0</v>
          </cell>
          <cell r="P9">
            <v>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92</v>
          </cell>
          <cell r="V9">
            <v>0</v>
          </cell>
          <cell r="W9">
            <v>4.6760000000000002</v>
          </cell>
          <cell r="X9">
            <v>13.103</v>
          </cell>
          <cell r="Y9">
            <v>4.6760000000000002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8.4269999999999996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4.6760000000000002</v>
          </cell>
          <cell r="AQ9">
            <v>0</v>
          </cell>
          <cell r="AR9">
            <v>0</v>
          </cell>
          <cell r="AS9">
            <v>92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13.103</v>
          </cell>
          <cell r="BC9">
            <v>92</v>
          </cell>
          <cell r="BD9">
            <v>51.234999999999999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20.571999999999999</v>
          </cell>
          <cell r="E10">
            <v>6.9720000000000004</v>
          </cell>
          <cell r="F10">
            <v>13.6</v>
          </cell>
          <cell r="G10">
            <v>35.567</v>
          </cell>
          <cell r="H10">
            <v>0</v>
          </cell>
          <cell r="I10">
            <v>4.984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4.984</v>
          </cell>
          <cell r="O10">
            <v>0</v>
          </cell>
          <cell r="P10">
            <v>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</v>
          </cell>
          <cell r="V10">
            <v>0</v>
          </cell>
          <cell r="W10">
            <v>1.681</v>
          </cell>
          <cell r="X10">
            <v>4.984</v>
          </cell>
          <cell r="Y10">
            <v>1.681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3.3029999999999999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1.681</v>
          </cell>
          <cell r="AQ10">
            <v>0</v>
          </cell>
          <cell r="AR10">
            <v>0</v>
          </cell>
          <cell r="AS10">
            <v>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4.984</v>
          </cell>
          <cell r="BC10">
            <v>35</v>
          </cell>
          <cell r="BD10">
            <v>20.571999999999999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35.567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35.563000000000002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1.0999999999999999E-2</v>
          </cell>
          <cell r="E13">
            <v>1.0999999999999999E-2</v>
          </cell>
          <cell r="F13">
            <v>0</v>
          </cell>
          <cell r="G13">
            <v>35.581000000000003</v>
          </cell>
          <cell r="H13">
            <v>0</v>
          </cell>
          <cell r="I13">
            <v>2E-3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2E-3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1E-3</v>
          </cell>
          <cell r="X13">
            <v>2E-3</v>
          </cell>
          <cell r="Y13">
            <v>1E-3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1E-3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1E-3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2E-3</v>
          </cell>
          <cell r="BC13">
            <v>0</v>
          </cell>
          <cell r="BD13">
            <v>1.0999999999999999E-2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1.5309999999999999</v>
          </cell>
          <cell r="E14">
            <v>0.47299999999999998</v>
          </cell>
          <cell r="F14">
            <v>1.0580000000000001</v>
          </cell>
          <cell r="G14">
            <v>35.697000000000003</v>
          </cell>
          <cell r="H14">
            <v>0</v>
          </cell>
          <cell r="I14">
            <v>0.372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0.372</v>
          </cell>
          <cell r="O14">
            <v>0</v>
          </cell>
          <cell r="P14">
            <v>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</v>
          </cell>
          <cell r="V14">
            <v>0</v>
          </cell>
          <cell r="W14">
            <v>0.23100000000000001</v>
          </cell>
          <cell r="X14">
            <v>0.372</v>
          </cell>
          <cell r="Y14">
            <v>0.23100000000000001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0.14099999999999999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0.23100000000000001</v>
          </cell>
          <cell r="AQ14">
            <v>0</v>
          </cell>
          <cell r="AR14">
            <v>0</v>
          </cell>
          <cell r="AS14">
            <v>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0.372</v>
          </cell>
          <cell r="BC14">
            <v>3</v>
          </cell>
          <cell r="BD14">
            <v>1.5309999999999999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39.131</v>
          </cell>
          <cell r="E15">
            <v>12.871</v>
          </cell>
          <cell r="F15">
            <v>26.26</v>
          </cell>
          <cell r="G15">
            <v>35.573</v>
          </cell>
          <cell r="H15">
            <v>0</v>
          </cell>
          <cell r="I15">
            <v>9.1219999999999999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9.1219999999999999</v>
          </cell>
          <cell r="O15">
            <v>0</v>
          </cell>
          <cell r="P15">
            <v>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67</v>
          </cell>
          <cell r="V15">
            <v>0</v>
          </cell>
          <cell r="W15">
            <v>3.3679999999999999</v>
          </cell>
          <cell r="X15">
            <v>9.1219999999999999</v>
          </cell>
          <cell r="Y15">
            <v>3.3679999999999999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5.7539999999999996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3.3679999999999999</v>
          </cell>
          <cell r="AQ15">
            <v>0</v>
          </cell>
          <cell r="AR15">
            <v>0</v>
          </cell>
          <cell r="AS15">
            <v>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9.1219999999999999</v>
          </cell>
          <cell r="BC15">
            <v>67</v>
          </cell>
          <cell r="BD15">
            <v>39.131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994.68</v>
          </cell>
          <cell r="E6">
            <v>444.05099999999999</v>
          </cell>
          <cell r="F6">
            <v>550.62900000000002</v>
          </cell>
          <cell r="G6">
            <v>34.676000000000002</v>
          </cell>
          <cell r="H6">
            <v>0</v>
          </cell>
          <cell r="I6">
            <v>365.14</v>
          </cell>
          <cell r="J6">
            <v>4.2969999999999997</v>
          </cell>
          <cell r="K6">
            <v>5.3280000000000003</v>
          </cell>
          <cell r="L6">
            <v>0</v>
          </cell>
          <cell r="M6">
            <v>0</v>
          </cell>
          <cell r="N6">
            <v>355.51499999999999</v>
          </cell>
          <cell r="O6">
            <v>0</v>
          </cell>
          <cell r="P6">
            <v>1630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1630</v>
          </cell>
          <cell r="V6">
            <v>0</v>
          </cell>
          <cell r="W6">
            <v>0.41299999999999998</v>
          </cell>
          <cell r="X6">
            <v>365.14</v>
          </cell>
          <cell r="Y6">
            <v>10.038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355.51499999999999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365.14</v>
          </cell>
          <cell r="BC6">
            <v>1630</v>
          </cell>
          <cell r="BD6">
            <v>994.68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958.41499999999996</v>
          </cell>
          <cell r="E7">
            <v>430.30399999999997</v>
          </cell>
          <cell r="F7">
            <v>528.11099999999999</v>
          </cell>
          <cell r="G7">
            <v>34.756999999999998</v>
          </cell>
          <cell r="H7">
            <v>0</v>
          </cell>
          <cell r="I7">
            <v>352.4</v>
          </cell>
          <cell r="J7">
            <v>5.0919999999999996</v>
          </cell>
          <cell r="K7">
            <v>6.25</v>
          </cell>
          <cell r="L7">
            <v>0</v>
          </cell>
          <cell r="M7">
            <v>0</v>
          </cell>
          <cell r="N7">
            <v>341.05799999999999</v>
          </cell>
          <cell r="O7">
            <v>0</v>
          </cell>
          <cell r="P7">
            <v>1557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1557</v>
          </cell>
          <cell r="V7">
            <v>0</v>
          </cell>
          <cell r="W7">
            <v>0.375</v>
          </cell>
          <cell r="X7">
            <v>352.4</v>
          </cell>
          <cell r="Y7">
            <v>11.716999999999999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341.05799999999999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352.4</v>
          </cell>
          <cell r="BC7">
            <v>1557</v>
          </cell>
          <cell r="BD7">
            <v>958.41499999999996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958.38499999999999</v>
          </cell>
          <cell r="E8">
            <v>430.89</v>
          </cell>
          <cell r="F8">
            <v>527.495</v>
          </cell>
          <cell r="G8">
            <v>35.048999999999999</v>
          </cell>
          <cell r="H8">
            <v>0</v>
          </cell>
          <cell r="I8">
            <v>351.25</v>
          </cell>
          <cell r="J8">
            <v>4.5490000000000004</v>
          </cell>
          <cell r="K8">
            <v>5.569</v>
          </cell>
          <cell r="L8">
            <v>0</v>
          </cell>
          <cell r="M8">
            <v>0</v>
          </cell>
          <cell r="N8">
            <v>341.13200000000001</v>
          </cell>
          <cell r="O8">
            <v>0</v>
          </cell>
          <cell r="P8">
            <v>1548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1548</v>
          </cell>
          <cell r="V8">
            <v>0</v>
          </cell>
          <cell r="W8">
            <v>0.51500000000000001</v>
          </cell>
          <cell r="X8">
            <v>351.25</v>
          </cell>
          <cell r="Y8">
            <v>10.633000000000001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341.13200000000001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351.25</v>
          </cell>
          <cell r="BC8">
            <v>1548</v>
          </cell>
          <cell r="BD8">
            <v>958.38499999999999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727.32799999999997</v>
          </cell>
          <cell r="E9">
            <v>325.89600000000002</v>
          </cell>
          <cell r="F9">
            <v>401.43200000000002</v>
          </cell>
          <cell r="G9">
            <v>35.378</v>
          </cell>
          <cell r="H9">
            <v>0</v>
          </cell>
          <cell r="I9">
            <v>268.13</v>
          </cell>
          <cell r="J9">
            <v>3.6619999999999999</v>
          </cell>
          <cell r="K9">
            <v>4.5110000000000001</v>
          </cell>
          <cell r="L9">
            <v>0</v>
          </cell>
          <cell r="M9">
            <v>0</v>
          </cell>
          <cell r="N9">
            <v>259.95699999999999</v>
          </cell>
          <cell r="O9">
            <v>0</v>
          </cell>
          <cell r="P9">
            <v>1189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1189</v>
          </cell>
          <cell r="V9">
            <v>0</v>
          </cell>
          <cell r="W9">
            <v>0.60099999999999998</v>
          </cell>
          <cell r="X9">
            <v>268.13</v>
          </cell>
          <cell r="Y9">
            <v>8.7740000000000009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259.95699999999999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268.13</v>
          </cell>
          <cell r="BC9">
            <v>1189</v>
          </cell>
          <cell r="BD9">
            <v>727.32799999999997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480.27100000000002</v>
          </cell>
          <cell r="E10">
            <v>214.30099999999999</v>
          </cell>
          <cell r="F10">
            <v>265.97000000000003</v>
          </cell>
          <cell r="G10">
            <v>35.008000000000003</v>
          </cell>
          <cell r="H10">
            <v>0</v>
          </cell>
          <cell r="I10">
            <v>176.59</v>
          </cell>
          <cell r="J10">
            <v>1.2609999999999999</v>
          </cell>
          <cell r="K10">
            <v>1.5640000000000001</v>
          </cell>
          <cell r="L10">
            <v>0</v>
          </cell>
          <cell r="M10">
            <v>0</v>
          </cell>
          <cell r="N10">
            <v>173.76499999999999</v>
          </cell>
          <cell r="O10">
            <v>0</v>
          </cell>
          <cell r="P10">
            <v>789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789</v>
          </cell>
          <cell r="V10">
            <v>0</v>
          </cell>
          <cell r="W10">
            <v>0.73699999999999999</v>
          </cell>
          <cell r="X10">
            <v>176.59</v>
          </cell>
          <cell r="Y10">
            <v>3.5620000000000003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173.76499999999999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176.59</v>
          </cell>
          <cell r="BC10">
            <v>789</v>
          </cell>
          <cell r="BD10">
            <v>480.27100000000002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267.27100000000002</v>
          </cell>
          <cell r="E11">
            <v>122.501</v>
          </cell>
          <cell r="F11">
            <v>144.77000000000001</v>
          </cell>
          <cell r="G11">
            <v>35.476999999999997</v>
          </cell>
          <cell r="H11">
            <v>0</v>
          </cell>
          <cell r="I11">
            <v>97.31</v>
          </cell>
          <cell r="J11">
            <v>1.196</v>
          </cell>
          <cell r="K11">
            <v>1.4139999999999999</v>
          </cell>
          <cell r="L11">
            <v>0</v>
          </cell>
          <cell r="M11">
            <v>0</v>
          </cell>
          <cell r="N11">
            <v>94.7</v>
          </cell>
          <cell r="O11">
            <v>0</v>
          </cell>
          <cell r="P11">
            <v>414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414</v>
          </cell>
          <cell r="V11">
            <v>0</v>
          </cell>
          <cell r="W11">
            <v>0.83499999999999996</v>
          </cell>
          <cell r="X11">
            <v>97.31</v>
          </cell>
          <cell r="Y11">
            <v>3.4449999999999998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97.31</v>
          </cell>
          <cell r="BC11">
            <v>414</v>
          </cell>
          <cell r="BD11">
            <v>267.27100000000002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173.55</v>
          </cell>
          <cell r="E12">
            <v>80.894999999999996</v>
          </cell>
          <cell r="F12">
            <v>92.655000000000001</v>
          </cell>
          <cell r="G12">
            <v>35.463000000000001</v>
          </cell>
          <cell r="H12">
            <v>0</v>
          </cell>
          <cell r="I12">
            <v>63.54</v>
          </cell>
          <cell r="J12">
            <v>0.86699999999999999</v>
          </cell>
          <cell r="K12">
            <v>0.99399999999999999</v>
          </cell>
          <cell r="L12">
            <v>0</v>
          </cell>
          <cell r="M12">
            <v>0</v>
          </cell>
          <cell r="N12">
            <v>61.679000000000002</v>
          </cell>
          <cell r="O12">
            <v>0</v>
          </cell>
          <cell r="P12">
            <v>262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262</v>
          </cell>
          <cell r="V12">
            <v>0</v>
          </cell>
          <cell r="W12">
            <v>0.82099999999999995</v>
          </cell>
          <cell r="X12">
            <v>63.54</v>
          </cell>
          <cell r="Y12">
            <v>2.6819999999999999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61.679000000000002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63.54</v>
          </cell>
          <cell r="BC12">
            <v>262</v>
          </cell>
          <cell r="BD12">
            <v>173.55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240.071</v>
          </cell>
          <cell r="E13">
            <v>109.77800000000001</v>
          </cell>
          <cell r="F13">
            <v>130.29300000000001</v>
          </cell>
          <cell r="G13">
            <v>35.433</v>
          </cell>
          <cell r="H13">
            <v>0</v>
          </cell>
          <cell r="I13">
            <v>88</v>
          </cell>
          <cell r="J13">
            <v>1.133</v>
          </cell>
          <cell r="K13">
            <v>1.3440000000000001</v>
          </cell>
          <cell r="L13">
            <v>0</v>
          </cell>
          <cell r="M13">
            <v>0</v>
          </cell>
          <cell r="N13">
            <v>85.522999999999996</v>
          </cell>
          <cell r="O13">
            <v>0</v>
          </cell>
          <cell r="P13">
            <v>376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376</v>
          </cell>
          <cell r="V13">
            <v>0</v>
          </cell>
          <cell r="W13">
            <v>0.80400000000000005</v>
          </cell>
          <cell r="X13">
            <v>88</v>
          </cell>
          <cell r="Y13">
            <v>3.2810000000000006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85.522999999999996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</v>
          </cell>
          <cell r="BC13">
            <v>376</v>
          </cell>
          <cell r="BD13">
            <v>240.071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300.31700000000001</v>
          </cell>
          <cell r="E14">
            <v>136.38399999999999</v>
          </cell>
          <cell r="F14">
            <v>163.93299999999999</v>
          </cell>
          <cell r="G14">
            <v>35.676000000000002</v>
          </cell>
          <cell r="H14">
            <v>0</v>
          </cell>
          <cell r="I14">
            <v>109.54</v>
          </cell>
          <cell r="J14">
            <v>1.91</v>
          </cell>
          <cell r="K14">
            <v>2.2959999999999998</v>
          </cell>
          <cell r="L14">
            <v>0</v>
          </cell>
          <cell r="M14">
            <v>0</v>
          </cell>
          <cell r="N14">
            <v>105.334</v>
          </cell>
          <cell r="O14">
            <v>0</v>
          </cell>
          <cell r="P14">
            <v>474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474</v>
          </cell>
          <cell r="V14">
            <v>0</v>
          </cell>
          <cell r="W14">
            <v>0.81299999999999994</v>
          </cell>
          <cell r="X14">
            <v>109.54</v>
          </cell>
          <cell r="Y14">
            <v>5.0189999999999992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105.334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109.54</v>
          </cell>
          <cell r="BC14">
            <v>474</v>
          </cell>
          <cell r="BD14">
            <v>300.31700000000001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592.07299999999998</v>
          </cell>
          <cell r="E15">
            <v>260.94400000000002</v>
          </cell>
          <cell r="F15">
            <v>331.12900000000002</v>
          </cell>
          <cell r="G15">
            <v>35.542000000000002</v>
          </cell>
          <cell r="H15">
            <v>0</v>
          </cell>
          <cell r="I15">
            <v>214.96</v>
          </cell>
          <cell r="J15">
            <v>2.3690000000000002</v>
          </cell>
          <cell r="K15">
            <v>3.0059999999999998</v>
          </cell>
          <cell r="L15">
            <v>0</v>
          </cell>
          <cell r="M15">
            <v>0</v>
          </cell>
          <cell r="N15">
            <v>209.58500000000001</v>
          </cell>
          <cell r="O15">
            <v>0</v>
          </cell>
          <cell r="P15">
            <v>982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982</v>
          </cell>
          <cell r="V15">
            <v>0</v>
          </cell>
          <cell r="W15">
            <v>0.72099999999999997</v>
          </cell>
          <cell r="X15">
            <v>214.96</v>
          </cell>
          <cell r="Y15">
            <v>6.0960000000000001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209.58500000000001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214.96</v>
          </cell>
          <cell r="BC15">
            <v>982</v>
          </cell>
          <cell r="BD15">
            <v>592.07299999999998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775.91300000000001</v>
          </cell>
          <cell r="E16">
            <v>344.61</v>
          </cell>
          <cell r="F16">
            <v>431.303</v>
          </cell>
          <cell r="G16">
            <v>35.444000000000003</v>
          </cell>
          <cell r="H16">
            <v>0</v>
          </cell>
          <cell r="I16">
            <v>284.31</v>
          </cell>
          <cell r="J16">
            <v>3.59</v>
          </cell>
          <cell r="K16">
            <v>4.4930000000000003</v>
          </cell>
          <cell r="L16">
            <v>0</v>
          </cell>
          <cell r="M16">
            <v>0</v>
          </cell>
          <cell r="N16">
            <v>276.22699999999998</v>
          </cell>
          <cell r="O16">
            <v>0</v>
          </cell>
          <cell r="P16">
            <v>1281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1281</v>
          </cell>
          <cell r="V16">
            <v>0</v>
          </cell>
          <cell r="W16">
            <v>0.55200000000000005</v>
          </cell>
          <cell r="X16">
            <v>284.31</v>
          </cell>
          <cell r="Y16">
            <v>8.6349999999999998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276.22699999999998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284.31</v>
          </cell>
          <cell r="BC16">
            <v>1281</v>
          </cell>
          <cell r="BD16">
            <v>775.91300000000001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970.45600000000002</v>
          </cell>
          <cell r="E17">
            <v>430.26299999999998</v>
          </cell>
          <cell r="F17">
            <v>540.19299999999998</v>
          </cell>
          <cell r="G17">
            <v>35.503</v>
          </cell>
          <cell r="H17">
            <v>0</v>
          </cell>
          <cell r="I17">
            <v>357.76</v>
          </cell>
          <cell r="J17">
            <v>4.4139999999999997</v>
          </cell>
          <cell r="K17">
            <v>5.5410000000000004</v>
          </cell>
          <cell r="L17">
            <v>0</v>
          </cell>
          <cell r="M17">
            <v>0</v>
          </cell>
          <cell r="N17">
            <v>347.80500000000001</v>
          </cell>
          <cell r="O17">
            <v>0</v>
          </cell>
          <cell r="P17">
            <v>1617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1617</v>
          </cell>
          <cell r="V17">
            <v>0</v>
          </cell>
          <cell r="W17">
            <v>0.43</v>
          </cell>
          <cell r="X17">
            <v>357.76</v>
          </cell>
          <cell r="Y17">
            <v>10.385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347.80500000000001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357.76</v>
          </cell>
          <cell r="BC17">
            <v>1617</v>
          </cell>
          <cell r="BD17">
            <v>970.45600000000002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3522</v>
          </cell>
        </row>
      </sheetData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874.80200000000002</v>
          </cell>
          <cell r="E6">
            <v>388.48399999999998</v>
          </cell>
          <cell r="F6">
            <v>486.31799999999998</v>
          </cell>
          <cell r="G6">
            <v>35.384</v>
          </cell>
          <cell r="H6">
            <v>0</v>
          </cell>
          <cell r="I6">
            <v>321.75</v>
          </cell>
          <cell r="J6">
            <v>4.2130000000000001</v>
          </cell>
          <cell r="K6">
            <v>5.2750000000000004</v>
          </cell>
          <cell r="L6">
            <v>0</v>
          </cell>
          <cell r="M6">
            <v>0</v>
          </cell>
          <cell r="N6">
            <v>312.262</v>
          </cell>
          <cell r="O6">
            <v>0</v>
          </cell>
          <cell r="P6">
            <v>1450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1450</v>
          </cell>
          <cell r="V6">
            <v>0</v>
          </cell>
          <cell r="W6">
            <v>0.49099999999999999</v>
          </cell>
          <cell r="X6">
            <v>321.75</v>
          </cell>
          <cell r="Y6">
            <v>9.9789999999999992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312.262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321.75</v>
          </cell>
          <cell r="BC6">
            <v>1450</v>
          </cell>
          <cell r="BD6">
            <v>874.80200000000002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884.50199999999995</v>
          </cell>
          <cell r="E7">
            <v>391.64100000000002</v>
          </cell>
          <cell r="F7">
            <v>492.86099999999999</v>
          </cell>
          <cell r="G7">
            <v>35.478999999999999</v>
          </cell>
          <cell r="H7">
            <v>0</v>
          </cell>
          <cell r="I7">
            <v>323.37</v>
          </cell>
          <cell r="J7">
            <v>4.2</v>
          </cell>
          <cell r="K7">
            <v>5.2859999999999996</v>
          </cell>
          <cell r="L7">
            <v>0</v>
          </cell>
          <cell r="M7">
            <v>0</v>
          </cell>
          <cell r="N7">
            <v>313.88400000000001</v>
          </cell>
          <cell r="O7">
            <v>0</v>
          </cell>
          <cell r="P7">
            <v>1465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1465</v>
          </cell>
          <cell r="V7">
            <v>0</v>
          </cell>
          <cell r="W7">
            <v>0.40400000000000003</v>
          </cell>
          <cell r="X7">
            <v>323.37</v>
          </cell>
          <cell r="Y7">
            <v>9.89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313.88400000000001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323.37</v>
          </cell>
          <cell r="BC7">
            <v>1465</v>
          </cell>
          <cell r="BD7">
            <v>884.50199999999995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839.70699999999999</v>
          </cell>
          <cell r="E8">
            <v>368.71600000000001</v>
          </cell>
          <cell r="F8">
            <v>470.99099999999999</v>
          </cell>
          <cell r="G8">
            <v>35.338000000000001</v>
          </cell>
          <cell r="H8">
            <v>0</v>
          </cell>
          <cell r="I8">
            <v>306.39999999999998</v>
          </cell>
          <cell r="J8">
            <v>3.5430000000000001</v>
          </cell>
          <cell r="K8">
            <v>4.5259999999999998</v>
          </cell>
          <cell r="L8">
            <v>0</v>
          </cell>
          <cell r="M8">
            <v>0</v>
          </cell>
          <cell r="N8">
            <v>298.33100000000002</v>
          </cell>
          <cell r="O8">
            <v>0</v>
          </cell>
          <cell r="P8">
            <v>1409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1409</v>
          </cell>
          <cell r="V8">
            <v>0</v>
          </cell>
          <cell r="W8">
            <v>0.56999999999999995</v>
          </cell>
          <cell r="X8">
            <v>306.39999999999998</v>
          </cell>
          <cell r="Y8">
            <v>8.6389999999999993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298.33100000000002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306.39999999999998</v>
          </cell>
          <cell r="BC8">
            <v>1409</v>
          </cell>
          <cell r="BD8">
            <v>839.70699999999999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421.97</v>
          </cell>
          <cell r="E9">
            <v>187.31</v>
          </cell>
          <cell r="F9">
            <v>234.66</v>
          </cell>
          <cell r="G9">
            <v>35.427999999999997</v>
          </cell>
          <cell r="H9">
            <v>0</v>
          </cell>
          <cell r="I9">
            <v>154.1</v>
          </cell>
          <cell r="J9">
            <v>1.968</v>
          </cell>
          <cell r="K9">
            <v>2.4649999999999999</v>
          </cell>
          <cell r="L9">
            <v>0</v>
          </cell>
          <cell r="M9">
            <v>0</v>
          </cell>
          <cell r="N9">
            <v>149.667</v>
          </cell>
          <cell r="O9">
            <v>0</v>
          </cell>
          <cell r="P9">
            <v>695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695</v>
          </cell>
          <cell r="V9">
            <v>0</v>
          </cell>
          <cell r="W9">
            <v>0.746</v>
          </cell>
          <cell r="X9">
            <v>154.1</v>
          </cell>
          <cell r="Y9">
            <v>5.1790000000000003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149.667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154.1</v>
          </cell>
          <cell r="BC9">
            <v>695</v>
          </cell>
          <cell r="BD9">
            <v>421.97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302.01</v>
          </cell>
          <cell r="E10">
            <v>133.1</v>
          </cell>
          <cell r="F10">
            <v>168.91</v>
          </cell>
          <cell r="G10">
            <v>35.545000000000002</v>
          </cell>
          <cell r="H10">
            <v>0</v>
          </cell>
          <cell r="I10">
            <v>110.1</v>
          </cell>
          <cell r="J10">
            <v>1.37</v>
          </cell>
          <cell r="K10">
            <v>1.7390000000000001</v>
          </cell>
          <cell r="L10">
            <v>0</v>
          </cell>
          <cell r="M10">
            <v>0</v>
          </cell>
          <cell r="N10">
            <v>106.991</v>
          </cell>
          <cell r="O10">
            <v>0</v>
          </cell>
          <cell r="P10">
            <v>503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503</v>
          </cell>
          <cell r="V10">
            <v>0</v>
          </cell>
          <cell r="W10">
            <v>0.82799999999999996</v>
          </cell>
          <cell r="X10">
            <v>110.1</v>
          </cell>
          <cell r="Y10">
            <v>3.9369999999999998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106.991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110.1</v>
          </cell>
          <cell r="BC10">
            <v>503</v>
          </cell>
          <cell r="BD10">
            <v>302.01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239.09800000000001</v>
          </cell>
          <cell r="E11">
            <v>108.40900000000001</v>
          </cell>
          <cell r="F11">
            <v>130.68899999999999</v>
          </cell>
          <cell r="G11">
            <v>35.572000000000003</v>
          </cell>
          <cell r="H11">
            <v>0</v>
          </cell>
          <cell r="I11">
            <v>87.1</v>
          </cell>
          <cell r="J11">
            <v>1.161</v>
          </cell>
          <cell r="K11">
            <v>1.4</v>
          </cell>
          <cell r="L11">
            <v>0</v>
          </cell>
          <cell r="M11">
            <v>0</v>
          </cell>
          <cell r="N11">
            <v>84.539000000000001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0.81899999999999995</v>
          </cell>
          <cell r="X11">
            <v>87.1</v>
          </cell>
          <cell r="Y11">
            <v>3.38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84.539000000000001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87.1</v>
          </cell>
          <cell r="BC11">
            <v>378</v>
          </cell>
          <cell r="BD11">
            <v>239.09800000000001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213.84100000000001</v>
          </cell>
          <cell r="E12">
            <v>94.715000000000003</v>
          </cell>
          <cell r="F12">
            <v>119.126</v>
          </cell>
          <cell r="G12">
            <v>35.564999999999998</v>
          </cell>
          <cell r="H12">
            <v>0</v>
          </cell>
          <cell r="I12">
            <v>77.3</v>
          </cell>
          <cell r="J12">
            <v>0.85099999999999998</v>
          </cell>
          <cell r="K12">
            <v>1.07</v>
          </cell>
          <cell r="L12">
            <v>0</v>
          </cell>
          <cell r="M12">
            <v>0</v>
          </cell>
          <cell r="N12">
            <v>75.379000000000005</v>
          </cell>
          <cell r="O12">
            <v>0</v>
          </cell>
          <cell r="P12">
            <v>350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350</v>
          </cell>
          <cell r="V12">
            <v>0</v>
          </cell>
          <cell r="W12">
            <v>0.86199999999999999</v>
          </cell>
          <cell r="X12">
            <v>77.3</v>
          </cell>
          <cell r="Y12">
            <v>2.7829999999999999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75.379000000000005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</v>
          </cell>
          <cell r="BC12">
            <v>350</v>
          </cell>
          <cell r="BD12">
            <v>213.84100000000001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221.56700000000001</v>
          </cell>
          <cell r="E13">
            <v>99.790999999999997</v>
          </cell>
          <cell r="F13">
            <v>121.776</v>
          </cell>
          <cell r="G13">
            <v>35.581000000000003</v>
          </cell>
          <cell r="H13">
            <v>0</v>
          </cell>
          <cell r="I13">
            <v>80.58</v>
          </cell>
          <cell r="J13">
            <v>1.1830000000000001</v>
          </cell>
          <cell r="K13">
            <v>1.444</v>
          </cell>
          <cell r="L13">
            <v>0</v>
          </cell>
          <cell r="M13">
            <v>0</v>
          </cell>
          <cell r="N13">
            <v>77.953000000000003</v>
          </cell>
          <cell r="O13">
            <v>0</v>
          </cell>
          <cell r="P13">
            <v>354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354</v>
          </cell>
          <cell r="V13">
            <v>0</v>
          </cell>
          <cell r="W13">
            <v>0.90400000000000003</v>
          </cell>
          <cell r="X13">
            <v>80.58</v>
          </cell>
          <cell r="Y13">
            <v>3.5309999999999997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77.953000000000003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80.58</v>
          </cell>
          <cell r="BC13">
            <v>354</v>
          </cell>
          <cell r="BD13">
            <v>221.56700000000001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247.21700000000001</v>
          </cell>
          <cell r="E14">
            <v>109.54</v>
          </cell>
          <cell r="F14">
            <v>137.67699999999999</v>
          </cell>
          <cell r="G14">
            <v>35.712000000000003</v>
          </cell>
          <cell r="H14">
            <v>0</v>
          </cell>
          <cell r="I14">
            <v>89.73</v>
          </cell>
          <cell r="J14">
            <v>1.147</v>
          </cell>
          <cell r="K14">
            <v>1.4419999999999999</v>
          </cell>
          <cell r="L14">
            <v>0</v>
          </cell>
          <cell r="M14">
            <v>0</v>
          </cell>
          <cell r="N14">
            <v>87.141000000000005</v>
          </cell>
          <cell r="O14">
            <v>0</v>
          </cell>
          <cell r="P14">
            <v>406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0</v>
          </cell>
          <cell r="W14">
            <v>0.84099999999999997</v>
          </cell>
          <cell r="X14">
            <v>89.73</v>
          </cell>
          <cell r="Y14">
            <v>3.4299999999999997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87.141000000000005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89.73</v>
          </cell>
          <cell r="BC14">
            <v>406</v>
          </cell>
          <cell r="BD14">
            <v>247.21700000000001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466.07600000000002</v>
          </cell>
          <cell r="E15">
            <v>204.703</v>
          </cell>
          <cell r="F15">
            <v>261.37299999999999</v>
          </cell>
          <cell r="G15">
            <v>35.585999999999999</v>
          </cell>
          <cell r="H15">
            <v>0</v>
          </cell>
          <cell r="I15">
            <v>169.69</v>
          </cell>
          <cell r="J15">
            <v>2.15</v>
          </cell>
          <cell r="K15">
            <v>2.7450000000000001</v>
          </cell>
          <cell r="L15">
            <v>0</v>
          </cell>
          <cell r="M15">
            <v>0</v>
          </cell>
          <cell r="N15">
            <v>164.79499999999999</v>
          </cell>
          <cell r="O15">
            <v>0</v>
          </cell>
          <cell r="P15">
            <v>780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780</v>
          </cell>
          <cell r="V15">
            <v>0</v>
          </cell>
          <cell r="W15">
            <v>0.81299999999999994</v>
          </cell>
          <cell r="X15">
            <v>169.69</v>
          </cell>
          <cell r="Y15">
            <v>5.7079999999999993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164.79499999999999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780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169.69</v>
          </cell>
          <cell r="BC15">
            <v>780</v>
          </cell>
          <cell r="BD15">
            <v>466.07600000000002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1231.6969999999999</v>
          </cell>
          <cell r="E6">
            <v>557.65200000000004</v>
          </cell>
          <cell r="F6">
            <v>674.04499999999996</v>
          </cell>
          <cell r="G6">
            <v>34.676000000000002</v>
          </cell>
          <cell r="H6">
            <v>0</v>
          </cell>
          <cell r="I6">
            <v>450.66</v>
          </cell>
          <cell r="J6">
            <v>3.9609999999999999</v>
          </cell>
          <cell r="K6">
            <v>4.7869999999999999</v>
          </cell>
          <cell r="L6">
            <v>0</v>
          </cell>
          <cell r="M6">
            <v>0</v>
          </cell>
          <cell r="N6">
            <v>441.91199999999998</v>
          </cell>
          <cell r="O6">
            <v>0</v>
          </cell>
          <cell r="P6">
            <v>1961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1961</v>
          </cell>
          <cell r="V6">
            <v>0</v>
          </cell>
          <cell r="W6">
            <v>0.60199999999999998</v>
          </cell>
          <cell r="X6">
            <v>450.66</v>
          </cell>
          <cell r="Y6">
            <v>9.35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441.91199999999998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450.66</v>
          </cell>
          <cell r="BC6">
            <v>1961</v>
          </cell>
          <cell r="BD6">
            <v>1231.6969999999999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1149.4839999999999</v>
          </cell>
          <cell r="E7">
            <v>521.95100000000002</v>
          </cell>
          <cell r="F7">
            <v>627.53300000000002</v>
          </cell>
          <cell r="G7">
            <v>34.756999999999998</v>
          </cell>
          <cell r="H7">
            <v>0</v>
          </cell>
          <cell r="I7">
            <v>421.19</v>
          </cell>
          <cell r="J7">
            <v>4.3239999999999998</v>
          </cell>
          <cell r="K7">
            <v>5.1989999999999998</v>
          </cell>
          <cell r="L7">
            <v>0</v>
          </cell>
          <cell r="M7">
            <v>0</v>
          </cell>
          <cell r="N7">
            <v>411.66699999999997</v>
          </cell>
          <cell r="O7">
            <v>0</v>
          </cell>
          <cell r="P7">
            <v>1823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1823</v>
          </cell>
          <cell r="V7">
            <v>0</v>
          </cell>
          <cell r="W7">
            <v>0.50600000000000001</v>
          </cell>
          <cell r="X7">
            <v>421.19</v>
          </cell>
          <cell r="Y7">
            <v>10.029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411.66699999999997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421.19</v>
          </cell>
          <cell r="BC7">
            <v>1823</v>
          </cell>
          <cell r="BD7">
            <v>1149.4839999999999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1139.0930000000001</v>
          </cell>
          <cell r="E8">
            <v>514.29999999999995</v>
          </cell>
          <cell r="F8">
            <v>624.79300000000001</v>
          </cell>
          <cell r="G8">
            <v>35.048999999999999</v>
          </cell>
          <cell r="H8">
            <v>0</v>
          </cell>
          <cell r="I8">
            <v>415.92</v>
          </cell>
          <cell r="J8">
            <v>3.7370000000000001</v>
          </cell>
          <cell r="K8">
            <v>4.5389999999999997</v>
          </cell>
          <cell r="L8">
            <v>0</v>
          </cell>
          <cell r="M8">
            <v>0</v>
          </cell>
          <cell r="N8">
            <v>407.64400000000001</v>
          </cell>
          <cell r="O8">
            <v>0</v>
          </cell>
          <cell r="P8">
            <v>1819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1819</v>
          </cell>
          <cell r="V8">
            <v>0</v>
          </cell>
          <cell r="W8">
            <v>0.73499999999999999</v>
          </cell>
          <cell r="X8">
            <v>415.92</v>
          </cell>
          <cell r="Y8">
            <v>9.0109999999999992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407.64400000000001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1819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415.92</v>
          </cell>
          <cell r="BC8">
            <v>1819</v>
          </cell>
          <cell r="BD8">
            <v>1139.0930000000001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789.70899999999995</v>
          </cell>
          <cell r="E9">
            <v>354.86500000000001</v>
          </cell>
          <cell r="F9">
            <v>434.84399999999999</v>
          </cell>
          <cell r="G9">
            <v>35.378</v>
          </cell>
          <cell r="H9">
            <v>0</v>
          </cell>
          <cell r="I9">
            <v>289.48</v>
          </cell>
          <cell r="J9">
            <v>3.3359999999999999</v>
          </cell>
          <cell r="K9">
            <v>4.0880000000000001</v>
          </cell>
          <cell r="L9">
            <v>0</v>
          </cell>
          <cell r="M9">
            <v>0</v>
          </cell>
          <cell r="N9">
            <v>282.05599999999998</v>
          </cell>
          <cell r="O9">
            <v>0</v>
          </cell>
          <cell r="P9">
            <v>1277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1277</v>
          </cell>
          <cell r="V9">
            <v>0</v>
          </cell>
          <cell r="W9">
            <v>0.94599999999999995</v>
          </cell>
          <cell r="X9">
            <v>289.48</v>
          </cell>
          <cell r="Y9">
            <v>8.3699999999999992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282.05599999999998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289.48</v>
          </cell>
          <cell r="BC9">
            <v>1277</v>
          </cell>
          <cell r="BD9">
            <v>789.70899999999995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606.60400000000004</v>
          </cell>
          <cell r="E10">
            <v>271.24400000000003</v>
          </cell>
          <cell r="F10">
            <v>335.36</v>
          </cell>
          <cell r="G10">
            <v>35.008000000000003</v>
          </cell>
          <cell r="H10">
            <v>0</v>
          </cell>
          <cell r="I10">
            <v>221.75</v>
          </cell>
          <cell r="J10">
            <v>1.6970000000000001</v>
          </cell>
          <cell r="K10">
            <v>2.0990000000000002</v>
          </cell>
          <cell r="L10">
            <v>0</v>
          </cell>
          <cell r="M10">
            <v>0</v>
          </cell>
          <cell r="N10">
            <v>217.95400000000001</v>
          </cell>
          <cell r="O10">
            <v>0</v>
          </cell>
          <cell r="P10">
            <v>987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987</v>
          </cell>
          <cell r="V10">
            <v>0</v>
          </cell>
          <cell r="W10">
            <v>1.202</v>
          </cell>
          <cell r="X10">
            <v>221.75</v>
          </cell>
          <cell r="Y10">
            <v>4.9980000000000002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217.95400000000001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221.75</v>
          </cell>
          <cell r="BC10">
            <v>987</v>
          </cell>
          <cell r="BD10">
            <v>606.60400000000004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304.53300000000002</v>
          </cell>
          <cell r="E11">
            <v>140.916</v>
          </cell>
          <cell r="F11">
            <v>163.61699999999999</v>
          </cell>
          <cell r="G11">
            <v>35.476999999999997</v>
          </cell>
          <cell r="H11">
            <v>0</v>
          </cell>
          <cell r="I11">
            <v>110.05</v>
          </cell>
          <cell r="J11">
            <v>1.208</v>
          </cell>
          <cell r="K11">
            <v>1.403</v>
          </cell>
          <cell r="L11">
            <v>0</v>
          </cell>
          <cell r="M11">
            <v>0</v>
          </cell>
          <cell r="N11">
            <v>107.43899999999999</v>
          </cell>
          <cell r="O11">
            <v>0</v>
          </cell>
          <cell r="P11">
            <v>460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460</v>
          </cell>
          <cell r="V11">
            <v>0</v>
          </cell>
          <cell r="W11">
            <v>1.341</v>
          </cell>
          <cell r="X11">
            <v>110.05</v>
          </cell>
          <cell r="Y11">
            <v>3.952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107.43899999999999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110.05</v>
          </cell>
          <cell r="BC11">
            <v>460</v>
          </cell>
          <cell r="BD11">
            <v>304.53300000000002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128.357</v>
          </cell>
          <cell r="E12">
            <v>57.146999999999998</v>
          </cell>
          <cell r="F12">
            <v>71.209999999999994</v>
          </cell>
          <cell r="G12">
            <v>35.463000000000001</v>
          </cell>
          <cell r="H12">
            <v>0</v>
          </cell>
          <cell r="I12">
            <v>46.59</v>
          </cell>
          <cell r="J12">
            <v>0.502</v>
          </cell>
          <cell r="K12">
            <v>0.626</v>
          </cell>
          <cell r="L12">
            <v>0</v>
          </cell>
          <cell r="M12">
            <v>0</v>
          </cell>
          <cell r="N12">
            <v>45.462000000000003</v>
          </cell>
          <cell r="O12">
            <v>0</v>
          </cell>
          <cell r="P12">
            <v>209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209</v>
          </cell>
          <cell r="V12">
            <v>0</v>
          </cell>
          <cell r="W12">
            <v>1.5329999999999999</v>
          </cell>
          <cell r="X12">
            <v>46.59</v>
          </cell>
          <cell r="Y12">
            <v>2.661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45.462000000000003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46.59</v>
          </cell>
          <cell r="BC12">
            <v>209</v>
          </cell>
          <cell r="BD12">
            <v>128.357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269.89400000000001</v>
          </cell>
          <cell r="E13">
            <v>128.4</v>
          </cell>
          <cell r="F13">
            <v>141.494</v>
          </cell>
          <cell r="G13">
            <v>35.433</v>
          </cell>
          <cell r="H13">
            <v>0</v>
          </cell>
          <cell r="I13">
            <v>99.82</v>
          </cell>
          <cell r="J13">
            <v>1.163</v>
          </cell>
          <cell r="K13">
            <v>1.282</v>
          </cell>
          <cell r="L13">
            <v>0</v>
          </cell>
          <cell r="M13">
            <v>0</v>
          </cell>
          <cell r="N13">
            <v>97.375</v>
          </cell>
          <cell r="O13">
            <v>0</v>
          </cell>
          <cell r="P13">
            <v>396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396</v>
          </cell>
          <cell r="V13">
            <v>0</v>
          </cell>
          <cell r="W13">
            <v>1.3779999999999999</v>
          </cell>
          <cell r="X13">
            <v>99.82</v>
          </cell>
          <cell r="Y13">
            <v>3.8230000000000004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97.375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99.82</v>
          </cell>
          <cell r="BC13">
            <v>396</v>
          </cell>
          <cell r="BD13">
            <v>269.89400000000001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432.274</v>
          </cell>
          <cell r="E14">
            <v>197.273</v>
          </cell>
          <cell r="F14">
            <v>235.001</v>
          </cell>
          <cell r="G14">
            <v>35.676000000000002</v>
          </cell>
          <cell r="H14">
            <v>0</v>
          </cell>
          <cell r="I14">
            <v>159.03</v>
          </cell>
          <cell r="J14">
            <v>2.089</v>
          </cell>
          <cell r="K14">
            <v>2.488</v>
          </cell>
          <cell r="L14">
            <v>0</v>
          </cell>
          <cell r="M14">
            <v>0</v>
          </cell>
          <cell r="N14">
            <v>154.453</v>
          </cell>
          <cell r="O14">
            <v>0</v>
          </cell>
          <cell r="P14">
            <v>682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682</v>
          </cell>
          <cell r="V14">
            <v>0</v>
          </cell>
          <cell r="W14">
            <v>1.17</v>
          </cell>
          <cell r="X14">
            <v>159.03</v>
          </cell>
          <cell r="Y14">
            <v>5.7469999999999999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154.453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159.03</v>
          </cell>
          <cell r="BC14">
            <v>682</v>
          </cell>
          <cell r="BD14">
            <v>432.274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822.59900000000005</v>
          </cell>
          <cell r="E15">
            <v>370.18799999999999</v>
          </cell>
          <cell r="F15">
            <v>452.411</v>
          </cell>
          <cell r="G15">
            <v>35.542000000000002</v>
          </cell>
          <cell r="H15">
            <v>0</v>
          </cell>
          <cell r="I15">
            <v>305.70999999999998</v>
          </cell>
          <cell r="J15">
            <v>2.754</v>
          </cell>
          <cell r="K15">
            <v>3.3650000000000002</v>
          </cell>
          <cell r="L15">
            <v>0</v>
          </cell>
          <cell r="M15">
            <v>0</v>
          </cell>
          <cell r="N15">
            <v>299.59100000000001</v>
          </cell>
          <cell r="O15">
            <v>0</v>
          </cell>
          <cell r="P15">
            <v>1345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1345</v>
          </cell>
          <cell r="V15">
            <v>0</v>
          </cell>
          <cell r="W15">
            <v>0.95799999999999996</v>
          </cell>
          <cell r="X15">
            <v>305.70999999999998</v>
          </cell>
          <cell r="Y15">
            <v>7.077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299.59100000000001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305.70999999999998</v>
          </cell>
          <cell r="BC15">
            <v>1345</v>
          </cell>
          <cell r="BD15">
            <v>822.59900000000005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1068.711</v>
          </cell>
          <cell r="E16">
            <v>489.834</v>
          </cell>
          <cell r="F16">
            <v>578.87699999999995</v>
          </cell>
          <cell r="G16">
            <v>35.444000000000003</v>
          </cell>
          <cell r="H16">
            <v>0</v>
          </cell>
          <cell r="I16">
            <v>397.47</v>
          </cell>
          <cell r="J16">
            <v>4.274</v>
          </cell>
          <cell r="K16">
            <v>5.0519999999999996</v>
          </cell>
          <cell r="L16">
            <v>0</v>
          </cell>
          <cell r="M16">
            <v>0</v>
          </cell>
          <cell r="N16">
            <v>388.14400000000001</v>
          </cell>
          <cell r="O16">
            <v>0</v>
          </cell>
          <cell r="P16">
            <v>1691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1691</v>
          </cell>
          <cell r="V16">
            <v>0</v>
          </cell>
          <cell r="W16">
            <v>0.68700000000000006</v>
          </cell>
          <cell r="X16">
            <v>397.47</v>
          </cell>
          <cell r="Y16">
            <v>10.013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388.14400000000001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397.47</v>
          </cell>
          <cell r="BC16">
            <v>1691</v>
          </cell>
          <cell r="BD16">
            <v>1068.711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1214.6279999999999</v>
          </cell>
          <cell r="E17">
            <v>554.07299999999998</v>
          </cell>
          <cell r="F17">
            <v>660.55499999999995</v>
          </cell>
          <cell r="G17">
            <v>35.503</v>
          </cell>
          <cell r="H17">
            <v>0</v>
          </cell>
          <cell r="I17">
            <v>452.02</v>
          </cell>
          <cell r="J17">
            <v>4.1420000000000003</v>
          </cell>
          <cell r="K17">
            <v>4.9370000000000003</v>
          </cell>
          <cell r="L17">
            <v>0</v>
          </cell>
          <cell r="M17">
            <v>0</v>
          </cell>
          <cell r="N17">
            <v>442.94099999999997</v>
          </cell>
          <cell r="O17">
            <v>0</v>
          </cell>
          <cell r="P17">
            <v>1940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1940</v>
          </cell>
          <cell r="V17">
            <v>0</v>
          </cell>
          <cell r="W17">
            <v>0.59899999999999998</v>
          </cell>
          <cell r="X17">
            <v>452.02</v>
          </cell>
          <cell r="Y17">
            <v>9.6780000000000008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442.94099999999997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1940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452.02</v>
          </cell>
          <cell r="BC17">
            <v>1940</v>
          </cell>
          <cell r="BD17">
            <v>1214.6279999999999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3521</v>
          </cell>
        </row>
      </sheetData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1217.528</v>
          </cell>
          <cell r="E6">
            <v>555.76099999999997</v>
          </cell>
          <cell r="F6">
            <v>661.76700000000005</v>
          </cell>
          <cell r="G6">
            <v>35.384</v>
          </cell>
          <cell r="H6">
            <v>0</v>
          </cell>
          <cell r="I6">
            <v>452.1</v>
          </cell>
          <cell r="J6">
            <v>4.7110000000000003</v>
          </cell>
          <cell r="K6">
            <v>5.609</v>
          </cell>
          <cell r="L6">
            <v>0</v>
          </cell>
          <cell r="M6">
            <v>0</v>
          </cell>
          <cell r="N6">
            <v>441.78</v>
          </cell>
          <cell r="O6">
            <v>0</v>
          </cell>
          <cell r="P6">
            <v>1938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1938</v>
          </cell>
          <cell r="V6">
            <v>0</v>
          </cell>
          <cell r="W6">
            <v>0.63200000000000001</v>
          </cell>
          <cell r="X6">
            <v>452.1</v>
          </cell>
          <cell r="Y6">
            <v>10.952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452.1</v>
          </cell>
          <cell r="BC6">
            <v>1938</v>
          </cell>
          <cell r="BD6">
            <v>1217.528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1108.5650000000001</v>
          </cell>
          <cell r="E7">
            <v>503.34699999999998</v>
          </cell>
          <cell r="F7">
            <v>605.21799999999996</v>
          </cell>
          <cell r="G7">
            <v>35.478999999999999</v>
          </cell>
          <cell r="H7">
            <v>0</v>
          </cell>
          <cell r="I7">
            <v>409.14</v>
          </cell>
          <cell r="J7">
            <v>3.5390000000000001</v>
          </cell>
          <cell r="K7">
            <v>4.2549999999999999</v>
          </cell>
          <cell r="L7">
            <v>0</v>
          </cell>
          <cell r="M7">
            <v>0</v>
          </cell>
          <cell r="N7">
            <v>401.346</v>
          </cell>
          <cell r="O7">
            <v>0</v>
          </cell>
          <cell r="P7">
            <v>1771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1771</v>
          </cell>
          <cell r="V7">
            <v>0</v>
          </cell>
          <cell r="W7">
            <v>0.55000000000000004</v>
          </cell>
          <cell r="X7">
            <v>409.14</v>
          </cell>
          <cell r="Y7">
            <v>8.3440000000000012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401.346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409.14</v>
          </cell>
          <cell r="BC7">
            <v>1771</v>
          </cell>
          <cell r="BD7">
            <v>1108.5650000000001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1034.184</v>
          </cell>
          <cell r="E8">
            <v>465.56799999999998</v>
          </cell>
          <cell r="F8">
            <v>568.61599999999999</v>
          </cell>
          <cell r="G8">
            <v>35.338000000000001</v>
          </cell>
          <cell r="H8">
            <v>0</v>
          </cell>
          <cell r="I8">
            <v>379.82</v>
          </cell>
          <cell r="J8">
            <v>3.7</v>
          </cell>
          <cell r="K8">
            <v>4.5190000000000001</v>
          </cell>
          <cell r="L8">
            <v>0</v>
          </cell>
          <cell r="M8">
            <v>0</v>
          </cell>
          <cell r="N8">
            <v>371.601</v>
          </cell>
          <cell r="O8">
            <v>0</v>
          </cell>
          <cell r="P8">
            <v>1670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1670</v>
          </cell>
          <cell r="V8">
            <v>0</v>
          </cell>
          <cell r="W8">
            <v>0.79900000000000004</v>
          </cell>
          <cell r="X8">
            <v>379.82</v>
          </cell>
          <cell r="Y8">
            <v>9.0180000000000007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371.601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379.82</v>
          </cell>
          <cell r="BC8">
            <v>1670</v>
          </cell>
          <cell r="BD8">
            <v>1034.184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544.22</v>
          </cell>
          <cell r="E9">
            <v>245.63800000000001</v>
          </cell>
          <cell r="F9">
            <v>298.58199999999999</v>
          </cell>
          <cell r="G9">
            <v>35.427999999999997</v>
          </cell>
          <cell r="H9">
            <v>0</v>
          </cell>
          <cell r="I9">
            <v>199.5</v>
          </cell>
          <cell r="J9">
            <v>1.9710000000000001</v>
          </cell>
          <cell r="K9">
            <v>2.3959999999999999</v>
          </cell>
          <cell r="L9">
            <v>0</v>
          </cell>
          <cell r="M9">
            <v>0</v>
          </cell>
          <cell r="N9">
            <v>195.13300000000001</v>
          </cell>
          <cell r="O9">
            <v>0</v>
          </cell>
          <cell r="P9">
            <v>873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873</v>
          </cell>
          <cell r="V9">
            <v>0</v>
          </cell>
          <cell r="W9">
            <v>1.117</v>
          </cell>
          <cell r="X9">
            <v>199.5</v>
          </cell>
          <cell r="Y9">
            <v>5.484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195.13300000000001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199.5</v>
          </cell>
          <cell r="BC9">
            <v>873</v>
          </cell>
          <cell r="BD9">
            <v>544.22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352.92399999999998</v>
          </cell>
          <cell r="E10">
            <v>157.40299999999999</v>
          </cell>
          <cell r="F10">
            <v>195.52099999999999</v>
          </cell>
          <cell r="G10">
            <v>35.545000000000002</v>
          </cell>
          <cell r="H10">
            <v>0</v>
          </cell>
          <cell r="I10">
            <v>129.03</v>
          </cell>
          <cell r="J10">
            <v>1.296</v>
          </cell>
          <cell r="K10">
            <v>1.609</v>
          </cell>
          <cell r="L10">
            <v>0</v>
          </cell>
          <cell r="M10">
            <v>0</v>
          </cell>
          <cell r="N10">
            <v>126.125</v>
          </cell>
          <cell r="O10">
            <v>0</v>
          </cell>
          <cell r="P10">
            <v>577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577</v>
          </cell>
          <cell r="V10">
            <v>0</v>
          </cell>
          <cell r="W10">
            <v>1.2689999999999999</v>
          </cell>
          <cell r="X10">
            <v>129.03</v>
          </cell>
          <cell r="Y10">
            <v>4.1740000000000004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126.125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129.03</v>
          </cell>
          <cell r="BC10">
            <v>577</v>
          </cell>
          <cell r="BD10">
            <v>352.92399999999998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297.48399999999998</v>
          </cell>
          <cell r="E11">
            <v>136.49299999999999</v>
          </cell>
          <cell r="F11">
            <v>160.99100000000001</v>
          </cell>
          <cell r="G11">
            <v>35.572000000000003</v>
          </cell>
          <cell r="H11">
            <v>0</v>
          </cell>
          <cell r="I11">
            <v>108.57</v>
          </cell>
          <cell r="J11">
            <v>1.161</v>
          </cell>
          <cell r="K11">
            <v>1.369</v>
          </cell>
          <cell r="L11">
            <v>0</v>
          </cell>
          <cell r="M11">
            <v>0</v>
          </cell>
          <cell r="N11">
            <v>106.04</v>
          </cell>
          <cell r="O11">
            <v>0</v>
          </cell>
          <cell r="P11">
            <v>461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461</v>
          </cell>
          <cell r="V11">
            <v>0</v>
          </cell>
          <cell r="W11">
            <v>1.8540000000000001</v>
          </cell>
          <cell r="X11">
            <v>108.57</v>
          </cell>
          <cell r="Y11">
            <v>4.3840000000000003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108.57</v>
          </cell>
          <cell r="BC11">
            <v>461</v>
          </cell>
          <cell r="BD11">
            <v>297.48399999999998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252.61099999999999</v>
          </cell>
          <cell r="E12">
            <v>115.318</v>
          </cell>
          <cell r="F12">
            <v>137.29300000000001</v>
          </cell>
          <cell r="G12">
            <v>35.564999999999998</v>
          </cell>
          <cell r="H12">
            <v>0</v>
          </cell>
          <cell r="I12">
            <v>92.16</v>
          </cell>
          <cell r="J12">
            <v>1.002</v>
          </cell>
          <cell r="K12">
            <v>1.1919999999999999</v>
          </cell>
          <cell r="L12">
            <v>0</v>
          </cell>
          <cell r="M12">
            <v>0</v>
          </cell>
          <cell r="N12">
            <v>89.965999999999994</v>
          </cell>
          <cell r="O12">
            <v>0</v>
          </cell>
          <cell r="P12">
            <v>395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395</v>
          </cell>
          <cell r="V12">
            <v>0</v>
          </cell>
          <cell r="W12">
            <v>2.3170000000000002</v>
          </cell>
          <cell r="X12">
            <v>92.16</v>
          </cell>
          <cell r="Y12">
            <v>4.5110000000000001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89.965999999999994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92.16</v>
          </cell>
          <cell r="BC12">
            <v>395</v>
          </cell>
          <cell r="BD12">
            <v>252.61099999999999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276.86</v>
          </cell>
          <cell r="E13">
            <v>125.85599999999999</v>
          </cell>
          <cell r="F13">
            <v>151.00399999999999</v>
          </cell>
          <cell r="G13">
            <v>35.581000000000003</v>
          </cell>
          <cell r="H13">
            <v>0</v>
          </cell>
          <cell r="I13">
            <v>100.71</v>
          </cell>
          <cell r="J13">
            <v>1.06</v>
          </cell>
          <cell r="K13">
            <v>1.2709999999999999</v>
          </cell>
          <cell r="L13">
            <v>0</v>
          </cell>
          <cell r="M13">
            <v>0</v>
          </cell>
          <cell r="N13">
            <v>98.379000000000005</v>
          </cell>
          <cell r="O13">
            <v>0</v>
          </cell>
          <cell r="P13">
            <v>435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435</v>
          </cell>
          <cell r="V13">
            <v>0</v>
          </cell>
          <cell r="W13">
            <v>2.23</v>
          </cell>
          <cell r="X13">
            <v>100.71</v>
          </cell>
          <cell r="Y13">
            <v>4.5609999999999999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98.379000000000005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100.71</v>
          </cell>
          <cell r="BC13">
            <v>435</v>
          </cell>
          <cell r="BD13">
            <v>276.86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330.12599999999998</v>
          </cell>
          <cell r="E14">
            <v>145.67400000000001</v>
          </cell>
          <cell r="F14">
            <v>184.452</v>
          </cell>
          <cell r="G14">
            <v>35.712000000000003</v>
          </cell>
          <cell r="H14">
            <v>0</v>
          </cell>
          <cell r="I14">
            <v>120.22</v>
          </cell>
          <cell r="J14">
            <v>1.268</v>
          </cell>
          <cell r="K14">
            <v>1.6060000000000001</v>
          </cell>
          <cell r="L14">
            <v>0</v>
          </cell>
          <cell r="M14">
            <v>0</v>
          </cell>
          <cell r="N14">
            <v>117.346</v>
          </cell>
          <cell r="O14">
            <v>0</v>
          </cell>
          <cell r="P14">
            <v>548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548</v>
          </cell>
          <cell r="V14">
            <v>0</v>
          </cell>
          <cell r="W14">
            <v>2.4319999999999999</v>
          </cell>
          <cell r="X14">
            <v>120.22</v>
          </cell>
          <cell r="Y14">
            <v>5.306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548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117.346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548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120.22</v>
          </cell>
          <cell r="BC14">
            <v>548</v>
          </cell>
          <cell r="BD14">
            <v>330.12599999999998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731.4</v>
          </cell>
          <cell r="E15">
            <v>324.89400000000001</v>
          </cell>
          <cell r="F15">
            <v>406.50599999999997</v>
          </cell>
          <cell r="G15">
            <v>35.585999999999999</v>
          </cell>
          <cell r="H15">
            <v>0</v>
          </cell>
          <cell r="I15">
            <v>268.41000000000003</v>
          </cell>
          <cell r="J15">
            <v>2.7749999999999999</v>
          </cell>
          <cell r="K15">
            <v>3.4729999999999999</v>
          </cell>
          <cell r="L15">
            <v>0</v>
          </cell>
          <cell r="M15">
            <v>0</v>
          </cell>
          <cell r="N15">
            <v>262.16199999999998</v>
          </cell>
          <cell r="O15">
            <v>0</v>
          </cell>
          <cell r="P15">
            <v>1209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1209</v>
          </cell>
          <cell r="V15">
            <v>0</v>
          </cell>
          <cell r="W15">
            <v>1.9319999999999999</v>
          </cell>
          <cell r="X15">
            <v>268.41000000000003</v>
          </cell>
          <cell r="Y15">
            <v>8.18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262.16199999999998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268.41000000000003</v>
          </cell>
          <cell r="BC15">
            <v>1209</v>
          </cell>
          <cell r="BD15">
            <v>731.4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1825.866</v>
          </cell>
          <cell r="E6">
            <v>841.90899999999999</v>
          </cell>
          <cell r="F6">
            <v>983.95699999999999</v>
          </cell>
          <cell r="G6">
            <v>34.667999999999999</v>
          </cell>
          <cell r="H6">
            <v>0</v>
          </cell>
          <cell r="I6">
            <v>713.98</v>
          </cell>
          <cell r="J6">
            <v>14.571</v>
          </cell>
          <cell r="K6">
            <v>17.029</v>
          </cell>
          <cell r="L6">
            <v>0</v>
          </cell>
          <cell r="M6">
            <v>0</v>
          </cell>
          <cell r="N6">
            <v>682.38</v>
          </cell>
          <cell r="O6">
            <v>0</v>
          </cell>
          <cell r="P6">
            <v>3004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3004</v>
          </cell>
          <cell r="V6">
            <v>0</v>
          </cell>
          <cell r="W6">
            <v>0.82499999999999996</v>
          </cell>
          <cell r="X6">
            <v>713.98</v>
          </cell>
          <cell r="Y6">
            <v>32.425000000000004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682.38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713.98</v>
          </cell>
          <cell r="BC6">
            <v>3004</v>
          </cell>
          <cell r="BD6">
            <v>1825.866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1497.7670000000001</v>
          </cell>
          <cell r="E7">
            <v>685.82500000000005</v>
          </cell>
          <cell r="F7">
            <v>811.94200000000001</v>
          </cell>
          <cell r="G7">
            <v>34.749000000000002</v>
          </cell>
          <cell r="H7">
            <v>0</v>
          </cell>
          <cell r="I7">
            <v>568.98</v>
          </cell>
          <cell r="J7">
            <v>2.08</v>
          </cell>
          <cell r="K7">
            <v>2.4630000000000001</v>
          </cell>
          <cell r="L7">
            <v>0</v>
          </cell>
          <cell r="M7">
            <v>0</v>
          </cell>
          <cell r="N7">
            <v>564.43700000000001</v>
          </cell>
          <cell r="O7">
            <v>0</v>
          </cell>
          <cell r="P7">
            <v>2425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2425</v>
          </cell>
          <cell r="V7">
            <v>0</v>
          </cell>
          <cell r="W7">
            <v>0.95799999999999996</v>
          </cell>
          <cell r="X7">
            <v>568.98</v>
          </cell>
          <cell r="Y7">
            <v>5.5010000000000003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564.43700000000001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568.98</v>
          </cell>
          <cell r="BC7">
            <v>2425</v>
          </cell>
          <cell r="BD7">
            <v>1497.7670000000001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1022.946</v>
          </cell>
          <cell r="E8">
            <v>465.30700000000002</v>
          </cell>
          <cell r="F8">
            <v>557.63900000000001</v>
          </cell>
          <cell r="G8">
            <v>35.051000000000002</v>
          </cell>
          <cell r="H8">
            <v>0</v>
          </cell>
          <cell r="I8">
            <v>388.47</v>
          </cell>
          <cell r="J8">
            <v>2.4910000000000001</v>
          </cell>
          <cell r="K8">
            <v>2.9860000000000002</v>
          </cell>
          <cell r="L8">
            <v>0</v>
          </cell>
          <cell r="M8">
            <v>0</v>
          </cell>
          <cell r="N8">
            <v>382.99299999999999</v>
          </cell>
          <cell r="O8">
            <v>0</v>
          </cell>
          <cell r="P8">
            <v>1676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1676</v>
          </cell>
          <cell r="V8">
            <v>0</v>
          </cell>
          <cell r="W8">
            <v>1.919</v>
          </cell>
          <cell r="X8">
            <v>388.47</v>
          </cell>
          <cell r="Y8">
            <v>7.3960000000000008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382.99299999999999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388.47</v>
          </cell>
          <cell r="BC8">
            <v>1676</v>
          </cell>
          <cell r="BD8">
            <v>1022.946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1095.4380000000001</v>
          </cell>
          <cell r="E9">
            <v>503.95299999999997</v>
          </cell>
          <cell r="F9">
            <v>591.48500000000001</v>
          </cell>
          <cell r="G9">
            <v>35.381</v>
          </cell>
          <cell r="H9">
            <v>0</v>
          </cell>
          <cell r="I9">
            <v>420.8</v>
          </cell>
          <cell r="J9">
            <v>3.7080000000000002</v>
          </cell>
          <cell r="K9">
            <v>4.3520000000000003</v>
          </cell>
          <cell r="L9">
            <v>0</v>
          </cell>
          <cell r="M9">
            <v>0</v>
          </cell>
          <cell r="N9">
            <v>412.74</v>
          </cell>
          <cell r="O9">
            <v>0</v>
          </cell>
          <cell r="P9">
            <v>1778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1778</v>
          </cell>
          <cell r="V9">
            <v>0</v>
          </cell>
          <cell r="W9">
            <v>1.2410000000000001</v>
          </cell>
          <cell r="X9">
            <v>420.8</v>
          </cell>
          <cell r="Y9">
            <v>9.3010000000000002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412.74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420.8</v>
          </cell>
          <cell r="BC9">
            <v>1778</v>
          </cell>
          <cell r="BD9">
            <v>1095.4380000000001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535.09799999999996</v>
          </cell>
          <cell r="E10">
            <v>255.68799999999999</v>
          </cell>
          <cell r="F10">
            <v>279.41000000000003</v>
          </cell>
          <cell r="G10">
            <v>35.027000000000001</v>
          </cell>
          <cell r="H10">
            <v>0</v>
          </cell>
          <cell r="I10">
            <v>203.35599999999999</v>
          </cell>
          <cell r="J10">
            <v>1.149</v>
          </cell>
          <cell r="K10">
            <v>1.256</v>
          </cell>
          <cell r="L10">
            <v>0</v>
          </cell>
          <cell r="M10">
            <v>0</v>
          </cell>
          <cell r="N10">
            <v>200.95099999999999</v>
          </cell>
          <cell r="O10">
            <v>0</v>
          </cell>
          <cell r="P10">
            <v>800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800</v>
          </cell>
          <cell r="V10">
            <v>0</v>
          </cell>
          <cell r="W10">
            <v>1.7809999999999999</v>
          </cell>
          <cell r="X10">
            <v>203.35599999999999</v>
          </cell>
          <cell r="Y10">
            <v>4.1859999999999999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200.95099999999999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203.35599999999999</v>
          </cell>
          <cell r="BC10">
            <v>800</v>
          </cell>
          <cell r="BD10">
            <v>535.09799999999996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392.57</v>
          </cell>
          <cell r="E11">
            <v>182.93600000000001</v>
          </cell>
          <cell r="F11">
            <v>209.63399999999999</v>
          </cell>
          <cell r="G11">
            <v>35.503999999999998</v>
          </cell>
          <cell r="H11">
            <v>0</v>
          </cell>
          <cell r="I11">
            <v>150.28899999999999</v>
          </cell>
          <cell r="J11">
            <v>1.9430000000000001</v>
          </cell>
          <cell r="K11">
            <v>2.2269999999999999</v>
          </cell>
          <cell r="L11">
            <v>0</v>
          </cell>
          <cell r="M11">
            <v>0</v>
          </cell>
          <cell r="N11">
            <v>146.119</v>
          </cell>
          <cell r="O11">
            <v>0</v>
          </cell>
          <cell r="P11">
            <v>620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620</v>
          </cell>
          <cell r="V11">
            <v>0</v>
          </cell>
          <cell r="W11">
            <v>2.109</v>
          </cell>
          <cell r="X11">
            <v>150.28899999999999</v>
          </cell>
          <cell r="Y11">
            <v>6.2789999999999999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146.119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150.28899999999999</v>
          </cell>
          <cell r="BC11">
            <v>620</v>
          </cell>
          <cell r="BD11">
            <v>392.57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442.45600000000002</v>
          </cell>
          <cell r="E12">
            <v>208.20599999999999</v>
          </cell>
          <cell r="F12">
            <v>234.25</v>
          </cell>
          <cell r="G12">
            <v>35.454999999999998</v>
          </cell>
          <cell r="H12">
            <v>0</v>
          </cell>
          <cell r="I12">
            <v>167.39400000000001</v>
          </cell>
          <cell r="J12">
            <v>1.2190000000000001</v>
          </cell>
          <cell r="K12">
            <v>1.3720000000000001</v>
          </cell>
          <cell r="L12">
            <v>0</v>
          </cell>
          <cell r="M12">
            <v>0</v>
          </cell>
          <cell r="N12">
            <v>164.803</v>
          </cell>
          <cell r="O12">
            <v>0</v>
          </cell>
          <cell r="P12">
            <v>678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678</v>
          </cell>
          <cell r="V12">
            <v>0</v>
          </cell>
          <cell r="W12">
            <v>2.0339999999999998</v>
          </cell>
          <cell r="X12">
            <v>167.39400000000001</v>
          </cell>
          <cell r="Y12">
            <v>4.625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164.803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167.39400000000001</v>
          </cell>
          <cell r="BC12">
            <v>678</v>
          </cell>
          <cell r="BD12">
            <v>442.45600000000002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472.536</v>
          </cell>
          <cell r="E13">
            <v>222.40899999999999</v>
          </cell>
          <cell r="F13">
            <v>250.12700000000001</v>
          </cell>
          <cell r="G13">
            <v>35.433999999999997</v>
          </cell>
          <cell r="H13">
            <v>0</v>
          </cell>
          <cell r="I13">
            <v>180.30699999999999</v>
          </cell>
          <cell r="J13">
            <v>1.9410000000000001</v>
          </cell>
          <cell r="K13">
            <v>2.1819999999999999</v>
          </cell>
          <cell r="L13">
            <v>0</v>
          </cell>
          <cell r="M13">
            <v>0</v>
          </cell>
          <cell r="N13">
            <v>176.184</v>
          </cell>
          <cell r="O13">
            <v>0</v>
          </cell>
          <cell r="P13">
            <v>730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730</v>
          </cell>
          <cell r="V13">
            <v>0</v>
          </cell>
          <cell r="W13">
            <v>1.89</v>
          </cell>
          <cell r="X13">
            <v>180.30699999999999</v>
          </cell>
          <cell r="Y13">
            <v>6.0129999999999999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176.184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180.30699999999999</v>
          </cell>
          <cell r="BC13">
            <v>730</v>
          </cell>
          <cell r="BD13">
            <v>472.536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458.83199999999999</v>
          </cell>
          <cell r="E14">
            <v>205.03899999999999</v>
          </cell>
          <cell r="F14">
            <v>253.79300000000001</v>
          </cell>
          <cell r="G14">
            <v>35.615000000000002</v>
          </cell>
          <cell r="H14">
            <v>0</v>
          </cell>
          <cell r="I14">
            <v>175.04400000000001</v>
          </cell>
          <cell r="J14">
            <v>1.3660000000000001</v>
          </cell>
          <cell r="K14">
            <v>1.6910000000000001</v>
          </cell>
          <cell r="L14">
            <v>0</v>
          </cell>
          <cell r="M14">
            <v>0</v>
          </cell>
          <cell r="N14">
            <v>171.98699999999999</v>
          </cell>
          <cell r="O14">
            <v>0</v>
          </cell>
          <cell r="P14">
            <v>780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780</v>
          </cell>
          <cell r="V14">
            <v>0</v>
          </cell>
          <cell r="W14">
            <v>1.607</v>
          </cell>
          <cell r="X14">
            <v>175.04400000000001</v>
          </cell>
          <cell r="Y14">
            <v>4.6640000000000006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171.98699999999999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175.04400000000001</v>
          </cell>
          <cell r="BC14">
            <v>780</v>
          </cell>
          <cell r="BD14">
            <v>458.83199999999999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986.66800000000001</v>
          </cell>
          <cell r="E15">
            <v>454.30500000000001</v>
          </cell>
          <cell r="F15">
            <v>532.36300000000006</v>
          </cell>
          <cell r="G15">
            <v>35.484999999999999</v>
          </cell>
          <cell r="H15">
            <v>0</v>
          </cell>
          <cell r="I15">
            <v>379.75200000000001</v>
          </cell>
          <cell r="J15">
            <v>3.323</v>
          </cell>
          <cell r="K15">
            <v>3.895</v>
          </cell>
          <cell r="L15">
            <v>0</v>
          </cell>
          <cell r="M15">
            <v>0</v>
          </cell>
          <cell r="N15">
            <v>372.53399999999999</v>
          </cell>
          <cell r="O15">
            <v>0</v>
          </cell>
          <cell r="P15">
            <v>1602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1602</v>
          </cell>
          <cell r="V15">
            <v>0</v>
          </cell>
          <cell r="W15">
            <v>1.506</v>
          </cell>
          <cell r="X15">
            <v>379.75200000000001</v>
          </cell>
          <cell r="Y15">
            <v>8.7240000000000002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372.53399999999999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379.75200000000001</v>
          </cell>
          <cell r="BC15">
            <v>1602</v>
          </cell>
          <cell r="BD15">
            <v>986.66800000000001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1435.164</v>
          </cell>
          <cell r="E16">
            <v>651.58900000000006</v>
          </cell>
          <cell r="F16">
            <v>783.57500000000005</v>
          </cell>
          <cell r="G16">
            <v>35.404000000000003</v>
          </cell>
          <cell r="H16">
            <v>0</v>
          </cell>
          <cell r="I16">
            <v>547.44299999999998</v>
          </cell>
          <cell r="J16">
            <v>6.1029999999999998</v>
          </cell>
          <cell r="K16">
            <v>7.34</v>
          </cell>
          <cell r="L16">
            <v>0</v>
          </cell>
          <cell r="M16">
            <v>0</v>
          </cell>
          <cell r="N16">
            <v>534</v>
          </cell>
          <cell r="O16">
            <v>0</v>
          </cell>
          <cell r="P16">
            <v>2370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2370</v>
          </cell>
          <cell r="V16">
            <v>0</v>
          </cell>
          <cell r="W16">
            <v>0.94899999999999995</v>
          </cell>
          <cell r="X16">
            <v>547.44299999999998</v>
          </cell>
          <cell r="Y16">
            <v>14.391999999999999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2370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534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2370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547.44299999999998</v>
          </cell>
          <cell r="BC16">
            <v>2370</v>
          </cell>
          <cell r="BD16">
            <v>1435.164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1678.7170000000001</v>
          </cell>
          <cell r="E17">
            <v>771.81600000000003</v>
          </cell>
          <cell r="F17">
            <v>906.90099999999995</v>
          </cell>
          <cell r="G17">
            <v>35.398000000000003</v>
          </cell>
          <cell r="H17">
            <v>0</v>
          </cell>
          <cell r="I17">
            <v>647.505</v>
          </cell>
          <cell r="J17">
            <v>4.4779999999999998</v>
          </cell>
          <cell r="K17">
            <v>5.2610000000000001</v>
          </cell>
          <cell r="L17">
            <v>0</v>
          </cell>
          <cell r="M17">
            <v>0</v>
          </cell>
          <cell r="N17">
            <v>637.76599999999996</v>
          </cell>
          <cell r="O17">
            <v>0</v>
          </cell>
          <cell r="P17">
            <v>2739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2739</v>
          </cell>
          <cell r="V17">
            <v>0</v>
          </cell>
          <cell r="W17">
            <v>1.115</v>
          </cell>
          <cell r="X17">
            <v>647.505</v>
          </cell>
          <cell r="Y17">
            <v>10.854000000000001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2739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637.76599999999996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2739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647.505</v>
          </cell>
          <cell r="BC17">
            <v>2739</v>
          </cell>
          <cell r="BD17">
            <v>1678.7170000000001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3034</v>
          </cell>
        </row>
      </sheetData>
      <sheetData sheetId="24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QPCMRZZDUSJHKTIYRYA34MV2H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1727.0920000000001</v>
          </cell>
          <cell r="E6">
            <v>793.476</v>
          </cell>
          <cell r="F6">
            <v>933.61599999999999</v>
          </cell>
          <cell r="G6">
            <v>35.314</v>
          </cell>
          <cell r="H6">
            <v>0</v>
          </cell>
          <cell r="I6">
            <v>669.05700000000002</v>
          </cell>
          <cell r="J6">
            <v>6.7779999999999996</v>
          </cell>
          <cell r="K6">
            <v>7.976</v>
          </cell>
          <cell r="L6">
            <v>0</v>
          </cell>
          <cell r="M6">
            <v>0</v>
          </cell>
          <cell r="N6">
            <v>654.303</v>
          </cell>
          <cell r="O6">
            <v>0</v>
          </cell>
          <cell r="P6">
            <v>2834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2834</v>
          </cell>
          <cell r="V6">
            <v>0</v>
          </cell>
          <cell r="W6">
            <v>0.94199999999999995</v>
          </cell>
          <cell r="X6">
            <v>669.05700000000002</v>
          </cell>
          <cell r="Y6">
            <v>15.696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654.303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669.05700000000002</v>
          </cell>
          <cell r="BC6">
            <v>2834</v>
          </cell>
          <cell r="BD6">
            <v>1727.0920000000001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1525.039</v>
          </cell>
          <cell r="E7">
            <v>712.62300000000005</v>
          </cell>
          <cell r="F7">
            <v>812.41600000000005</v>
          </cell>
          <cell r="G7">
            <v>35.363999999999997</v>
          </cell>
          <cell r="H7">
            <v>0</v>
          </cell>
          <cell r="I7">
            <v>589.89300000000003</v>
          </cell>
          <cell r="J7">
            <v>4.6849999999999996</v>
          </cell>
          <cell r="K7">
            <v>5.3419999999999996</v>
          </cell>
          <cell r="L7">
            <v>0</v>
          </cell>
          <cell r="M7">
            <v>0</v>
          </cell>
          <cell r="N7">
            <v>579.86599999999999</v>
          </cell>
          <cell r="O7">
            <v>0</v>
          </cell>
          <cell r="P7">
            <v>2421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2421</v>
          </cell>
          <cell r="V7">
            <v>0</v>
          </cell>
          <cell r="W7">
            <v>1.2889999999999999</v>
          </cell>
          <cell r="X7">
            <v>589.89300000000003</v>
          </cell>
          <cell r="Y7">
            <v>11.315999999999999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579.86599999999999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589.89300000000003</v>
          </cell>
          <cell r="BC7">
            <v>2421</v>
          </cell>
          <cell r="BD7">
            <v>1525.039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1519.797</v>
          </cell>
          <cell r="E8">
            <v>707.98599999999999</v>
          </cell>
          <cell r="F8">
            <v>811.81100000000004</v>
          </cell>
          <cell r="G8">
            <v>35.258000000000003</v>
          </cell>
          <cell r="H8">
            <v>0</v>
          </cell>
          <cell r="I8">
            <v>586.25</v>
          </cell>
          <cell r="J8">
            <v>4.6970000000000001</v>
          </cell>
          <cell r="K8">
            <v>5.3849999999999998</v>
          </cell>
          <cell r="L8">
            <v>0</v>
          </cell>
          <cell r="M8">
            <v>0</v>
          </cell>
          <cell r="N8">
            <v>576.16800000000001</v>
          </cell>
          <cell r="O8">
            <v>0</v>
          </cell>
          <cell r="P8">
            <v>2420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2420</v>
          </cell>
          <cell r="V8">
            <v>0</v>
          </cell>
          <cell r="W8">
            <v>1.61</v>
          </cell>
          <cell r="X8">
            <v>586.25</v>
          </cell>
          <cell r="Y8">
            <v>11.692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576.16800000000001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586.25</v>
          </cell>
          <cell r="BC8">
            <v>2420</v>
          </cell>
          <cell r="BD8">
            <v>1519.797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1006.476</v>
          </cell>
          <cell r="E9">
            <v>469.34199999999998</v>
          </cell>
          <cell r="F9">
            <v>537.13400000000001</v>
          </cell>
          <cell r="G9">
            <v>35.423999999999999</v>
          </cell>
          <cell r="H9">
            <v>0</v>
          </cell>
          <cell r="I9">
            <v>401.7</v>
          </cell>
          <cell r="J9">
            <v>4.5670000000000002</v>
          </cell>
          <cell r="K9">
            <v>5.2270000000000003</v>
          </cell>
          <cell r="L9">
            <v>0</v>
          </cell>
          <cell r="M9">
            <v>0</v>
          </cell>
          <cell r="N9">
            <v>391.90600000000001</v>
          </cell>
          <cell r="O9">
            <v>0</v>
          </cell>
          <cell r="P9">
            <v>1655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1655</v>
          </cell>
          <cell r="V9">
            <v>0</v>
          </cell>
          <cell r="W9">
            <v>2.1080000000000001</v>
          </cell>
          <cell r="X9">
            <v>401.7</v>
          </cell>
          <cell r="Y9">
            <v>11.902000000000001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391.90600000000001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401.7</v>
          </cell>
          <cell r="BC9">
            <v>1655</v>
          </cell>
          <cell r="BD9">
            <v>1006.476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404.78899999999999</v>
          </cell>
          <cell r="E10">
            <v>191.81899999999999</v>
          </cell>
          <cell r="F10">
            <v>212.97</v>
          </cell>
          <cell r="G10">
            <v>35.494999999999997</v>
          </cell>
          <cell r="H10">
            <v>0</v>
          </cell>
          <cell r="I10">
            <v>155.369</v>
          </cell>
          <cell r="J10">
            <v>1.7889999999999999</v>
          </cell>
          <cell r="K10">
            <v>1.986</v>
          </cell>
          <cell r="L10">
            <v>0</v>
          </cell>
          <cell r="M10">
            <v>0</v>
          </cell>
          <cell r="N10">
            <v>151.59399999999999</v>
          </cell>
          <cell r="O10">
            <v>0</v>
          </cell>
          <cell r="P10">
            <v>621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621</v>
          </cell>
          <cell r="V10">
            <v>0</v>
          </cell>
          <cell r="W10">
            <v>2.7149999999999999</v>
          </cell>
          <cell r="X10">
            <v>155.369</v>
          </cell>
          <cell r="Y10">
            <v>6.49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151.59399999999999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155.369</v>
          </cell>
          <cell r="BC10">
            <v>621</v>
          </cell>
          <cell r="BD10">
            <v>404.78899999999999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218.58799999999999</v>
          </cell>
          <cell r="E11">
            <v>98.772000000000006</v>
          </cell>
          <cell r="F11">
            <v>119.816</v>
          </cell>
          <cell r="G11">
            <v>35.488999999999997</v>
          </cell>
          <cell r="H11">
            <v>0</v>
          </cell>
          <cell r="I11">
            <v>79.230999999999995</v>
          </cell>
          <cell r="J11">
            <v>1.6160000000000001</v>
          </cell>
          <cell r="K11">
            <v>1.9610000000000001</v>
          </cell>
          <cell r="L11">
            <v>0</v>
          </cell>
          <cell r="M11">
            <v>0</v>
          </cell>
          <cell r="N11">
            <v>75.653999999999996</v>
          </cell>
          <cell r="O11">
            <v>0</v>
          </cell>
          <cell r="P11">
            <v>346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346</v>
          </cell>
          <cell r="V11">
            <v>0</v>
          </cell>
          <cell r="W11">
            <v>2.7639999999999998</v>
          </cell>
          <cell r="X11">
            <v>79.230999999999995</v>
          </cell>
          <cell r="Y11">
            <v>6.3409999999999993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75.653999999999996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79.230999999999995</v>
          </cell>
          <cell r="BC11">
            <v>346</v>
          </cell>
          <cell r="BD11">
            <v>218.58799999999999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359.31900000000002</v>
          </cell>
          <cell r="E12">
            <v>169.48699999999999</v>
          </cell>
          <cell r="F12">
            <v>189.83199999999999</v>
          </cell>
          <cell r="G12">
            <v>35.499000000000002</v>
          </cell>
          <cell r="H12">
            <v>0</v>
          </cell>
          <cell r="I12">
            <v>136.9</v>
          </cell>
          <cell r="J12">
            <v>2.085</v>
          </cell>
          <cell r="K12">
            <v>2.335</v>
          </cell>
          <cell r="L12">
            <v>0</v>
          </cell>
          <cell r="M12">
            <v>0</v>
          </cell>
          <cell r="N12">
            <v>132.47999999999999</v>
          </cell>
          <cell r="O12">
            <v>0</v>
          </cell>
          <cell r="P12">
            <v>552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552</v>
          </cell>
          <cell r="V12">
            <v>0</v>
          </cell>
          <cell r="W12">
            <v>3.18</v>
          </cell>
          <cell r="X12">
            <v>136.9</v>
          </cell>
          <cell r="Y12">
            <v>7.6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132.47999999999999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136.9</v>
          </cell>
          <cell r="BC12">
            <v>552</v>
          </cell>
          <cell r="BD12">
            <v>359.31900000000002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253.91</v>
          </cell>
          <cell r="E13">
            <v>121.877</v>
          </cell>
          <cell r="F13">
            <v>132.03299999999999</v>
          </cell>
          <cell r="G13">
            <v>35.524000000000001</v>
          </cell>
          <cell r="H13">
            <v>0</v>
          </cell>
          <cell r="I13">
            <v>98.974999999999994</v>
          </cell>
          <cell r="J13">
            <v>2.1960000000000002</v>
          </cell>
          <cell r="K13">
            <v>2.379</v>
          </cell>
          <cell r="L13">
            <v>0</v>
          </cell>
          <cell r="M13">
            <v>0</v>
          </cell>
          <cell r="N13">
            <v>94.4</v>
          </cell>
          <cell r="O13">
            <v>0</v>
          </cell>
          <cell r="P13">
            <v>386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386</v>
          </cell>
          <cell r="V13">
            <v>0</v>
          </cell>
          <cell r="W13">
            <v>3.5259999999999998</v>
          </cell>
          <cell r="X13">
            <v>98.974999999999994</v>
          </cell>
          <cell r="Y13">
            <v>8.1009999999999991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94.4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98.974999999999994</v>
          </cell>
          <cell r="BC13">
            <v>386</v>
          </cell>
          <cell r="BD13">
            <v>253.91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328.13900000000001</v>
          </cell>
          <cell r="E14">
            <v>155.78</v>
          </cell>
          <cell r="F14">
            <v>172.35900000000001</v>
          </cell>
          <cell r="G14">
            <v>35.676000000000002</v>
          </cell>
          <cell r="H14">
            <v>0</v>
          </cell>
          <cell r="I14">
            <v>124.52500000000001</v>
          </cell>
          <cell r="J14">
            <v>1.1319999999999999</v>
          </cell>
          <cell r="K14">
            <v>1.252</v>
          </cell>
          <cell r="L14">
            <v>0</v>
          </cell>
          <cell r="M14">
            <v>0</v>
          </cell>
          <cell r="N14">
            <v>122.14100000000001</v>
          </cell>
          <cell r="O14">
            <v>0</v>
          </cell>
          <cell r="P14">
            <v>496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496</v>
          </cell>
          <cell r="V14">
            <v>0</v>
          </cell>
          <cell r="W14">
            <v>3.06</v>
          </cell>
          <cell r="X14">
            <v>124.52500000000001</v>
          </cell>
          <cell r="Y14">
            <v>5.444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122.14100000000001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124.52500000000001</v>
          </cell>
          <cell r="BC14">
            <v>496</v>
          </cell>
          <cell r="BD14">
            <v>328.13900000000001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795</v>
          </cell>
          <cell r="E15">
            <v>370.67200000000003</v>
          </cell>
          <cell r="F15">
            <v>424.32799999999997</v>
          </cell>
          <cell r="G15">
            <v>35.51</v>
          </cell>
          <cell r="H15">
            <v>0</v>
          </cell>
          <cell r="I15">
            <v>308.654</v>
          </cell>
          <cell r="J15">
            <v>3.9380000000000002</v>
          </cell>
          <cell r="K15">
            <v>4.5090000000000003</v>
          </cell>
          <cell r="L15">
            <v>0</v>
          </cell>
          <cell r="M15">
            <v>0</v>
          </cell>
          <cell r="N15">
            <v>300.20699999999999</v>
          </cell>
          <cell r="O15">
            <v>0</v>
          </cell>
          <cell r="P15">
            <v>1272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1272</v>
          </cell>
          <cell r="V15">
            <v>0</v>
          </cell>
          <cell r="W15">
            <v>2.3820000000000001</v>
          </cell>
          <cell r="X15">
            <v>308.654</v>
          </cell>
          <cell r="Y15">
            <v>10.829000000000001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1272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300.20699999999999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1272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308.654</v>
          </cell>
          <cell r="BC15">
            <v>1272</v>
          </cell>
          <cell r="BD15">
            <v>795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47.220999999999997</v>
          </cell>
          <cell r="E6">
            <v>16.036000000000001</v>
          </cell>
          <cell r="F6">
            <v>31.184999999999999</v>
          </cell>
          <cell r="G6">
            <v>34.56</v>
          </cell>
          <cell r="H6">
            <v>0</v>
          </cell>
          <cell r="I6">
            <v>13.856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13.856</v>
          </cell>
          <cell r="O6">
            <v>0</v>
          </cell>
          <cell r="P6">
            <v>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97</v>
          </cell>
          <cell r="V6">
            <v>0</v>
          </cell>
          <cell r="W6">
            <v>4.4269999999999996</v>
          </cell>
          <cell r="X6">
            <v>13.856</v>
          </cell>
          <cell r="Y6">
            <v>4.4269999999999996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13.856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13.856</v>
          </cell>
          <cell r="BC6">
            <v>97</v>
          </cell>
          <cell r="BD6">
            <v>47.220999999999997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44.024999999999999</v>
          </cell>
          <cell r="E7">
            <v>14.888999999999999</v>
          </cell>
          <cell r="F7">
            <v>29.135999999999999</v>
          </cell>
          <cell r="G7">
            <v>34.622</v>
          </cell>
          <cell r="H7">
            <v>0</v>
          </cell>
          <cell r="I7">
            <v>12.776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12.776</v>
          </cell>
          <cell r="O7">
            <v>0</v>
          </cell>
          <cell r="P7">
            <v>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90</v>
          </cell>
          <cell r="V7">
            <v>0</v>
          </cell>
          <cell r="W7">
            <v>4.12</v>
          </cell>
          <cell r="X7">
            <v>12.776</v>
          </cell>
          <cell r="Y7">
            <v>4.12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12.776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12.776</v>
          </cell>
          <cell r="BC7">
            <v>90</v>
          </cell>
          <cell r="BD7">
            <v>44.024999999999999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37.176000000000002</v>
          </cell>
          <cell r="E8">
            <v>12.641999999999999</v>
          </cell>
          <cell r="F8">
            <v>24.533999999999999</v>
          </cell>
          <cell r="G8">
            <v>34.591999999999999</v>
          </cell>
          <cell r="H8">
            <v>0</v>
          </cell>
          <cell r="I8">
            <v>10.734999999999999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10.734999999999999</v>
          </cell>
          <cell r="O8">
            <v>0</v>
          </cell>
          <cell r="P8">
            <v>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75</v>
          </cell>
          <cell r="V8">
            <v>0</v>
          </cell>
          <cell r="W8">
            <v>3.4820000000000002</v>
          </cell>
          <cell r="X8">
            <v>10.734999999999999</v>
          </cell>
          <cell r="Y8">
            <v>3.4820000000000002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10.734999999999999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10.734999999999999</v>
          </cell>
          <cell r="BC8">
            <v>75</v>
          </cell>
          <cell r="BD8">
            <v>37.176000000000002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40.808</v>
          </cell>
          <cell r="E9">
            <v>13.858000000000001</v>
          </cell>
          <cell r="F9">
            <v>26.95</v>
          </cell>
          <cell r="G9">
            <v>34.621000000000002</v>
          </cell>
          <cell r="H9">
            <v>0</v>
          </cell>
          <cell r="I9">
            <v>11.57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11.57</v>
          </cell>
          <cell r="O9">
            <v>0</v>
          </cell>
          <cell r="P9">
            <v>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</v>
          </cell>
          <cell r="V9">
            <v>0</v>
          </cell>
          <cell r="W9">
            <v>3.819</v>
          </cell>
          <cell r="X9">
            <v>11.57</v>
          </cell>
          <cell r="Y9">
            <v>3.819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11.57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11.57</v>
          </cell>
          <cell r="BC9">
            <v>81</v>
          </cell>
          <cell r="BD9">
            <v>40.808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24.032</v>
          </cell>
          <cell r="E10">
            <v>8.4290000000000003</v>
          </cell>
          <cell r="F10">
            <v>15.603</v>
          </cell>
          <cell r="G10">
            <v>34.621000000000002</v>
          </cell>
          <cell r="H10">
            <v>0</v>
          </cell>
          <cell r="I10">
            <v>6.7530000000000001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6.7530000000000001</v>
          </cell>
          <cell r="O10">
            <v>0</v>
          </cell>
          <cell r="P10">
            <v>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</v>
          </cell>
          <cell r="V10">
            <v>0</v>
          </cell>
          <cell r="W10">
            <v>2.2490000000000001</v>
          </cell>
          <cell r="X10">
            <v>6.7530000000000001</v>
          </cell>
          <cell r="Y10">
            <v>2.2490000000000001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6.7530000000000001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6.7530000000000001</v>
          </cell>
          <cell r="BC10">
            <v>45</v>
          </cell>
          <cell r="BD10">
            <v>24.032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17.896999999999998</v>
          </cell>
          <cell r="E11">
            <v>6.2850000000000001</v>
          </cell>
          <cell r="F11">
            <v>11.612</v>
          </cell>
          <cell r="G11">
            <v>34.618000000000002</v>
          </cell>
          <cell r="H11">
            <v>0</v>
          </cell>
          <cell r="I11">
            <v>5.1120000000000001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5.1120000000000001</v>
          </cell>
          <cell r="O11">
            <v>0</v>
          </cell>
          <cell r="P11">
            <v>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</v>
          </cell>
          <cell r="V11">
            <v>0</v>
          </cell>
          <cell r="W11">
            <v>1.675</v>
          </cell>
          <cell r="X11">
            <v>5.1120000000000001</v>
          </cell>
          <cell r="Y11">
            <v>1.675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5.1120000000000001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5.1120000000000001</v>
          </cell>
          <cell r="BC11">
            <v>34</v>
          </cell>
          <cell r="BD11">
            <v>17.896999999999998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17.335000000000001</v>
          </cell>
          <cell r="E12">
            <v>6.1959999999999997</v>
          </cell>
          <cell r="F12">
            <v>11.138999999999999</v>
          </cell>
          <cell r="G12">
            <v>34.929000000000002</v>
          </cell>
          <cell r="H12">
            <v>0</v>
          </cell>
          <cell r="I12">
            <v>4.944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4.944</v>
          </cell>
          <cell r="O12">
            <v>0</v>
          </cell>
          <cell r="P12">
            <v>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</v>
          </cell>
          <cell r="V12">
            <v>0</v>
          </cell>
          <cell r="W12">
            <v>1.6080000000000001</v>
          </cell>
          <cell r="X12">
            <v>4.944</v>
          </cell>
          <cell r="Y12">
            <v>1.6080000000000001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4.944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4.944</v>
          </cell>
          <cell r="BC12">
            <v>32</v>
          </cell>
          <cell r="BD12">
            <v>17.335000000000001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5.17</v>
          </cell>
          <cell r="E13">
            <v>1.7929999999999999</v>
          </cell>
          <cell r="F13">
            <v>3.3769999999999998</v>
          </cell>
          <cell r="G13">
            <v>34.823999999999998</v>
          </cell>
          <cell r="H13">
            <v>0</v>
          </cell>
          <cell r="I13">
            <v>1.4750000000000001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1.4750000000000001</v>
          </cell>
          <cell r="O13">
            <v>0</v>
          </cell>
          <cell r="P13">
            <v>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</v>
          </cell>
          <cell r="V13">
            <v>0</v>
          </cell>
          <cell r="W13">
            <v>0.48099999999999998</v>
          </cell>
          <cell r="X13">
            <v>1.4750000000000001</v>
          </cell>
          <cell r="Y13">
            <v>0.48099999999999998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1.4750000000000001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1.4750000000000001</v>
          </cell>
          <cell r="BC13">
            <v>10</v>
          </cell>
          <cell r="BD13">
            <v>5.17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23.524000000000001</v>
          </cell>
          <cell r="E14">
            <v>8.3780000000000001</v>
          </cell>
          <cell r="F14">
            <v>15.146000000000001</v>
          </cell>
          <cell r="G14">
            <v>35.286000000000001</v>
          </cell>
          <cell r="H14">
            <v>0</v>
          </cell>
          <cell r="I14">
            <v>6.4539999999999997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6.4539999999999997</v>
          </cell>
          <cell r="O14">
            <v>0</v>
          </cell>
          <cell r="P14">
            <v>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</v>
          </cell>
          <cell r="V14">
            <v>0</v>
          </cell>
          <cell r="W14">
            <v>2.16</v>
          </cell>
          <cell r="X14">
            <v>6.4539999999999997</v>
          </cell>
          <cell r="Y14">
            <v>2.16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6.4539999999999997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6.4539999999999997</v>
          </cell>
          <cell r="BC14">
            <v>42</v>
          </cell>
          <cell r="BD14">
            <v>23.524000000000001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40.997</v>
          </cell>
          <cell r="E15">
            <v>13.845000000000001</v>
          </cell>
          <cell r="F15">
            <v>27.152000000000001</v>
          </cell>
          <cell r="G15">
            <v>35.534999999999997</v>
          </cell>
          <cell r="H15">
            <v>0</v>
          </cell>
          <cell r="I15">
            <v>9.49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9.49</v>
          </cell>
          <cell r="O15">
            <v>0</v>
          </cell>
          <cell r="P15">
            <v>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67</v>
          </cell>
          <cell r="V15">
            <v>0</v>
          </cell>
          <cell r="W15">
            <v>3.738</v>
          </cell>
          <cell r="X15">
            <v>9.49</v>
          </cell>
          <cell r="Y15">
            <v>3.738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9.49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9.49</v>
          </cell>
          <cell r="BC15">
            <v>67</v>
          </cell>
          <cell r="BD15">
            <v>40.997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45.048999999999999</v>
          </cell>
          <cell r="E16">
            <v>15.135999999999999</v>
          </cell>
          <cell r="F16">
            <v>29.913</v>
          </cell>
          <cell r="G16">
            <v>35.307000000000002</v>
          </cell>
          <cell r="H16">
            <v>0</v>
          </cell>
          <cell r="I16">
            <v>12.791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12.791</v>
          </cell>
          <cell r="O16">
            <v>0</v>
          </cell>
          <cell r="P16">
            <v>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91</v>
          </cell>
          <cell r="V16">
            <v>0</v>
          </cell>
          <cell r="W16">
            <v>4.1340000000000003</v>
          </cell>
          <cell r="X16">
            <v>12.791</v>
          </cell>
          <cell r="Y16">
            <v>4.1340000000000003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12.791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12.791</v>
          </cell>
          <cell r="BC16">
            <v>91</v>
          </cell>
          <cell r="BD16">
            <v>45.048999999999999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47.475999999999999</v>
          </cell>
          <cell r="E17">
            <v>16.032</v>
          </cell>
          <cell r="F17">
            <v>31.443999999999999</v>
          </cell>
          <cell r="G17">
            <v>35.055999999999997</v>
          </cell>
          <cell r="H17">
            <v>0</v>
          </cell>
          <cell r="I17">
            <v>13.738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13.738</v>
          </cell>
          <cell r="O17">
            <v>0</v>
          </cell>
          <cell r="P17">
            <v>97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97</v>
          </cell>
          <cell r="V17">
            <v>0</v>
          </cell>
          <cell r="W17">
            <v>4.3879999999999999</v>
          </cell>
          <cell r="X17">
            <v>13.738</v>
          </cell>
          <cell r="Y17">
            <v>4.3879999999999999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13.738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13.738</v>
          </cell>
          <cell r="BC17">
            <v>97</v>
          </cell>
          <cell r="BD17">
            <v>47.475999999999999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2927</v>
          </cell>
        </row>
      </sheetData>
      <sheetData sheetId="24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48.811</v>
          </cell>
          <cell r="E6">
            <v>16.550999999999998</v>
          </cell>
          <cell r="F6">
            <v>32.26</v>
          </cell>
          <cell r="G6">
            <v>35.027999999999999</v>
          </cell>
          <cell r="H6">
            <v>0</v>
          </cell>
          <cell r="I6">
            <v>14.250999999999999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14.250999999999999</v>
          </cell>
          <cell r="O6">
            <v>0</v>
          </cell>
          <cell r="P6">
            <v>100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100</v>
          </cell>
          <cell r="V6">
            <v>0</v>
          </cell>
          <cell r="W6">
            <v>4.5149999999999997</v>
          </cell>
          <cell r="X6">
            <v>14.250999999999999</v>
          </cell>
          <cell r="Y6">
            <v>4.5149999999999997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14.250999999999999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14.250999999999999</v>
          </cell>
          <cell r="BC6">
            <v>100</v>
          </cell>
          <cell r="BD6">
            <v>48.811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44.475999999999999</v>
          </cell>
          <cell r="E7">
            <v>14.959</v>
          </cell>
          <cell r="F7">
            <v>29.516999999999999</v>
          </cell>
          <cell r="G7">
            <v>34.823999999999998</v>
          </cell>
          <cell r="H7">
            <v>0</v>
          </cell>
          <cell r="I7">
            <v>12.951000000000001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12.951000000000001</v>
          </cell>
          <cell r="O7">
            <v>0</v>
          </cell>
          <cell r="P7">
            <v>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92</v>
          </cell>
          <cell r="V7">
            <v>0</v>
          </cell>
          <cell r="W7">
            <v>4.1379999999999999</v>
          </cell>
          <cell r="X7">
            <v>12.951000000000001</v>
          </cell>
          <cell r="Y7">
            <v>4.1379999999999999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12.951000000000001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12.951000000000001</v>
          </cell>
          <cell r="BC7">
            <v>92</v>
          </cell>
          <cell r="BD7">
            <v>44.475999999999999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45.378999999999998</v>
          </cell>
          <cell r="E8">
            <v>15.282999999999999</v>
          </cell>
          <cell r="F8">
            <v>30.096</v>
          </cell>
          <cell r="G8">
            <v>34.732999999999997</v>
          </cell>
          <cell r="H8">
            <v>0</v>
          </cell>
          <cell r="I8">
            <v>12.836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12.836</v>
          </cell>
          <cell r="O8">
            <v>0</v>
          </cell>
          <cell r="P8">
            <v>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</v>
          </cell>
          <cell r="V8">
            <v>0</v>
          </cell>
          <cell r="W8">
            <v>4.2329999999999997</v>
          </cell>
          <cell r="X8">
            <v>12.836</v>
          </cell>
          <cell r="Y8">
            <v>4.2329999999999997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12.836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12.836</v>
          </cell>
          <cell r="BC8">
            <v>91</v>
          </cell>
          <cell r="BD8">
            <v>45.378999999999998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41.143999999999998</v>
          </cell>
          <cell r="E9">
            <v>13.875999999999999</v>
          </cell>
          <cell r="F9">
            <v>27.268000000000001</v>
          </cell>
          <cell r="G9">
            <v>35.276000000000003</v>
          </cell>
          <cell r="H9">
            <v>0</v>
          </cell>
          <cell r="I9">
            <v>11.45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11.45</v>
          </cell>
          <cell r="O9">
            <v>0</v>
          </cell>
          <cell r="P9">
            <v>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</v>
          </cell>
          <cell r="V9">
            <v>0</v>
          </cell>
          <cell r="W9">
            <v>3.7789999999999999</v>
          </cell>
          <cell r="X9">
            <v>11.45</v>
          </cell>
          <cell r="Y9">
            <v>3.7789999999999999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11.45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11.45</v>
          </cell>
          <cell r="BC9">
            <v>81</v>
          </cell>
          <cell r="BD9">
            <v>41.143999999999998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28.567</v>
          </cell>
          <cell r="E10">
            <v>9.8529999999999998</v>
          </cell>
          <cell r="F10">
            <v>18.713999999999999</v>
          </cell>
          <cell r="G10">
            <v>35.366999999999997</v>
          </cell>
          <cell r="H10">
            <v>0</v>
          </cell>
          <cell r="I10">
            <v>8.0440000000000005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8.0440000000000005</v>
          </cell>
          <cell r="O10">
            <v>0</v>
          </cell>
          <cell r="P10">
            <v>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</v>
          </cell>
          <cell r="V10">
            <v>0</v>
          </cell>
          <cell r="W10">
            <v>2.617</v>
          </cell>
          <cell r="X10">
            <v>8.0440000000000005</v>
          </cell>
          <cell r="Y10">
            <v>2.617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8.0440000000000005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8.0440000000000005</v>
          </cell>
          <cell r="BC10">
            <v>55</v>
          </cell>
          <cell r="BD10">
            <v>28.567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16.475000000000001</v>
          </cell>
          <cell r="E11">
            <v>5.7889999999999997</v>
          </cell>
          <cell r="F11">
            <v>10.686</v>
          </cell>
          <cell r="G11">
            <v>35.35</v>
          </cell>
          <cell r="H11">
            <v>0</v>
          </cell>
          <cell r="I11">
            <v>4.665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4.665</v>
          </cell>
          <cell r="O11">
            <v>0</v>
          </cell>
          <cell r="P11">
            <v>31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31</v>
          </cell>
          <cell r="V11">
            <v>0</v>
          </cell>
          <cell r="W11">
            <v>1.51</v>
          </cell>
          <cell r="X11">
            <v>4.665</v>
          </cell>
          <cell r="Y11">
            <v>1.51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4.665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4.665</v>
          </cell>
          <cell r="BC11">
            <v>31</v>
          </cell>
          <cell r="BD11">
            <v>16.475000000000001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15.526999999999999</v>
          </cell>
          <cell r="E12">
            <v>5.3330000000000002</v>
          </cell>
          <cell r="F12">
            <v>10.194000000000001</v>
          </cell>
          <cell r="G12">
            <v>35.429000000000002</v>
          </cell>
          <cell r="H12">
            <v>0</v>
          </cell>
          <cell r="I12">
            <v>4.359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4.359</v>
          </cell>
          <cell r="O12">
            <v>0</v>
          </cell>
          <cell r="P12">
            <v>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</v>
          </cell>
          <cell r="V12">
            <v>0</v>
          </cell>
          <cell r="W12">
            <v>1.42</v>
          </cell>
          <cell r="X12">
            <v>4.359</v>
          </cell>
          <cell r="Y12">
            <v>1.42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4.359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4.359</v>
          </cell>
          <cell r="BC12">
            <v>30</v>
          </cell>
          <cell r="BD12">
            <v>15.526999999999999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15.598000000000001</v>
          </cell>
          <cell r="E13">
            <v>5.4980000000000002</v>
          </cell>
          <cell r="F13">
            <v>10.1</v>
          </cell>
          <cell r="G13">
            <v>35.54</v>
          </cell>
          <cell r="H13">
            <v>0</v>
          </cell>
          <cell r="I13">
            <v>4.3849999999999998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4.3849999999999998</v>
          </cell>
          <cell r="O13">
            <v>0</v>
          </cell>
          <cell r="P13">
            <v>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</v>
          </cell>
          <cell r="V13">
            <v>0</v>
          </cell>
          <cell r="W13">
            <v>1.4219999999999999</v>
          </cell>
          <cell r="X13">
            <v>4.3849999999999998</v>
          </cell>
          <cell r="Y13">
            <v>1.4219999999999999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4.3849999999999998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4.3849999999999998</v>
          </cell>
          <cell r="BC13">
            <v>29</v>
          </cell>
          <cell r="BD13">
            <v>15.598000000000001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16.14</v>
          </cell>
          <cell r="E14">
            <v>5.6390000000000002</v>
          </cell>
          <cell r="F14">
            <v>10.500999999999999</v>
          </cell>
          <cell r="G14">
            <v>35.503</v>
          </cell>
          <cell r="H14">
            <v>0</v>
          </cell>
          <cell r="I14">
            <v>4.3259999999999996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4.3259999999999996</v>
          </cell>
          <cell r="O14">
            <v>0</v>
          </cell>
          <cell r="P14">
            <v>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</v>
          </cell>
          <cell r="V14">
            <v>0</v>
          </cell>
          <cell r="W14">
            <v>1.4730000000000001</v>
          </cell>
          <cell r="X14">
            <v>4.3259999999999996</v>
          </cell>
          <cell r="Y14">
            <v>1.4730000000000001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4.3259999999999996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4.3259999999999996</v>
          </cell>
          <cell r="BC14">
            <v>29</v>
          </cell>
          <cell r="BD14">
            <v>16.14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27.763999999999999</v>
          </cell>
          <cell r="E15">
            <v>9.4659999999999993</v>
          </cell>
          <cell r="F15">
            <v>18.297999999999998</v>
          </cell>
          <cell r="G15">
            <v>35.555999999999997</v>
          </cell>
          <cell r="H15">
            <v>0</v>
          </cell>
          <cell r="I15">
            <v>7.6159999999999997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7.6159999999999997</v>
          </cell>
          <cell r="O15">
            <v>0</v>
          </cell>
          <cell r="P15">
            <v>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53</v>
          </cell>
          <cell r="V15">
            <v>0</v>
          </cell>
          <cell r="W15">
            <v>2.5299999999999998</v>
          </cell>
          <cell r="X15">
            <v>7.6159999999999997</v>
          </cell>
          <cell r="Y15">
            <v>2.5299999999999998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7.6159999999999997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7.6159999999999997</v>
          </cell>
          <cell r="BC15">
            <v>53</v>
          </cell>
          <cell r="BD15">
            <v>27.763999999999999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53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792.20699999999999</v>
          </cell>
          <cell r="E6">
            <v>372.27199999999999</v>
          </cell>
          <cell r="F6">
            <v>419.935</v>
          </cell>
          <cell r="G6">
            <v>34.558999999999997</v>
          </cell>
          <cell r="H6">
            <v>0</v>
          </cell>
          <cell r="I6">
            <v>292.298</v>
          </cell>
          <cell r="J6">
            <v>4.1349999999999998</v>
          </cell>
          <cell r="K6">
            <v>4.665</v>
          </cell>
          <cell r="L6">
            <v>0</v>
          </cell>
          <cell r="M6">
            <v>0</v>
          </cell>
          <cell r="N6">
            <v>283.49799999999999</v>
          </cell>
          <cell r="O6">
            <v>0</v>
          </cell>
          <cell r="P6">
            <v>1187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1187</v>
          </cell>
          <cell r="V6">
            <v>0</v>
          </cell>
          <cell r="W6">
            <v>1.2889999999999999</v>
          </cell>
          <cell r="X6">
            <v>292.298</v>
          </cell>
          <cell r="Y6">
            <v>10.089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283.49799999999999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292.298</v>
          </cell>
          <cell r="BC6">
            <v>1187</v>
          </cell>
          <cell r="BD6">
            <v>792.20699999999999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1026.588</v>
          </cell>
          <cell r="E7">
            <v>480.31400000000002</v>
          </cell>
          <cell r="F7">
            <v>546.274</v>
          </cell>
          <cell r="G7">
            <v>34.622</v>
          </cell>
          <cell r="H7">
            <v>0</v>
          </cell>
          <cell r="I7">
            <v>378.81200000000001</v>
          </cell>
          <cell r="J7">
            <v>5.3049999999999997</v>
          </cell>
          <cell r="K7">
            <v>6.0330000000000004</v>
          </cell>
          <cell r="L7">
            <v>0</v>
          </cell>
          <cell r="M7">
            <v>0</v>
          </cell>
          <cell r="N7">
            <v>367.47399999999999</v>
          </cell>
          <cell r="O7">
            <v>0</v>
          </cell>
          <cell r="P7">
            <v>1551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1551</v>
          </cell>
          <cell r="V7">
            <v>0</v>
          </cell>
          <cell r="W7">
            <v>0.77900000000000003</v>
          </cell>
          <cell r="X7">
            <v>378.81200000000001</v>
          </cell>
          <cell r="Y7">
            <v>12.117000000000001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367.47399999999999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378.81200000000001</v>
          </cell>
          <cell r="BC7">
            <v>1551</v>
          </cell>
          <cell r="BD7">
            <v>1026.588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1021.135</v>
          </cell>
          <cell r="E8">
            <v>478.51600000000002</v>
          </cell>
          <cell r="F8">
            <v>542.61900000000003</v>
          </cell>
          <cell r="G8">
            <v>34.590000000000003</v>
          </cell>
          <cell r="H8">
            <v>0</v>
          </cell>
          <cell r="I8">
            <v>376.50700000000001</v>
          </cell>
          <cell r="J8">
            <v>4.9340000000000002</v>
          </cell>
          <cell r="K8">
            <v>5.5940000000000003</v>
          </cell>
          <cell r="L8">
            <v>0</v>
          </cell>
          <cell r="M8">
            <v>0</v>
          </cell>
          <cell r="N8">
            <v>365.97899999999998</v>
          </cell>
          <cell r="O8">
            <v>0</v>
          </cell>
          <cell r="P8">
            <v>1537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1537</v>
          </cell>
          <cell r="V8">
            <v>0</v>
          </cell>
          <cell r="W8">
            <v>1.0029999999999999</v>
          </cell>
          <cell r="X8">
            <v>376.50700000000001</v>
          </cell>
          <cell r="Y8">
            <v>11.531000000000001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365.97899999999998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376.50700000000001</v>
          </cell>
          <cell r="BC8">
            <v>1537</v>
          </cell>
          <cell r="BD8">
            <v>1021.135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588.09199999999998</v>
          </cell>
          <cell r="E9">
            <v>276.61200000000002</v>
          </cell>
          <cell r="F9">
            <v>311.48</v>
          </cell>
          <cell r="G9">
            <v>34.621000000000002</v>
          </cell>
          <cell r="H9">
            <v>0</v>
          </cell>
          <cell r="I9">
            <v>216.58699999999999</v>
          </cell>
          <cell r="J9">
            <v>2.6160000000000001</v>
          </cell>
          <cell r="K9">
            <v>2.9460000000000002</v>
          </cell>
          <cell r="L9">
            <v>0</v>
          </cell>
          <cell r="M9">
            <v>0</v>
          </cell>
          <cell r="N9">
            <v>211.02500000000001</v>
          </cell>
          <cell r="O9">
            <v>0</v>
          </cell>
          <cell r="P9">
            <v>878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878</v>
          </cell>
          <cell r="V9">
            <v>0</v>
          </cell>
          <cell r="W9">
            <v>1.278</v>
          </cell>
          <cell r="X9">
            <v>216.58699999999999</v>
          </cell>
          <cell r="Y9">
            <v>6.84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211.02500000000001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216.58699999999999</v>
          </cell>
          <cell r="BC9">
            <v>878</v>
          </cell>
          <cell r="BD9">
            <v>588.09199999999998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434.28199999999998</v>
          </cell>
          <cell r="E10">
            <v>206.58699999999999</v>
          </cell>
          <cell r="F10">
            <v>227.69499999999999</v>
          </cell>
          <cell r="G10">
            <v>34.621000000000002</v>
          </cell>
          <cell r="H10">
            <v>0</v>
          </cell>
          <cell r="I10">
            <v>159.785</v>
          </cell>
          <cell r="J10">
            <v>2.012</v>
          </cell>
          <cell r="K10">
            <v>2.218</v>
          </cell>
          <cell r="L10">
            <v>0</v>
          </cell>
          <cell r="M10">
            <v>0</v>
          </cell>
          <cell r="N10">
            <v>155.55500000000001</v>
          </cell>
          <cell r="O10">
            <v>0</v>
          </cell>
          <cell r="P10">
            <v>634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634</v>
          </cell>
          <cell r="V10">
            <v>0</v>
          </cell>
          <cell r="W10">
            <v>2.0030000000000001</v>
          </cell>
          <cell r="X10">
            <v>159.785</v>
          </cell>
          <cell r="Y10">
            <v>6.2330000000000005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155.55500000000001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159.785</v>
          </cell>
          <cell r="BC10">
            <v>634</v>
          </cell>
          <cell r="BD10">
            <v>434.28199999999998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279.935</v>
          </cell>
          <cell r="E11">
            <v>133.71</v>
          </cell>
          <cell r="F11">
            <v>146.22499999999999</v>
          </cell>
          <cell r="G11">
            <v>34.618000000000002</v>
          </cell>
          <cell r="H11">
            <v>0</v>
          </cell>
          <cell r="I11">
            <v>102.364</v>
          </cell>
          <cell r="J11">
            <v>1.401</v>
          </cell>
          <cell r="K11">
            <v>1.532</v>
          </cell>
          <cell r="L11">
            <v>0</v>
          </cell>
          <cell r="M11">
            <v>0</v>
          </cell>
          <cell r="N11">
            <v>99.430999999999997</v>
          </cell>
          <cell r="O11">
            <v>0</v>
          </cell>
          <cell r="P11">
            <v>403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403</v>
          </cell>
          <cell r="V11">
            <v>0</v>
          </cell>
          <cell r="W11">
            <v>2.532</v>
          </cell>
          <cell r="X11">
            <v>102.364</v>
          </cell>
          <cell r="Y11">
            <v>5.4649999999999999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99.430999999999997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102.364</v>
          </cell>
          <cell r="BC11">
            <v>403</v>
          </cell>
          <cell r="BD11">
            <v>279.935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166.042</v>
          </cell>
          <cell r="E12">
            <v>79.709999999999994</v>
          </cell>
          <cell r="F12">
            <v>86.331999999999994</v>
          </cell>
          <cell r="G12">
            <v>34.917999999999999</v>
          </cell>
          <cell r="H12">
            <v>0</v>
          </cell>
          <cell r="I12">
            <v>60.783999999999999</v>
          </cell>
          <cell r="J12">
            <v>0.83099999999999996</v>
          </cell>
          <cell r="K12">
            <v>0.89900000000000002</v>
          </cell>
          <cell r="L12">
            <v>0</v>
          </cell>
          <cell r="M12">
            <v>0</v>
          </cell>
          <cell r="N12">
            <v>59.054000000000002</v>
          </cell>
          <cell r="O12">
            <v>0</v>
          </cell>
          <cell r="P12">
            <v>237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237</v>
          </cell>
          <cell r="V12">
            <v>0</v>
          </cell>
          <cell r="W12">
            <v>2.5659999999999998</v>
          </cell>
          <cell r="X12">
            <v>60.783999999999999</v>
          </cell>
          <cell r="Y12">
            <v>4.2959999999999994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59.054000000000002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60.783999999999999</v>
          </cell>
          <cell r="BC12">
            <v>237</v>
          </cell>
          <cell r="BD12">
            <v>166.042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315.00400000000002</v>
          </cell>
          <cell r="E13">
            <v>148.26300000000001</v>
          </cell>
          <cell r="F13">
            <v>166.74100000000001</v>
          </cell>
          <cell r="G13">
            <v>34.831000000000003</v>
          </cell>
          <cell r="H13">
            <v>0</v>
          </cell>
          <cell r="I13">
            <v>115.099</v>
          </cell>
          <cell r="J13">
            <v>1.42</v>
          </cell>
          <cell r="K13">
            <v>1.5960000000000001</v>
          </cell>
          <cell r="L13">
            <v>0</v>
          </cell>
          <cell r="M13">
            <v>0</v>
          </cell>
          <cell r="N13">
            <v>112.083</v>
          </cell>
          <cell r="O13">
            <v>0</v>
          </cell>
          <cell r="P13">
            <v>466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466</v>
          </cell>
          <cell r="V13">
            <v>0</v>
          </cell>
          <cell r="W13">
            <v>2.681</v>
          </cell>
          <cell r="X13">
            <v>115.099</v>
          </cell>
          <cell r="Y13">
            <v>5.6970000000000001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112.083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115.099</v>
          </cell>
          <cell r="BC13">
            <v>466</v>
          </cell>
          <cell r="BD13">
            <v>315.00400000000002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302.74400000000003</v>
          </cell>
          <cell r="E14">
            <v>143.779</v>
          </cell>
          <cell r="F14">
            <v>158.965</v>
          </cell>
          <cell r="G14">
            <v>35.286000000000001</v>
          </cell>
          <cell r="H14">
            <v>0</v>
          </cell>
          <cell r="I14">
            <v>110.798</v>
          </cell>
          <cell r="J14">
            <v>1.393</v>
          </cell>
          <cell r="K14">
            <v>1.5409999999999999</v>
          </cell>
          <cell r="L14">
            <v>0</v>
          </cell>
          <cell r="M14">
            <v>0</v>
          </cell>
          <cell r="N14">
            <v>107.864</v>
          </cell>
          <cell r="O14">
            <v>0</v>
          </cell>
          <cell r="P14">
            <v>441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441</v>
          </cell>
          <cell r="V14">
            <v>0</v>
          </cell>
          <cell r="W14">
            <v>2.1349999999999998</v>
          </cell>
          <cell r="X14">
            <v>110.798</v>
          </cell>
          <cell r="Y14">
            <v>5.069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107.864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110.798</v>
          </cell>
          <cell r="BC14">
            <v>441</v>
          </cell>
          <cell r="BD14">
            <v>302.74400000000003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658.02300000000002</v>
          </cell>
          <cell r="E15">
            <v>308.40300000000002</v>
          </cell>
          <cell r="F15">
            <v>349.62</v>
          </cell>
          <cell r="G15">
            <v>35.53</v>
          </cell>
          <cell r="H15">
            <v>0</v>
          </cell>
          <cell r="I15">
            <v>242.09</v>
          </cell>
          <cell r="J15">
            <v>3.149</v>
          </cell>
          <cell r="K15">
            <v>3.57</v>
          </cell>
          <cell r="L15">
            <v>0</v>
          </cell>
          <cell r="M15">
            <v>0</v>
          </cell>
          <cell r="N15">
            <v>235.37100000000001</v>
          </cell>
          <cell r="O15">
            <v>0</v>
          </cell>
          <cell r="P15">
            <v>988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988</v>
          </cell>
          <cell r="V15">
            <v>0</v>
          </cell>
          <cell r="W15">
            <v>2.012</v>
          </cell>
          <cell r="X15">
            <v>242.09</v>
          </cell>
          <cell r="Y15">
            <v>8.7309999999999999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235.37100000000001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242.09</v>
          </cell>
          <cell r="BC15">
            <v>988</v>
          </cell>
          <cell r="BD15">
            <v>658.02300000000002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499.23</v>
          </cell>
          <cell r="E16">
            <v>233.29499999999999</v>
          </cell>
          <cell r="F16">
            <v>265.935</v>
          </cell>
          <cell r="G16">
            <v>35.332000000000001</v>
          </cell>
          <cell r="H16">
            <v>0</v>
          </cell>
          <cell r="I16">
            <v>184.46899999999999</v>
          </cell>
          <cell r="J16">
            <v>1.966</v>
          </cell>
          <cell r="K16">
            <v>2.2410000000000001</v>
          </cell>
          <cell r="L16">
            <v>0</v>
          </cell>
          <cell r="M16">
            <v>0</v>
          </cell>
          <cell r="N16">
            <v>180.262</v>
          </cell>
          <cell r="O16">
            <v>0</v>
          </cell>
          <cell r="P16">
            <v>757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757</v>
          </cell>
          <cell r="V16">
            <v>0</v>
          </cell>
          <cell r="W16">
            <v>2.1709999999999998</v>
          </cell>
          <cell r="X16">
            <v>184.46899999999999</v>
          </cell>
          <cell r="Y16">
            <v>6.3780000000000001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180.262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184.46899999999999</v>
          </cell>
          <cell r="BC16">
            <v>757</v>
          </cell>
          <cell r="BD16">
            <v>499.23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907.66899999999998</v>
          </cell>
          <cell r="E17">
            <v>424.62</v>
          </cell>
          <cell r="F17">
            <v>483.04899999999998</v>
          </cell>
          <cell r="G17">
            <v>35.030999999999999</v>
          </cell>
          <cell r="H17">
            <v>0</v>
          </cell>
          <cell r="I17">
            <v>333.791</v>
          </cell>
          <cell r="J17">
            <v>4.266</v>
          </cell>
          <cell r="K17">
            <v>4.8529999999999998</v>
          </cell>
          <cell r="L17">
            <v>0</v>
          </cell>
          <cell r="M17">
            <v>0</v>
          </cell>
          <cell r="N17">
            <v>324.67200000000003</v>
          </cell>
          <cell r="O17">
            <v>0</v>
          </cell>
          <cell r="P17">
            <v>1367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1367</v>
          </cell>
          <cell r="V17">
            <v>0</v>
          </cell>
          <cell r="W17">
            <v>1.5069999999999999</v>
          </cell>
          <cell r="X17">
            <v>333.791</v>
          </cell>
          <cell r="Y17">
            <v>10.625999999999999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324.67200000000003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1367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333.791</v>
          </cell>
          <cell r="BC17">
            <v>1367</v>
          </cell>
          <cell r="BD17">
            <v>907.66899999999998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2848</v>
          </cell>
        </row>
      </sheetData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877.10199999999998</v>
          </cell>
          <cell r="E6">
            <v>410.98899999999998</v>
          </cell>
          <cell r="F6">
            <v>466.113</v>
          </cell>
          <cell r="G6">
            <v>35.027000000000001</v>
          </cell>
          <cell r="H6">
            <v>0</v>
          </cell>
          <cell r="I6">
            <v>323.79300000000001</v>
          </cell>
          <cell r="J6">
            <v>4.9550000000000001</v>
          </cell>
          <cell r="K6">
            <v>5.62</v>
          </cell>
          <cell r="L6">
            <v>0</v>
          </cell>
          <cell r="M6">
            <v>0</v>
          </cell>
          <cell r="N6">
            <v>313.21800000000002</v>
          </cell>
          <cell r="O6">
            <v>0</v>
          </cell>
          <cell r="P6">
            <v>1322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1322</v>
          </cell>
          <cell r="V6">
            <v>0</v>
          </cell>
          <cell r="W6">
            <v>1.7949999999999999</v>
          </cell>
          <cell r="X6">
            <v>323.79300000000001</v>
          </cell>
          <cell r="Y6">
            <v>12.37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313.21800000000002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323.79300000000001</v>
          </cell>
          <cell r="BC6">
            <v>1322</v>
          </cell>
          <cell r="BD6">
            <v>877.10199999999998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761.51400000000001</v>
          </cell>
          <cell r="E7">
            <v>354.53300000000002</v>
          </cell>
          <cell r="F7">
            <v>406.98099999999999</v>
          </cell>
          <cell r="G7">
            <v>34.832000000000001</v>
          </cell>
          <cell r="H7">
            <v>0</v>
          </cell>
          <cell r="I7">
            <v>279.48700000000002</v>
          </cell>
          <cell r="J7">
            <v>3.3650000000000002</v>
          </cell>
          <cell r="K7">
            <v>3.8620000000000001</v>
          </cell>
          <cell r="L7">
            <v>0</v>
          </cell>
          <cell r="M7">
            <v>0</v>
          </cell>
          <cell r="N7">
            <v>272.26</v>
          </cell>
          <cell r="O7">
            <v>0</v>
          </cell>
          <cell r="P7">
            <v>1155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1155</v>
          </cell>
          <cell r="V7">
            <v>0</v>
          </cell>
          <cell r="W7">
            <v>1.8360000000000001</v>
          </cell>
          <cell r="X7">
            <v>279.48700000000002</v>
          </cell>
          <cell r="Y7">
            <v>9.0630000000000006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272.26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279.48700000000002</v>
          </cell>
          <cell r="BC7">
            <v>1155</v>
          </cell>
          <cell r="BD7">
            <v>761.51400000000001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718.07899999999995</v>
          </cell>
          <cell r="E8">
            <v>336.84500000000003</v>
          </cell>
          <cell r="F8">
            <v>381.23399999999998</v>
          </cell>
          <cell r="G8">
            <v>34.732999999999997</v>
          </cell>
          <cell r="H8">
            <v>0</v>
          </cell>
          <cell r="I8">
            <v>263.84300000000002</v>
          </cell>
          <cell r="J8">
            <v>3.706</v>
          </cell>
          <cell r="K8">
            <v>4.1950000000000003</v>
          </cell>
          <cell r="L8">
            <v>0</v>
          </cell>
          <cell r="M8">
            <v>0</v>
          </cell>
          <cell r="N8">
            <v>255.94200000000001</v>
          </cell>
          <cell r="O8">
            <v>0</v>
          </cell>
          <cell r="P8">
            <v>1075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1075</v>
          </cell>
          <cell r="V8">
            <v>0</v>
          </cell>
          <cell r="W8">
            <v>2.0379999999999998</v>
          </cell>
          <cell r="X8">
            <v>263.84300000000002</v>
          </cell>
          <cell r="Y8">
            <v>9.9390000000000001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255.94200000000001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263.84300000000002</v>
          </cell>
          <cell r="BC8">
            <v>1075</v>
          </cell>
          <cell r="BD8">
            <v>718.07899999999995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316.24900000000002</v>
          </cell>
          <cell r="E9">
            <v>150.83699999999999</v>
          </cell>
          <cell r="F9">
            <v>165.41200000000001</v>
          </cell>
          <cell r="G9">
            <v>35.271000000000001</v>
          </cell>
          <cell r="H9">
            <v>0</v>
          </cell>
          <cell r="I9">
            <v>116.77200000000001</v>
          </cell>
          <cell r="J9">
            <v>2.5960000000000001</v>
          </cell>
          <cell r="K9">
            <v>2.8460000000000001</v>
          </cell>
          <cell r="L9">
            <v>0</v>
          </cell>
          <cell r="M9">
            <v>0</v>
          </cell>
          <cell r="N9">
            <v>111.33</v>
          </cell>
          <cell r="O9">
            <v>0</v>
          </cell>
          <cell r="P9">
            <v>461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461</v>
          </cell>
          <cell r="V9">
            <v>0</v>
          </cell>
          <cell r="W9">
            <v>2.4079999999999999</v>
          </cell>
          <cell r="X9">
            <v>116.77200000000001</v>
          </cell>
          <cell r="Y9">
            <v>7.85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111.33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116.77200000000001</v>
          </cell>
          <cell r="BC9">
            <v>461</v>
          </cell>
          <cell r="BD9">
            <v>316.24900000000002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309.67099999999999</v>
          </cell>
          <cell r="E10">
            <v>145.49700000000001</v>
          </cell>
          <cell r="F10">
            <v>164.17400000000001</v>
          </cell>
          <cell r="G10">
            <v>35.366</v>
          </cell>
          <cell r="H10">
            <v>0</v>
          </cell>
          <cell r="I10">
            <v>111.026</v>
          </cell>
          <cell r="J10">
            <v>0.67900000000000005</v>
          </cell>
          <cell r="K10">
            <v>0.76600000000000001</v>
          </cell>
          <cell r="L10">
            <v>0</v>
          </cell>
          <cell r="M10">
            <v>0</v>
          </cell>
          <cell r="N10">
            <v>109.581</v>
          </cell>
          <cell r="O10">
            <v>0</v>
          </cell>
          <cell r="P10">
            <v>451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451</v>
          </cell>
          <cell r="V10">
            <v>0</v>
          </cell>
          <cell r="W10">
            <v>2.4340000000000002</v>
          </cell>
          <cell r="X10">
            <v>111.026</v>
          </cell>
          <cell r="Y10">
            <v>3.8790000000000004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109.581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111.026</v>
          </cell>
          <cell r="BC10">
            <v>451</v>
          </cell>
          <cell r="BD10">
            <v>309.67099999999999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260.82799999999997</v>
          </cell>
          <cell r="E11">
            <v>124.645</v>
          </cell>
          <cell r="F11">
            <v>136.18299999999999</v>
          </cell>
          <cell r="G11">
            <v>35.351999999999997</v>
          </cell>
          <cell r="H11">
            <v>0</v>
          </cell>
          <cell r="I11">
            <v>96.103999999999999</v>
          </cell>
          <cell r="J11">
            <v>2.145</v>
          </cell>
          <cell r="K11">
            <v>2.343</v>
          </cell>
          <cell r="L11">
            <v>0</v>
          </cell>
          <cell r="M11">
            <v>0</v>
          </cell>
          <cell r="N11">
            <v>91.616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5.2119999999999997</v>
          </cell>
          <cell r="X11">
            <v>96.103999999999999</v>
          </cell>
          <cell r="Y11">
            <v>9.6999999999999993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91.616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96.103999999999999</v>
          </cell>
          <cell r="BC11">
            <v>378</v>
          </cell>
          <cell r="BD11">
            <v>260.82799999999997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105.407</v>
          </cell>
          <cell r="E12">
            <v>50.750999999999998</v>
          </cell>
          <cell r="F12">
            <v>54.655999999999999</v>
          </cell>
          <cell r="G12">
            <v>35.408999999999999</v>
          </cell>
          <cell r="H12">
            <v>0</v>
          </cell>
          <cell r="I12">
            <v>38.69</v>
          </cell>
          <cell r="J12">
            <v>0.59299999999999997</v>
          </cell>
          <cell r="K12">
            <v>0.63900000000000001</v>
          </cell>
          <cell r="L12">
            <v>0</v>
          </cell>
          <cell r="M12">
            <v>0</v>
          </cell>
          <cell r="N12">
            <v>37.457999999999998</v>
          </cell>
          <cell r="O12">
            <v>0</v>
          </cell>
          <cell r="P12">
            <v>150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150</v>
          </cell>
          <cell r="V12">
            <v>0</v>
          </cell>
          <cell r="W12">
            <v>6.5709999999999997</v>
          </cell>
          <cell r="X12">
            <v>38.69</v>
          </cell>
          <cell r="Y12">
            <v>7.8029999999999999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37.457999999999998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38.69</v>
          </cell>
          <cell r="BC12">
            <v>150</v>
          </cell>
          <cell r="BD12">
            <v>105.407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265.87200000000001</v>
          </cell>
          <cell r="E13">
            <v>125.48</v>
          </cell>
          <cell r="F13">
            <v>140.392</v>
          </cell>
          <cell r="G13">
            <v>35.54</v>
          </cell>
          <cell r="H13">
            <v>0</v>
          </cell>
          <cell r="I13">
            <v>95.584999999999994</v>
          </cell>
          <cell r="J13">
            <v>0.81299999999999994</v>
          </cell>
          <cell r="K13">
            <v>0.91</v>
          </cell>
          <cell r="L13">
            <v>0</v>
          </cell>
          <cell r="M13">
            <v>0</v>
          </cell>
          <cell r="N13">
            <v>93.861999999999995</v>
          </cell>
          <cell r="O13">
            <v>0</v>
          </cell>
          <cell r="P13">
            <v>385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385</v>
          </cell>
          <cell r="V13">
            <v>0</v>
          </cell>
          <cell r="W13">
            <v>5.1970000000000001</v>
          </cell>
          <cell r="X13">
            <v>95.584999999999994</v>
          </cell>
          <cell r="Y13">
            <v>6.92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93.861999999999995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95.584999999999994</v>
          </cell>
          <cell r="BC13">
            <v>385</v>
          </cell>
          <cell r="BD13">
            <v>265.87200000000001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248.74199999999999</v>
          </cell>
          <cell r="E14">
            <v>119.246</v>
          </cell>
          <cell r="F14">
            <v>129.49600000000001</v>
          </cell>
          <cell r="G14">
            <v>35.499000000000002</v>
          </cell>
          <cell r="H14">
            <v>0</v>
          </cell>
          <cell r="I14">
            <v>91.828999999999994</v>
          </cell>
          <cell r="J14">
            <v>1.407</v>
          </cell>
          <cell r="K14">
            <v>1.5269999999999999</v>
          </cell>
          <cell r="L14">
            <v>0</v>
          </cell>
          <cell r="M14">
            <v>0</v>
          </cell>
          <cell r="N14">
            <v>88.894999999999996</v>
          </cell>
          <cell r="O14">
            <v>0</v>
          </cell>
          <cell r="P14">
            <v>359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359</v>
          </cell>
          <cell r="V14">
            <v>0</v>
          </cell>
          <cell r="W14">
            <v>4.5999999999999996</v>
          </cell>
          <cell r="X14">
            <v>91.828999999999994</v>
          </cell>
          <cell r="Y14">
            <v>7.5339999999999998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88.894999999999996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91.828999999999994</v>
          </cell>
          <cell r="BC14">
            <v>359</v>
          </cell>
          <cell r="BD14">
            <v>248.74199999999999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338.34399999999999</v>
          </cell>
          <cell r="E15">
            <v>160.816</v>
          </cell>
          <cell r="F15">
            <v>177.52799999999999</v>
          </cell>
          <cell r="G15">
            <v>35.552</v>
          </cell>
          <cell r="H15">
            <v>0</v>
          </cell>
          <cell r="I15">
            <v>123.54900000000001</v>
          </cell>
          <cell r="J15">
            <v>1.7929999999999999</v>
          </cell>
          <cell r="K15">
            <v>1.98</v>
          </cell>
          <cell r="L15">
            <v>0</v>
          </cell>
          <cell r="M15">
            <v>0</v>
          </cell>
          <cell r="N15">
            <v>119.776</v>
          </cell>
          <cell r="O15">
            <v>0</v>
          </cell>
          <cell r="P15">
            <v>491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491</v>
          </cell>
          <cell r="V15">
            <v>0</v>
          </cell>
          <cell r="W15">
            <v>3.6019999999999999</v>
          </cell>
          <cell r="X15">
            <v>123.54900000000001</v>
          </cell>
          <cell r="Y15">
            <v>7.375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119.776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123.54900000000001</v>
          </cell>
          <cell r="BC15">
            <v>491</v>
          </cell>
          <cell r="BD15">
            <v>338.34399999999999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135.595</v>
          </cell>
          <cell r="J16">
            <v>63.512999999999998</v>
          </cell>
          <cell r="K16">
            <v>72.081999999999994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554</v>
          </cell>
          <cell r="V16">
            <v>0</v>
          </cell>
          <cell r="W16">
            <v>0</v>
          </cell>
          <cell r="X16">
            <v>135.595</v>
          </cell>
          <cell r="Y16">
            <v>135.595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554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554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135.595</v>
          </cell>
          <cell r="BC16">
            <v>554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267.67500000000001</v>
          </cell>
          <cell r="E6">
            <v>118.554</v>
          </cell>
          <cell r="F6">
            <v>149.12100000000001</v>
          </cell>
          <cell r="G6">
            <v>34.594000000000001</v>
          </cell>
          <cell r="H6">
            <v>0</v>
          </cell>
          <cell r="I6">
            <v>92.09</v>
          </cell>
          <cell r="J6">
            <v>0.86</v>
          </cell>
          <cell r="K6">
            <v>1.0820000000000001</v>
          </cell>
          <cell r="L6">
            <v>0</v>
          </cell>
          <cell r="M6">
            <v>0</v>
          </cell>
          <cell r="N6">
            <v>90.147999999999996</v>
          </cell>
          <cell r="O6">
            <v>0</v>
          </cell>
          <cell r="P6">
            <v>417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417</v>
          </cell>
          <cell r="V6">
            <v>0</v>
          </cell>
          <cell r="W6">
            <v>4.5999999999999999E-2</v>
          </cell>
          <cell r="X6">
            <v>92.09</v>
          </cell>
          <cell r="Y6">
            <v>1.9880000000000002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90.147999999999996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92.09</v>
          </cell>
          <cell r="BC6">
            <v>417</v>
          </cell>
          <cell r="BD6">
            <v>267.67500000000001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234.773</v>
          </cell>
          <cell r="E7">
            <v>103.252</v>
          </cell>
          <cell r="F7">
            <v>131.52099999999999</v>
          </cell>
          <cell r="G7">
            <v>34.595999999999997</v>
          </cell>
          <cell r="H7">
            <v>0</v>
          </cell>
          <cell r="I7">
            <v>80.25</v>
          </cell>
          <cell r="J7">
            <v>0.441</v>
          </cell>
          <cell r="K7">
            <v>0.56200000000000006</v>
          </cell>
          <cell r="L7">
            <v>0</v>
          </cell>
          <cell r="M7">
            <v>0</v>
          </cell>
          <cell r="N7">
            <v>79.247</v>
          </cell>
          <cell r="O7">
            <v>0</v>
          </cell>
          <cell r="P7">
            <v>368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368</v>
          </cell>
          <cell r="V7">
            <v>0</v>
          </cell>
          <cell r="W7">
            <v>4.7E-2</v>
          </cell>
          <cell r="X7">
            <v>80.25</v>
          </cell>
          <cell r="Y7">
            <v>1.05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79.247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80.25</v>
          </cell>
          <cell r="BC7">
            <v>368</v>
          </cell>
          <cell r="BD7">
            <v>234.773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263.267</v>
          </cell>
          <cell r="E8">
            <v>115.705</v>
          </cell>
          <cell r="F8">
            <v>147.56200000000001</v>
          </cell>
          <cell r="G8">
            <v>34.698</v>
          </cell>
          <cell r="H8">
            <v>0</v>
          </cell>
          <cell r="I8">
            <v>89.52</v>
          </cell>
          <cell r="J8">
            <v>0.69399999999999995</v>
          </cell>
          <cell r="K8">
            <v>0.88500000000000001</v>
          </cell>
          <cell r="L8">
            <v>0</v>
          </cell>
          <cell r="M8">
            <v>0</v>
          </cell>
          <cell r="N8">
            <v>87.941000000000003</v>
          </cell>
          <cell r="O8">
            <v>0</v>
          </cell>
          <cell r="P8">
            <v>411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411</v>
          </cell>
          <cell r="V8">
            <v>0</v>
          </cell>
          <cell r="W8">
            <v>5.5E-2</v>
          </cell>
          <cell r="X8">
            <v>89.52</v>
          </cell>
          <cell r="Y8">
            <v>1.6339999999999999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87.941000000000003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89.52</v>
          </cell>
          <cell r="BC8">
            <v>411</v>
          </cell>
          <cell r="BD8">
            <v>263.267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249.53399999999999</v>
          </cell>
          <cell r="E9">
            <v>108.54</v>
          </cell>
          <cell r="F9">
            <v>140.994</v>
          </cell>
          <cell r="G9">
            <v>34.948</v>
          </cell>
          <cell r="H9">
            <v>0</v>
          </cell>
          <cell r="I9">
            <v>84.68</v>
          </cell>
          <cell r="J9">
            <v>0.66900000000000004</v>
          </cell>
          <cell r="K9">
            <v>0.87</v>
          </cell>
          <cell r="L9">
            <v>0</v>
          </cell>
          <cell r="M9">
            <v>0</v>
          </cell>
          <cell r="N9">
            <v>83.141000000000005</v>
          </cell>
          <cell r="O9">
            <v>0</v>
          </cell>
          <cell r="P9">
            <v>396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396</v>
          </cell>
          <cell r="V9">
            <v>0</v>
          </cell>
          <cell r="W9">
            <v>5.0999999999999997E-2</v>
          </cell>
          <cell r="X9">
            <v>84.68</v>
          </cell>
          <cell r="Y9">
            <v>1.59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83.141000000000005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84.68</v>
          </cell>
          <cell r="BC9">
            <v>396</v>
          </cell>
          <cell r="BD9">
            <v>249.53399999999999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153.55199999999999</v>
          </cell>
          <cell r="E10">
            <v>67.225999999999999</v>
          </cell>
          <cell r="F10">
            <v>86.325999999999993</v>
          </cell>
          <cell r="G10">
            <v>34.822000000000003</v>
          </cell>
          <cell r="H10">
            <v>0</v>
          </cell>
          <cell r="I10">
            <v>51.7</v>
          </cell>
          <cell r="J10">
            <v>0.45700000000000002</v>
          </cell>
          <cell r="K10">
            <v>0.58699999999999997</v>
          </cell>
          <cell r="L10">
            <v>0</v>
          </cell>
          <cell r="M10">
            <v>0</v>
          </cell>
          <cell r="N10">
            <v>50.655999999999999</v>
          </cell>
          <cell r="O10">
            <v>0</v>
          </cell>
          <cell r="P10">
            <v>239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239</v>
          </cell>
          <cell r="V10">
            <v>0</v>
          </cell>
          <cell r="W10">
            <v>8.5999999999999993E-2</v>
          </cell>
          <cell r="X10">
            <v>51.7</v>
          </cell>
          <cell r="Y10">
            <v>1.1300000000000001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50.655999999999999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51.7</v>
          </cell>
          <cell r="BC10">
            <v>239</v>
          </cell>
          <cell r="BD10">
            <v>153.55199999999999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117.015</v>
          </cell>
          <cell r="E11">
            <v>51.35</v>
          </cell>
          <cell r="F11">
            <v>65.665000000000006</v>
          </cell>
          <cell r="G11">
            <v>35.317</v>
          </cell>
          <cell r="H11">
            <v>0</v>
          </cell>
          <cell r="I11">
            <v>39.1</v>
          </cell>
          <cell r="J11">
            <v>0.36099999999999999</v>
          </cell>
          <cell r="K11">
            <v>0.46100000000000002</v>
          </cell>
          <cell r="L11">
            <v>0</v>
          </cell>
          <cell r="M11">
            <v>0</v>
          </cell>
          <cell r="N11">
            <v>38.277999999999999</v>
          </cell>
          <cell r="O11">
            <v>0</v>
          </cell>
          <cell r="P11">
            <v>180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180</v>
          </cell>
          <cell r="V11">
            <v>0</v>
          </cell>
          <cell r="W11">
            <v>0.109</v>
          </cell>
          <cell r="X11">
            <v>39.1</v>
          </cell>
          <cell r="Y11">
            <v>0.93100000000000005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38.277999999999999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39.1</v>
          </cell>
          <cell r="BC11">
            <v>180</v>
          </cell>
          <cell r="BD11">
            <v>117.015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108.887</v>
          </cell>
          <cell r="E12">
            <v>47.796999999999997</v>
          </cell>
          <cell r="F12">
            <v>61.09</v>
          </cell>
          <cell r="G12">
            <v>35.457000000000001</v>
          </cell>
          <cell r="H12">
            <v>0</v>
          </cell>
          <cell r="I12">
            <v>36.729999999999997</v>
          </cell>
          <cell r="J12">
            <v>0.32</v>
          </cell>
          <cell r="K12">
            <v>0.40799999999999997</v>
          </cell>
          <cell r="L12">
            <v>0</v>
          </cell>
          <cell r="M12">
            <v>0</v>
          </cell>
          <cell r="N12">
            <v>36.002000000000002</v>
          </cell>
          <cell r="O12">
            <v>0</v>
          </cell>
          <cell r="P12">
            <v>169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</v>
          </cell>
          <cell r="V12">
            <v>0</v>
          </cell>
          <cell r="W12">
            <v>0.109</v>
          </cell>
          <cell r="X12">
            <v>36.729999999999997</v>
          </cell>
          <cell r="Y12">
            <v>0.83699999999999997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36.002000000000002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36.729999999999997</v>
          </cell>
          <cell r="BC12">
            <v>169</v>
          </cell>
          <cell r="BD12">
            <v>108.887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84.408000000000001</v>
          </cell>
          <cell r="E13">
            <v>37.305</v>
          </cell>
          <cell r="F13">
            <v>47.103000000000002</v>
          </cell>
          <cell r="G13">
            <v>35.223999999999997</v>
          </cell>
          <cell r="H13">
            <v>0</v>
          </cell>
          <cell r="I13">
            <v>28.38</v>
          </cell>
          <cell r="J13">
            <v>0.27</v>
          </cell>
          <cell r="K13">
            <v>0.34</v>
          </cell>
          <cell r="L13">
            <v>0</v>
          </cell>
          <cell r="M13">
            <v>0</v>
          </cell>
          <cell r="N13">
            <v>27.77</v>
          </cell>
          <cell r="O13">
            <v>0</v>
          </cell>
          <cell r="P13">
            <v>129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129</v>
          </cell>
          <cell r="V13">
            <v>0</v>
          </cell>
          <cell r="W13">
            <v>0.121</v>
          </cell>
          <cell r="X13">
            <v>28.38</v>
          </cell>
          <cell r="Y13">
            <v>0.73100000000000009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27.77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28.38</v>
          </cell>
          <cell r="BC13">
            <v>129</v>
          </cell>
          <cell r="BD13">
            <v>84.408000000000001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72.328999999999994</v>
          </cell>
          <cell r="E14">
            <v>31.893999999999998</v>
          </cell>
          <cell r="F14">
            <v>40.435000000000002</v>
          </cell>
          <cell r="G14">
            <v>35.561</v>
          </cell>
          <cell r="H14">
            <v>0</v>
          </cell>
          <cell r="I14">
            <v>24.32</v>
          </cell>
          <cell r="J14">
            <v>0.18099999999999999</v>
          </cell>
          <cell r="K14">
            <v>0.22900000000000001</v>
          </cell>
          <cell r="L14">
            <v>0</v>
          </cell>
          <cell r="M14">
            <v>0</v>
          </cell>
          <cell r="N14">
            <v>23.91</v>
          </cell>
          <cell r="O14">
            <v>0</v>
          </cell>
          <cell r="P14">
            <v>111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</v>
          </cell>
          <cell r="V14">
            <v>0</v>
          </cell>
          <cell r="W14">
            <v>0.11</v>
          </cell>
          <cell r="X14">
            <v>24.32</v>
          </cell>
          <cell r="Y14">
            <v>0.52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24.32</v>
          </cell>
          <cell r="BC14">
            <v>111</v>
          </cell>
          <cell r="BD14">
            <v>72.328999999999994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164.32300000000001</v>
          </cell>
          <cell r="E15">
            <v>70.347999999999999</v>
          </cell>
          <cell r="F15">
            <v>93.974999999999994</v>
          </cell>
          <cell r="G15">
            <v>35.515000000000001</v>
          </cell>
          <cell r="H15">
            <v>0</v>
          </cell>
          <cell r="I15">
            <v>55.52</v>
          </cell>
          <cell r="J15">
            <v>0.41799999999999998</v>
          </cell>
          <cell r="K15">
            <v>0.55800000000000005</v>
          </cell>
          <cell r="L15">
            <v>0</v>
          </cell>
          <cell r="M15">
            <v>0</v>
          </cell>
          <cell r="N15">
            <v>54.543999999999997</v>
          </cell>
          <cell r="O15">
            <v>0</v>
          </cell>
          <cell r="P15">
            <v>267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267</v>
          </cell>
          <cell r="V15">
            <v>0</v>
          </cell>
          <cell r="W15">
            <v>0.10199999999999999</v>
          </cell>
          <cell r="X15">
            <v>55.52</v>
          </cell>
          <cell r="Y15">
            <v>1.0780000000000001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54.543999999999997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55.52</v>
          </cell>
          <cell r="BC15">
            <v>267</v>
          </cell>
          <cell r="BD15">
            <v>164.32300000000001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249.476</v>
          </cell>
          <cell r="E16">
            <v>107.673</v>
          </cell>
          <cell r="F16">
            <v>141.803</v>
          </cell>
          <cell r="G16">
            <v>35.491</v>
          </cell>
          <cell r="H16">
            <v>0</v>
          </cell>
          <cell r="I16">
            <v>84.79</v>
          </cell>
          <cell r="J16">
            <v>0.57399999999999995</v>
          </cell>
          <cell r="K16">
            <v>0.75700000000000001</v>
          </cell>
          <cell r="L16">
            <v>0</v>
          </cell>
          <cell r="M16">
            <v>0</v>
          </cell>
          <cell r="N16">
            <v>83.459000000000003</v>
          </cell>
          <cell r="O16">
            <v>0</v>
          </cell>
          <cell r="P16">
            <v>402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402</v>
          </cell>
          <cell r="V16">
            <v>0</v>
          </cell>
          <cell r="W16">
            <v>6.0999999999999999E-2</v>
          </cell>
          <cell r="X16">
            <v>84.79</v>
          </cell>
          <cell r="Y16">
            <v>1.3919999999999999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83.459000000000003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84.79</v>
          </cell>
          <cell r="BC16">
            <v>402</v>
          </cell>
          <cell r="BD16">
            <v>249.476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278.14400000000001</v>
          </cell>
          <cell r="E17">
            <v>120.384</v>
          </cell>
          <cell r="F17">
            <v>157.76</v>
          </cell>
          <cell r="G17">
            <v>35.295000000000002</v>
          </cell>
          <cell r="H17">
            <v>0</v>
          </cell>
          <cell r="I17">
            <v>94.75</v>
          </cell>
          <cell r="J17">
            <v>0.63500000000000001</v>
          </cell>
          <cell r="K17">
            <v>0.83199999999999996</v>
          </cell>
          <cell r="L17">
            <v>0</v>
          </cell>
          <cell r="M17">
            <v>0</v>
          </cell>
          <cell r="N17">
            <v>93.283000000000001</v>
          </cell>
          <cell r="O17">
            <v>0</v>
          </cell>
          <cell r="P17">
            <v>447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447</v>
          </cell>
          <cell r="V17">
            <v>0</v>
          </cell>
          <cell r="W17">
            <v>5.2999999999999999E-2</v>
          </cell>
          <cell r="X17">
            <v>94.75</v>
          </cell>
          <cell r="Y17">
            <v>1.52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93.283000000000001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94.75</v>
          </cell>
          <cell r="BC17">
            <v>447</v>
          </cell>
          <cell r="BD17">
            <v>278.14400000000001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3942</v>
          </cell>
        </row>
      </sheetData>
      <sheetData sheetId="23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276.02999999999997</v>
          </cell>
          <cell r="E6">
            <v>119.538</v>
          </cell>
          <cell r="F6">
            <v>156.49199999999999</v>
          </cell>
          <cell r="G6">
            <v>35.267000000000003</v>
          </cell>
          <cell r="H6">
            <v>0</v>
          </cell>
          <cell r="I6">
            <v>94.21</v>
          </cell>
          <cell r="J6">
            <v>0.65100000000000002</v>
          </cell>
          <cell r="K6">
            <v>0.85299999999999998</v>
          </cell>
          <cell r="L6">
            <v>0</v>
          </cell>
          <cell r="M6">
            <v>0</v>
          </cell>
          <cell r="N6">
            <v>92.706000000000003</v>
          </cell>
          <cell r="O6">
            <v>0</v>
          </cell>
          <cell r="P6">
            <v>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444</v>
          </cell>
          <cell r="V6">
            <v>0</v>
          </cell>
          <cell r="W6">
            <v>5.2999999999999999E-2</v>
          </cell>
          <cell r="X6">
            <v>94.21</v>
          </cell>
          <cell r="Y6">
            <v>1.5569999999999999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92.706000000000003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94.21</v>
          </cell>
          <cell r="BC6">
            <v>444</v>
          </cell>
          <cell r="BD6">
            <v>276.02999999999997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249.21199999999999</v>
          </cell>
          <cell r="E7">
            <v>108.37</v>
          </cell>
          <cell r="F7">
            <v>140.84200000000001</v>
          </cell>
          <cell r="G7">
            <v>34.988</v>
          </cell>
          <cell r="H7">
            <v>0</v>
          </cell>
          <cell r="I7">
            <v>85.28</v>
          </cell>
          <cell r="J7">
            <v>0.58299999999999996</v>
          </cell>
          <cell r="K7">
            <v>0.75800000000000001</v>
          </cell>
          <cell r="L7">
            <v>0</v>
          </cell>
          <cell r="M7">
            <v>0</v>
          </cell>
          <cell r="N7">
            <v>83.938999999999993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5.1999999999999998E-2</v>
          </cell>
          <cell r="X7">
            <v>85.28</v>
          </cell>
          <cell r="Y7">
            <v>1.393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83.938999999999993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85.28</v>
          </cell>
          <cell r="BC7">
            <v>399</v>
          </cell>
          <cell r="BD7">
            <v>249.21199999999999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264.55200000000002</v>
          </cell>
          <cell r="E8">
            <v>114.27800000000001</v>
          </cell>
          <cell r="F8">
            <v>150.274</v>
          </cell>
          <cell r="G8">
            <v>35.036999999999999</v>
          </cell>
          <cell r="H8">
            <v>0</v>
          </cell>
          <cell r="I8">
            <v>90.2</v>
          </cell>
          <cell r="J8">
            <v>0.628</v>
          </cell>
          <cell r="K8">
            <v>0.82499999999999996</v>
          </cell>
          <cell r="L8">
            <v>0</v>
          </cell>
          <cell r="M8">
            <v>0</v>
          </cell>
          <cell r="N8">
            <v>88.747</v>
          </cell>
          <cell r="O8">
            <v>0</v>
          </cell>
          <cell r="P8">
            <v>427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427</v>
          </cell>
          <cell r="V8">
            <v>0</v>
          </cell>
          <cell r="W8">
            <v>6.2E-2</v>
          </cell>
          <cell r="X8">
            <v>90.2</v>
          </cell>
          <cell r="Y8">
            <v>1.5149999999999999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88.747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90.2</v>
          </cell>
          <cell r="BC8">
            <v>427</v>
          </cell>
          <cell r="BD8">
            <v>264.55200000000002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115.69799999999999</v>
          </cell>
          <cell r="E9">
            <v>51.076000000000001</v>
          </cell>
          <cell r="F9">
            <v>64.622</v>
          </cell>
          <cell r="G9">
            <v>35.347999999999999</v>
          </cell>
          <cell r="H9">
            <v>0</v>
          </cell>
          <cell r="I9">
            <v>39.299999999999997</v>
          </cell>
          <cell r="J9">
            <v>0.317</v>
          </cell>
          <cell r="K9">
            <v>0.40200000000000002</v>
          </cell>
          <cell r="L9">
            <v>0</v>
          </cell>
          <cell r="M9">
            <v>0</v>
          </cell>
          <cell r="N9">
            <v>38.581000000000003</v>
          </cell>
          <cell r="O9">
            <v>0</v>
          </cell>
          <cell r="P9">
            <v>179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179</v>
          </cell>
          <cell r="V9">
            <v>0</v>
          </cell>
          <cell r="W9">
            <v>0.12</v>
          </cell>
          <cell r="X9">
            <v>39.299999999999997</v>
          </cell>
          <cell r="Y9">
            <v>0.83900000000000008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38.581000000000003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39.299999999999997</v>
          </cell>
          <cell r="BC9">
            <v>179</v>
          </cell>
          <cell r="BD9">
            <v>115.69799999999999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87.59</v>
          </cell>
          <cell r="E10">
            <v>38.880000000000003</v>
          </cell>
          <cell r="F10">
            <v>48.71</v>
          </cell>
          <cell r="G10">
            <v>35.536000000000001</v>
          </cell>
          <cell r="H10">
            <v>0</v>
          </cell>
          <cell r="I10">
            <v>29.71</v>
          </cell>
          <cell r="J10">
            <v>0.248</v>
          </cell>
          <cell r="K10">
            <v>0.311</v>
          </cell>
          <cell r="L10">
            <v>0</v>
          </cell>
          <cell r="M10">
            <v>0</v>
          </cell>
          <cell r="N10">
            <v>29.151</v>
          </cell>
          <cell r="O10">
            <v>0</v>
          </cell>
          <cell r="P10">
            <v>134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134</v>
          </cell>
          <cell r="V10">
            <v>0</v>
          </cell>
          <cell r="W10">
            <v>0.121</v>
          </cell>
          <cell r="X10">
            <v>29.71</v>
          </cell>
          <cell r="Y10">
            <v>0.67999999999999994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29.151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29.71</v>
          </cell>
          <cell r="BC10">
            <v>134</v>
          </cell>
          <cell r="BD10">
            <v>87.59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104.101</v>
          </cell>
          <cell r="E11">
            <v>46.59</v>
          </cell>
          <cell r="F11">
            <v>57.511000000000003</v>
          </cell>
          <cell r="G11">
            <v>35.545000000000002</v>
          </cell>
          <cell r="H11">
            <v>0</v>
          </cell>
          <cell r="I11">
            <v>35.33</v>
          </cell>
          <cell r="J11">
            <v>0.32700000000000001</v>
          </cell>
          <cell r="K11">
            <v>0.40400000000000003</v>
          </cell>
          <cell r="L11">
            <v>0</v>
          </cell>
          <cell r="M11">
            <v>0</v>
          </cell>
          <cell r="N11">
            <v>34.598999999999997</v>
          </cell>
          <cell r="O11">
            <v>0</v>
          </cell>
          <cell r="P11">
            <v>157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157</v>
          </cell>
          <cell r="V11">
            <v>0</v>
          </cell>
          <cell r="W11">
            <v>0.11700000000000001</v>
          </cell>
          <cell r="X11">
            <v>35.33</v>
          </cell>
          <cell r="Y11">
            <v>0.84800000000000009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34.598999999999997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35.33</v>
          </cell>
          <cell r="BC11">
            <v>157</v>
          </cell>
          <cell r="BD11">
            <v>104.101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109.03700000000001</v>
          </cell>
          <cell r="E12">
            <v>48.052999999999997</v>
          </cell>
          <cell r="F12">
            <v>60.984000000000002</v>
          </cell>
          <cell r="G12">
            <v>35.512999999999998</v>
          </cell>
          <cell r="H12">
            <v>0</v>
          </cell>
          <cell r="I12">
            <v>36.99</v>
          </cell>
          <cell r="J12">
            <v>0.35199999999999998</v>
          </cell>
          <cell r="K12">
            <v>0.44700000000000001</v>
          </cell>
          <cell r="L12">
            <v>0</v>
          </cell>
          <cell r="M12">
            <v>0</v>
          </cell>
          <cell r="N12">
            <v>36.191000000000003</v>
          </cell>
          <cell r="O12">
            <v>0</v>
          </cell>
          <cell r="P12">
            <v>169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</v>
          </cell>
          <cell r="V12">
            <v>0</v>
          </cell>
          <cell r="W12">
            <v>0.114</v>
          </cell>
          <cell r="X12">
            <v>36.99</v>
          </cell>
          <cell r="Y12">
            <v>0.91299999999999992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36.191000000000003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36.99</v>
          </cell>
          <cell r="BC12">
            <v>169</v>
          </cell>
          <cell r="BD12">
            <v>109.03700000000001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106.229</v>
          </cell>
          <cell r="E13">
            <v>46.957000000000001</v>
          </cell>
          <cell r="F13">
            <v>59.271999999999998</v>
          </cell>
          <cell r="G13">
            <v>35.56</v>
          </cell>
          <cell r="H13">
            <v>0</v>
          </cell>
          <cell r="I13">
            <v>35.869999999999997</v>
          </cell>
          <cell r="J13">
            <v>0.51200000000000001</v>
          </cell>
          <cell r="K13">
            <v>0.64700000000000002</v>
          </cell>
          <cell r="L13">
            <v>0</v>
          </cell>
          <cell r="M13">
            <v>0</v>
          </cell>
          <cell r="N13">
            <v>34.710999999999999</v>
          </cell>
          <cell r="O13">
            <v>0</v>
          </cell>
          <cell r="P13">
            <v>163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163</v>
          </cell>
          <cell r="V13">
            <v>0</v>
          </cell>
          <cell r="W13">
            <v>0.124</v>
          </cell>
          <cell r="X13">
            <v>35.869999999999997</v>
          </cell>
          <cell r="Y13">
            <v>1.2829999999999999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34.710999999999999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35.869999999999997</v>
          </cell>
          <cell r="BC13">
            <v>163</v>
          </cell>
          <cell r="BD13">
            <v>106.229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104.89400000000001</v>
          </cell>
          <cell r="E14">
            <v>46.597999999999999</v>
          </cell>
          <cell r="F14">
            <v>58.295999999999999</v>
          </cell>
          <cell r="G14">
            <v>35.545999999999999</v>
          </cell>
          <cell r="H14">
            <v>0</v>
          </cell>
          <cell r="I14">
            <v>34.86</v>
          </cell>
          <cell r="J14">
            <v>0.34200000000000003</v>
          </cell>
          <cell r="K14">
            <v>0.42699999999999999</v>
          </cell>
          <cell r="L14">
            <v>0</v>
          </cell>
          <cell r="M14">
            <v>0</v>
          </cell>
          <cell r="N14">
            <v>34.091000000000001</v>
          </cell>
          <cell r="O14">
            <v>0</v>
          </cell>
          <cell r="P14">
            <v>157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157</v>
          </cell>
          <cell r="V14">
            <v>0</v>
          </cell>
          <cell r="W14">
            <v>0.111</v>
          </cell>
          <cell r="X14">
            <v>34.86</v>
          </cell>
          <cell r="Y14">
            <v>0.88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34.091000000000001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34.86</v>
          </cell>
          <cell r="BC14">
            <v>157</v>
          </cell>
          <cell r="BD14">
            <v>104.89400000000001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199.25700000000001</v>
          </cell>
          <cell r="E15">
            <v>85.989000000000004</v>
          </cell>
          <cell r="F15">
            <v>113.268</v>
          </cell>
          <cell r="G15">
            <v>35.534999999999997</v>
          </cell>
          <cell r="H15">
            <v>0</v>
          </cell>
          <cell r="I15">
            <v>67.27</v>
          </cell>
          <cell r="J15">
            <v>0.36399999999999999</v>
          </cell>
          <cell r="K15">
            <v>0.48</v>
          </cell>
          <cell r="L15">
            <v>0</v>
          </cell>
          <cell r="M15">
            <v>0</v>
          </cell>
          <cell r="N15">
            <v>66.426000000000002</v>
          </cell>
          <cell r="O15">
            <v>0</v>
          </cell>
          <cell r="P15">
            <v>319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319</v>
          </cell>
          <cell r="V15">
            <v>0</v>
          </cell>
          <cell r="W15">
            <v>9.0999999999999998E-2</v>
          </cell>
          <cell r="X15">
            <v>67.27</v>
          </cell>
          <cell r="Y15">
            <v>0.93499999999999994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66.426000000000002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67.27</v>
          </cell>
          <cell r="BC15">
            <v>319</v>
          </cell>
          <cell r="BD15">
            <v>199.25700000000001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60.02</v>
          </cell>
          <cell r="J16">
            <v>26.038</v>
          </cell>
          <cell r="K16">
            <v>33.981999999999999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282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282</v>
          </cell>
          <cell r="V16">
            <v>0</v>
          </cell>
          <cell r="W16">
            <v>0</v>
          </cell>
          <cell r="X16">
            <v>60.02</v>
          </cell>
          <cell r="Y16">
            <v>60.019999999999996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60.02</v>
          </cell>
          <cell r="BC16">
            <v>282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900.36800000000005</v>
          </cell>
          <cell r="E6">
            <v>430.37799999999999</v>
          </cell>
          <cell r="F6">
            <v>469.99</v>
          </cell>
          <cell r="G6">
            <v>34.56</v>
          </cell>
          <cell r="H6">
            <v>0</v>
          </cell>
          <cell r="I6">
            <v>335</v>
          </cell>
          <cell r="J6">
            <v>3.2210000000000001</v>
          </cell>
          <cell r="K6">
            <v>3.5169999999999999</v>
          </cell>
          <cell r="L6">
            <v>0</v>
          </cell>
          <cell r="M6">
            <v>0</v>
          </cell>
          <cell r="N6">
            <v>328.262</v>
          </cell>
          <cell r="O6">
            <v>0</v>
          </cell>
          <cell r="P6">
            <v>1317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1317</v>
          </cell>
          <cell r="V6">
            <v>0</v>
          </cell>
          <cell r="W6">
            <v>1.21</v>
          </cell>
          <cell r="X6">
            <v>335</v>
          </cell>
          <cell r="Y6">
            <v>7.9479999999999995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328.262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1317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335</v>
          </cell>
          <cell r="BC6">
            <v>1317</v>
          </cell>
          <cell r="BD6">
            <v>900.36800000000005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1077.963</v>
          </cell>
          <cell r="E7">
            <v>515.57399999999996</v>
          </cell>
          <cell r="F7">
            <v>562.38900000000001</v>
          </cell>
          <cell r="G7">
            <v>34.621000000000002</v>
          </cell>
          <cell r="H7">
            <v>0</v>
          </cell>
          <cell r="I7">
            <v>402.1</v>
          </cell>
          <cell r="J7">
            <v>2.4830000000000001</v>
          </cell>
          <cell r="K7">
            <v>2.7080000000000002</v>
          </cell>
          <cell r="L7">
            <v>0</v>
          </cell>
          <cell r="M7">
            <v>0</v>
          </cell>
          <cell r="N7">
            <v>396.90899999999999</v>
          </cell>
          <cell r="O7">
            <v>0</v>
          </cell>
          <cell r="P7">
            <v>1579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1579</v>
          </cell>
          <cell r="V7">
            <v>0</v>
          </cell>
          <cell r="W7">
            <v>1.9259999999999999</v>
          </cell>
          <cell r="X7">
            <v>402.1</v>
          </cell>
          <cell r="Y7">
            <v>7.1170000000000009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396.90899999999999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1579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402.1</v>
          </cell>
          <cell r="BC7">
            <v>1579</v>
          </cell>
          <cell r="BD7">
            <v>1077.963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1376.0429999999999</v>
          </cell>
          <cell r="E8">
            <v>657.77499999999998</v>
          </cell>
          <cell r="F8">
            <v>718.26800000000003</v>
          </cell>
          <cell r="G8">
            <v>34.591000000000001</v>
          </cell>
          <cell r="H8">
            <v>0</v>
          </cell>
          <cell r="I8">
            <v>513.6</v>
          </cell>
          <cell r="J8">
            <v>3.9969999999999999</v>
          </cell>
          <cell r="K8">
            <v>4.3639999999999999</v>
          </cell>
          <cell r="L8">
            <v>0</v>
          </cell>
          <cell r="M8">
            <v>0</v>
          </cell>
          <cell r="N8">
            <v>505.23899999999998</v>
          </cell>
          <cell r="O8">
            <v>0</v>
          </cell>
          <cell r="P8">
            <v>2019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2019</v>
          </cell>
          <cell r="V8">
            <v>0</v>
          </cell>
          <cell r="W8">
            <v>1.8320000000000001</v>
          </cell>
          <cell r="X8">
            <v>513.6</v>
          </cell>
          <cell r="Y8">
            <v>10.193000000000001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505.23899999999998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2019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513.6</v>
          </cell>
          <cell r="BC8">
            <v>2019</v>
          </cell>
          <cell r="BD8">
            <v>1376.0429999999999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733.03200000000004</v>
          </cell>
          <cell r="E9">
            <v>352.14800000000002</v>
          </cell>
          <cell r="F9">
            <v>380.88400000000001</v>
          </cell>
          <cell r="G9">
            <v>34.621000000000002</v>
          </cell>
          <cell r="H9">
            <v>0</v>
          </cell>
          <cell r="I9">
            <v>273</v>
          </cell>
          <cell r="J9">
            <v>2.3650000000000002</v>
          </cell>
          <cell r="K9">
            <v>2.5569999999999999</v>
          </cell>
          <cell r="L9">
            <v>0</v>
          </cell>
          <cell r="M9">
            <v>0</v>
          </cell>
          <cell r="N9">
            <v>268.07799999999997</v>
          </cell>
          <cell r="O9">
            <v>0</v>
          </cell>
          <cell r="P9">
            <v>1063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1063</v>
          </cell>
          <cell r="V9">
            <v>0</v>
          </cell>
          <cell r="W9">
            <v>1.742</v>
          </cell>
          <cell r="X9">
            <v>273</v>
          </cell>
          <cell r="Y9">
            <v>6.6640000000000006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268.07799999999997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1063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273</v>
          </cell>
          <cell r="BC9">
            <v>1063</v>
          </cell>
          <cell r="BD9">
            <v>733.03200000000004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383.50599999999997</v>
          </cell>
          <cell r="E10">
            <v>186.113</v>
          </cell>
          <cell r="F10">
            <v>197.393</v>
          </cell>
          <cell r="G10">
            <v>34.621000000000002</v>
          </cell>
          <cell r="H10">
            <v>0</v>
          </cell>
          <cell r="I10">
            <v>143</v>
          </cell>
          <cell r="J10">
            <v>1.359</v>
          </cell>
          <cell r="K10">
            <v>1.4419999999999999</v>
          </cell>
          <cell r="L10">
            <v>0</v>
          </cell>
          <cell r="M10">
            <v>0</v>
          </cell>
          <cell r="N10">
            <v>140.19900000000001</v>
          </cell>
          <cell r="O10">
            <v>0</v>
          </cell>
          <cell r="P10">
            <v>546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546</v>
          </cell>
          <cell r="V10">
            <v>0</v>
          </cell>
          <cell r="W10">
            <v>1.2190000000000001</v>
          </cell>
          <cell r="X10">
            <v>143</v>
          </cell>
          <cell r="Y10">
            <v>4.0200000000000005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140.19900000000001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546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</v>
          </cell>
          <cell r="BC10">
            <v>546</v>
          </cell>
          <cell r="BD10">
            <v>383.50599999999997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316.048</v>
          </cell>
          <cell r="E11">
            <v>153.137</v>
          </cell>
          <cell r="F11">
            <v>162.911</v>
          </cell>
          <cell r="G11">
            <v>34.618000000000002</v>
          </cell>
          <cell r="H11">
            <v>0</v>
          </cell>
          <cell r="I11">
            <v>117.5</v>
          </cell>
          <cell r="J11">
            <v>1.1040000000000001</v>
          </cell>
          <cell r="K11">
            <v>1.1739999999999999</v>
          </cell>
          <cell r="L11">
            <v>0</v>
          </cell>
          <cell r="M11">
            <v>0</v>
          </cell>
          <cell r="N11">
            <v>115.22199999999999</v>
          </cell>
          <cell r="O11">
            <v>0</v>
          </cell>
          <cell r="P11">
            <v>450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450</v>
          </cell>
          <cell r="V11">
            <v>0</v>
          </cell>
          <cell r="W11">
            <v>1.19</v>
          </cell>
          <cell r="X11">
            <v>117.5</v>
          </cell>
          <cell r="Y11">
            <v>3.468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115.22199999999999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450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117.5</v>
          </cell>
          <cell r="BC11">
            <v>450</v>
          </cell>
          <cell r="BD11">
            <v>316.048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329.68599999999998</v>
          </cell>
          <cell r="E12">
            <v>159.905</v>
          </cell>
          <cell r="F12">
            <v>169.78100000000001</v>
          </cell>
          <cell r="G12">
            <v>34.930999999999997</v>
          </cell>
          <cell r="H12">
            <v>0</v>
          </cell>
          <cell r="I12">
            <v>122.7</v>
          </cell>
          <cell r="J12">
            <v>1.1559999999999999</v>
          </cell>
          <cell r="K12">
            <v>1.2270000000000001</v>
          </cell>
          <cell r="L12">
            <v>0</v>
          </cell>
          <cell r="M12">
            <v>0</v>
          </cell>
          <cell r="N12">
            <v>120.31699999999999</v>
          </cell>
          <cell r="O12">
            <v>0</v>
          </cell>
          <cell r="P12">
            <v>469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469</v>
          </cell>
          <cell r="V12">
            <v>0</v>
          </cell>
          <cell r="W12">
            <v>1.216</v>
          </cell>
          <cell r="X12">
            <v>122.7</v>
          </cell>
          <cell r="Y12">
            <v>3.5990000000000002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120.31699999999999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469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122.7</v>
          </cell>
          <cell r="BC12">
            <v>469</v>
          </cell>
          <cell r="BD12">
            <v>329.68599999999998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405.33699999999999</v>
          </cell>
          <cell r="E13">
            <v>195.31200000000001</v>
          </cell>
          <cell r="F13">
            <v>210.02500000000001</v>
          </cell>
          <cell r="G13">
            <v>34.826000000000001</v>
          </cell>
          <cell r="H13">
            <v>0</v>
          </cell>
          <cell r="I13">
            <v>150.6</v>
          </cell>
          <cell r="J13">
            <v>0.97699999999999998</v>
          </cell>
          <cell r="K13">
            <v>1.0509999999999999</v>
          </cell>
          <cell r="L13">
            <v>0</v>
          </cell>
          <cell r="M13">
            <v>0</v>
          </cell>
          <cell r="N13">
            <v>148.572</v>
          </cell>
          <cell r="O13">
            <v>0</v>
          </cell>
          <cell r="P13">
            <v>583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583</v>
          </cell>
          <cell r="V13">
            <v>0</v>
          </cell>
          <cell r="W13">
            <v>1.2529999999999999</v>
          </cell>
          <cell r="X13">
            <v>150.6</v>
          </cell>
          <cell r="Y13">
            <v>3.2809999999999997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148.572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583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150.6</v>
          </cell>
          <cell r="BC13">
            <v>583</v>
          </cell>
          <cell r="BD13">
            <v>405.33699999999999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378.67200000000003</v>
          </cell>
          <cell r="E14">
            <v>186.179</v>
          </cell>
          <cell r="F14">
            <v>192.49299999999999</v>
          </cell>
          <cell r="G14">
            <v>35.279000000000003</v>
          </cell>
          <cell r="H14">
            <v>0</v>
          </cell>
          <cell r="I14">
            <v>138.9</v>
          </cell>
          <cell r="J14">
            <v>1.8759999999999999</v>
          </cell>
          <cell r="K14">
            <v>1.9390000000000001</v>
          </cell>
          <cell r="L14">
            <v>0</v>
          </cell>
          <cell r="M14">
            <v>0</v>
          </cell>
          <cell r="N14">
            <v>135.08500000000001</v>
          </cell>
          <cell r="O14">
            <v>0</v>
          </cell>
          <cell r="P14">
            <v>517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517</v>
          </cell>
          <cell r="V14">
            <v>0</v>
          </cell>
          <cell r="W14">
            <v>1.546</v>
          </cell>
          <cell r="X14">
            <v>138.9</v>
          </cell>
          <cell r="Y14">
            <v>5.3609999999999998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135.08500000000001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517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138.9</v>
          </cell>
          <cell r="BC14">
            <v>517</v>
          </cell>
          <cell r="BD14">
            <v>378.67200000000003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725.41600000000005</v>
          </cell>
          <cell r="E15">
            <v>350.745</v>
          </cell>
          <cell r="F15">
            <v>374.67099999999999</v>
          </cell>
          <cell r="G15">
            <v>35.531999999999996</v>
          </cell>
          <cell r="H15">
            <v>0</v>
          </cell>
          <cell r="I15">
            <v>264.2</v>
          </cell>
          <cell r="J15">
            <v>2.407</v>
          </cell>
          <cell r="K15">
            <v>2.5720000000000001</v>
          </cell>
          <cell r="L15">
            <v>0</v>
          </cell>
          <cell r="M15">
            <v>0</v>
          </cell>
          <cell r="N15">
            <v>259.221</v>
          </cell>
          <cell r="O15">
            <v>0</v>
          </cell>
          <cell r="P15">
            <v>1016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1016</v>
          </cell>
          <cell r="V15">
            <v>0</v>
          </cell>
          <cell r="W15">
            <v>1.1870000000000001</v>
          </cell>
          <cell r="X15">
            <v>264.2</v>
          </cell>
          <cell r="Y15">
            <v>6.1660000000000004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259.221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1016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264.2</v>
          </cell>
          <cell r="BC15">
            <v>1016</v>
          </cell>
          <cell r="BD15">
            <v>725.41600000000005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1148.798</v>
          </cell>
          <cell r="E16">
            <v>551.66300000000001</v>
          </cell>
          <cell r="F16">
            <v>597.13499999999999</v>
          </cell>
          <cell r="G16">
            <v>35.313000000000002</v>
          </cell>
          <cell r="H16">
            <v>0</v>
          </cell>
          <cell r="I16">
            <v>431.9</v>
          </cell>
          <cell r="J16">
            <v>3.056</v>
          </cell>
          <cell r="K16">
            <v>3.3079999999999998</v>
          </cell>
          <cell r="L16">
            <v>0</v>
          </cell>
          <cell r="M16">
            <v>0</v>
          </cell>
          <cell r="N16">
            <v>425.536</v>
          </cell>
          <cell r="O16">
            <v>0</v>
          </cell>
          <cell r="P16">
            <v>1683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1683</v>
          </cell>
          <cell r="V16">
            <v>0</v>
          </cell>
          <cell r="W16">
            <v>0.79900000000000004</v>
          </cell>
          <cell r="X16">
            <v>431.9</v>
          </cell>
          <cell r="Y16">
            <v>7.1630000000000003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425.536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1683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431.9</v>
          </cell>
          <cell r="BC16">
            <v>1683</v>
          </cell>
          <cell r="BD16">
            <v>1148.798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1046.1859999999999</v>
          </cell>
          <cell r="E17">
            <v>504.49099999999999</v>
          </cell>
          <cell r="F17">
            <v>541.69500000000005</v>
          </cell>
          <cell r="G17">
            <v>35.043999999999997</v>
          </cell>
          <cell r="H17">
            <v>0</v>
          </cell>
          <cell r="I17">
            <v>394</v>
          </cell>
          <cell r="J17">
            <v>3.407</v>
          </cell>
          <cell r="K17">
            <v>3.6579999999999999</v>
          </cell>
          <cell r="L17">
            <v>0</v>
          </cell>
          <cell r="M17">
            <v>0</v>
          </cell>
          <cell r="N17">
            <v>386.935</v>
          </cell>
          <cell r="O17">
            <v>0</v>
          </cell>
          <cell r="P17">
            <v>1523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1523</v>
          </cell>
          <cell r="V17">
            <v>0</v>
          </cell>
          <cell r="W17">
            <v>1.0189999999999999</v>
          </cell>
          <cell r="X17">
            <v>394</v>
          </cell>
          <cell r="Y17">
            <v>8.0839999999999996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1523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386.935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1523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394</v>
          </cell>
          <cell r="BC17">
            <v>1523</v>
          </cell>
          <cell r="BD17">
            <v>1046.1859999999999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3691</v>
          </cell>
        </row>
      </sheetData>
      <sheetData sheetId="25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946.99699999999996</v>
          </cell>
          <cell r="E6">
            <v>458.661</v>
          </cell>
          <cell r="F6">
            <v>488.33600000000001</v>
          </cell>
          <cell r="G6">
            <v>35.314</v>
          </cell>
          <cell r="H6">
            <v>0</v>
          </cell>
          <cell r="I6">
            <v>354.3</v>
          </cell>
          <cell r="J6">
            <v>2.996</v>
          </cell>
          <cell r="K6">
            <v>3.1890000000000001</v>
          </cell>
          <cell r="L6">
            <v>0</v>
          </cell>
          <cell r="M6">
            <v>0</v>
          </cell>
          <cell r="N6">
            <v>348.11500000000001</v>
          </cell>
          <cell r="O6">
            <v>0</v>
          </cell>
          <cell r="P6">
            <v>1358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1358</v>
          </cell>
          <cell r="V6">
            <v>0</v>
          </cell>
          <cell r="W6">
            <v>1.2290000000000001</v>
          </cell>
          <cell r="X6">
            <v>354.3</v>
          </cell>
          <cell r="Y6">
            <v>7.4140000000000006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348.11500000000001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1358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354.3</v>
          </cell>
          <cell r="BC6">
            <v>1358</v>
          </cell>
          <cell r="BD6">
            <v>946.99699999999996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1057.144</v>
          </cell>
          <cell r="E7">
            <v>511.87</v>
          </cell>
          <cell r="F7">
            <v>545.274</v>
          </cell>
          <cell r="G7">
            <v>35.017000000000003</v>
          </cell>
          <cell r="H7">
            <v>0</v>
          </cell>
          <cell r="I7">
            <v>397.4</v>
          </cell>
          <cell r="J7">
            <v>3.1880000000000002</v>
          </cell>
          <cell r="K7">
            <v>3.3959999999999999</v>
          </cell>
          <cell r="L7">
            <v>0</v>
          </cell>
          <cell r="M7">
            <v>0</v>
          </cell>
          <cell r="N7">
            <v>390.81599999999997</v>
          </cell>
          <cell r="O7">
            <v>0</v>
          </cell>
          <cell r="P7">
            <v>1524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1524</v>
          </cell>
          <cell r="V7">
            <v>0</v>
          </cell>
          <cell r="W7">
            <v>1.651</v>
          </cell>
          <cell r="X7">
            <v>397.4</v>
          </cell>
          <cell r="Y7">
            <v>8.2349999999999994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390.81599999999997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1524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397.4</v>
          </cell>
          <cell r="BC7">
            <v>1524</v>
          </cell>
          <cell r="BD7">
            <v>1057.144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1095.413</v>
          </cell>
          <cell r="E8">
            <v>528.77599999999995</v>
          </cell>
          <cell r="F8">
            <v>566.63699999999994</v>
          </cell>
          <cell r="G8">
            <v>35.027999999999999</v>
          </cell>
          <cell r="H8">
            <v>0</v>
          </cell>
          <cell r="I8">
            <v>410.6</v>
          </cell>
          <cell r="J8">
            <v>3.4449999999999998</v>
          </cell>
          <cell r="K8">
            <v>3.6909999999999998</v>
          </cell>
          <cell r="L8">
            <v>0</v>
          </cell>
          <cell r="M8">
            <v>0</v>
          </cell>
          <cell r="N8">
            <v>403.464</v>
          </cell>
          <cell r="O8">
            <v>0</v>
          </cell>
          <cell r="P8">
            <v>1584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1584</v>
          </cell>
          <cell r="V8">
            <v>0</v>
          </cell>
          <cell r="W8">
            <v>0.90700000000000003</v>
          </cell>
          <cell r="X8">
            <v>410.6</v>
          </cell>
          <cell r="Y8">
            <v>8.0429999999999993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403.464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1584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410.6</v>
          </cell>
          <cell r="BC8">
            <v>1584</v>
          </cell>
          <cell r="BD8">
            <v>1095.413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538.51900000000001</v>
          </cell>
          <cell r="E9">
            <v>261.779</v>
          </cell>
          <cell r="F9">
            <v>276.74</v>
          </cell>
          <cell r="G9">
            <v>35.249000000000002</v>
          </cell>
          <cell r="H9">
            <v>0</v>
          </cell>
          <cell r="I9">
            <v>201.8</v>
          </cell>
          <cell r="J9">
            <v>1.835</v>
          </cell>
          <cell r="K9">
            <v>1.94</v>
          </cell>
          <cell r="L9">
            <v>0</v>
          </cell>
          <cell r="M9">
            <v>0</v>
          </cell>
          <cell r="N9">
            <v>198.02500000000001</v>
          </cell>
          <cell r="O9">
            <v>0</v>
          </cell>
          <cell r="P9">
            <v>768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768</v>
          </cell>
          <cell r="V9">
            <v>0</v>
          </cell>
          <cell r="W9">
            <v>1.2190000000000001</v>
          </cell>
          <cell r="X9">
            <v>201.8</v>
          </cell>
          <cell r="Y9">
            <v>4.9939999999999998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198.02500000000001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768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201.8</v>
          </cell>
          <cell r="BC9">
            <v>768</v>
          </cell>
          <cell r="BD9">
            <v>538.51900000000001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383.29300000000001</v>
          </cell>
          <cell r="E10">
            <v>186.328</v>
          </cell>
          <cell r="F10">
            <v>196.965</v>
          </cell>
          <cell r="G10">
            <v>35.487000000000002</v>
          </cell>
          <cell r="H10">
            <v>0</v>
          </cell>
          <cell r="I10">
            <v>141.9</v>
          </cell>
          <cell r="J10">
            <v>1.375</v>
          </cell>
          <cell r="K10">
            <v>1.454</v>
          </cell>
          <cell r="L10">
            <v>0</v>
          </cell>
          <cell r="M10">
            <v>0</v>
          </cell>
          <cell r="N10">
            <v>139.071</v>
          </cell>
          <cell r="O10">
            <v>0</v>
          </cell>
          <cell r="P10">
            <v>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540</v>
          </cell>
          <cell r="V10">
            <v>0</v>
          </cell>
          <cell r="W10">
            <v>1.387</v>
          </cell>
          <cell r="X10">
            <v>141.9</v>
          </cell>
          <cell r="Y10">
            <v>4.2159999999999993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139.071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141.9</v>
          </cell>
          <cell r="BC10">
            <v>540</v>
          </cell>
          <cell r="BD10">
            <v>383.29300000000001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367.267</v>
          </cell>
          <cell r="E11">
            <v>178.71299999999999</v>
          </cell>
          <cell r="F11">
            <v>188.554</v>
          </cell>
          <cell r="G11">
            <v>35.485999999999997</v>
          </cell>
          <cell r="H11">
            <v>0</v>
          </cell>
          <cell r="I11">
            <v>134.80000000000001</v>
          </cell>
          <cell r="J11">
            <v>1.335</v>
          </cell>
          <cell r="K11">
            <v>1.4079999999999999</v>
          </cell>
          <cell r="L11">
            <v>0</v>
          </cell>
          <cell r="M11">
            <v>0</v>
          </cell>
          <cell r="N11">
            <v>132.05699999999999</v>
          </cell>
          <cell r="O11">
            <v>0</v>
          </cell>
          <cell r="P11">
            <v>512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512</v>
          </cell>
          <cell r="V11">
            <v>0</v>
          </cell>
          <cell r="W11">
            <v>1.524</v>
          </cell>
          <cell r="X11">
            <v>134.80000000000001</v>
          </cell>
          <cell r="Y11">
            <v>4.2669999999999995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132.05699999999999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512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134.80000000000001</v>
          </cell>
          <cell r="BC11">
            <v>512</v>
          </cell>
          <cell r="BD11">
            <v>367.267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378.61399999999998</v>
          </cell>
          <cell r="E12">
            <v>182.65100000000001</v>
          </cell>
          <cell r="F12">
            <v>195.96299999999999</v>
          </cell>
          <cell r="G12">
            <v>35.485999999999997</v>
          </cell>
          <cell r="H12">
            <v>0</v>
          </cell>
          <cell r="I12">
            <v>142.4</v>
          </cell>
          <cell r="J12">
            <v>1.3819999999999999</v>
          </cell>
          <cell r="K12">
            <v>1.4830000000000001</v>
          </cell>
          <cell r="L12">
            <v>0</v>
          </cell>
          <cell r="M12">
            <v>0</v>
          </cell>
          <cell r="N12">
            <v>139.535</v>
          </cell>
          <cell r="O12">
            <v>0</v>
          </cell>
          <cell r="P12">
            <v>550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550</v>
          </cell>
          <cell r="V12">
            <v>0</v>
          </cell>
          <cell r="W12">
            <v>1.583</v>
          </cell>
          <cell r="X12">
            <v>142.4</v>
          </cell>
          <cell r="Y12">
            <v>4.4480000000000004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139.535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550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142.4</v>
          </cell>
          <cell r="BC12">
            <v>550</v>
          </cell>
          <cell r="BD12">
            <v>378.61399999999998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376.50700000000001</v>
          </cell>
          <cell r="E13">
            <v>182.78700000000001</v>
          </cell>
          <cell r="F13">
            <v>193.72</v>
          </cell>
          <cell r="G13">
            <v>35.54</v>
          </cell>
          <cell r="H13">
            <v>0</v>
          </cell>
          <cell r="I13">
            <v>139.69999999999999</v>
          </cell>
          <cell r="J13">
            <v>2.0369999999999999</v>
          </cell>
          <cell r="K13">
            <v>2.1579999999999999</v>
          </cell>
          <cell r="L13">
            <v>0</v>
          </cell>
          <cell r="M13">
            <v>0</v>
          </cell>
          <cell r="N13">
            <v>135.505</v>
          </cell>
          <cell r="O13">
            <v>0</v>
          </cell>
          <cell r="P13">
            <v>533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533</v>
          </cell>
          <cell r="V13">
            <v>0</v>
          </cell>
          <cell r="W13">
            <v>1.9810000000000001</v>
          </cell>
          <cell r="X13">
            <v>139.69999999999999</v>
          </cell>
          <cell r="Y13">
            <v>6.1760000000000002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135.505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533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139.69999999999999</v>
          </cell>
          <cell r="BC13">
            <v>533</v>
          </cell>
          <cell r="BD13">
            <v>376.50700000000001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484.85300000000001</v>
          </cell>
          <cell r="E14">
            <v>233.74100000000001</v>
          </cell>
          <cell r="F14">
            <v>251.11199999999999</v>
          </cell>
          <cell r="G14">
            <v>35.509</v>
          </cell>
          <cell r="H14">
            <v>0</v>
          </cell>
          <cell r="I14">
            <v>179.7</v>
          </cell>
          <cell r="J14">
            <v>1.4790000000000001</v>
          </cell>
          <cell r="K14">
            <v>1.589</v>
          </cell>
          <cell r="L14">
            <v>0</v>
          </cell>
          <cell r="M14">
            <v>0</v>
          </cell>
          <cell r="N14">
            <v>176.63200000000001</v>
          </cell>
          <cell r="O14">
            <v>0</v>
          </cell>
          <cell r="P14">
            <v>695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695</v>
          </cell>
          <cell r="V14">
            <v>0</v>
          </cell>
          <cell r="W14">
            <v>2.383</v>
          </cell>
          <cell r="X14">
            <v>179.7</v>
          </cell>
          <cell r="Y14">
            <v>5.4510000000000005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176.63200000000001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695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179.7</v>
          </cell>
          <cell r="BC14">
            <v>695</v>
          </cell>
          <cell r="BD14">
            <v>484.85300000000001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683.13599999999997</v>
          </cell>
          <cell r="E15">
            <v>328.45800000000003</v>
          </cell>
          <cell r="F15">
            <v>354.678</v>
          </cell>
          <cell r="G15">
            <v>35.517000000000003</v>
          </cell>
          <cell r="H15">
            <v>0</v>
          </cell>
          <cell r="I15">
            <v>255.7</v>
          </cell>
          <cell r="J15">
            <v>0.50900000000000001</v>
          </cell>
          <cell r="K15">
            <v>0.54900000000000004</v>
          </cell>
          <cell r="L15">
            <v>0</v>
          </cell>
          <cell r="M15">
            <v>0</v>
          </cell>
          <cell r="N15">
            <v>254.642</v>
          </cell>
          <cell r="O15">
            <v>0</v>
          </cell>
          <cell r="P15">
            <v>994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994</v>
          </cell>
          <cell r="V15">
            <v>0</v>
          </cell>
          <cell r="W15">
            <v>1.7050000000000001</v>
          </cell>
          <cell r="X15">
            <v>255.7</v>
          </cell>
          <cell r="Y15">
            <v>2.7629999999999999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254.642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994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255.7</v>
          </cell>
          <cell r="BC15">
            <v>994</v>
          </cell>
          <cell r="BD15">
            <v>683.13599999999997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582.601</v>
          </cell>
          <cell r="E16">
            <v>279.17</v>
          </cell>
          <cell r="F16">
            <v>303.43099999999998</v>
          </cell>
          <cell r="G16">
            <v>34.976999999999997</v>
          </cell>
          <cell r="H16">
            <v>0</v>
          </cell>
          <cell r="I16">
            <v>220.3</v>
          </cell>
          <cell r="J16">
            <v>105.563</v>
          </cell>
          <cell r="K16">
            <v>114.73699999999999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862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862</v>
          </cell>
          <cell r="V16">
            <v>0</v>
          </cell>
          <cell r="W16">
            <v>0</v>
          </cell>
          <cell r="X16">
            <v>220.3</v>
          </cell>
          <cell r="Y16">
            <v>220.3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862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862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220.3</v>
          </cell>
          <cell r="BC16">
            <v>862</v>
          </cell>
          <cell r="BD16">
            <v>582.601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778.74099999999999</v>
          </cell>
          <cell r="E6">
            <v>358.79199999999997</v>
          </cell>
          <cell r="F6">
            <v>419.94900000000001</v>
          </cell>
          <cell r="G6">
            <v>34.656999999999996</v>
          </cell>
          <cell r="H6">
            <v>0</v>
          </cell>
          <cell r="I6">
            <v>286.452</v>
          </cell>
          <cell r="J6">
            <v>3.7759999999999998</v>
          </cell>
          <cell r="K6">
            <v>4.42</v>
          </cell>
          <cell r="L6">
            <v>0</v>
          </cell>
          <cell r="M6">
            <v>0</v>
          </cell>
          <cell r="N6">
            <v>278.25599999999997</v>
          </cell>
          <cell r="O6">
            <v>0</v>
          </cell>
          <cell r="P6">
            <v>1207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1207</v>
          </cell>
          <cell r="V6">
            <v>0</v>
          </cell>
          <cell r="W6">
            <v>0.40300000000000002</v>
          </cell>
          <cell r="X6">
            <v>286.452</v>
          </cell>
          <cell r="Y6">
            <v>8.5990000000000002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278.25599999999997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286.452</v>
          </cell>
          <cell r="BC6">
            <v>1207</v>
          </cell>
          <cell r="BD6">
            <v>778.74099999999999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737.63800000000003</v>
          </cell>
          <cell r="E7">
            <v>342.08199999999999</v>
          </cell>
          <cell r="F7">
            <v>395.55599999999998</v>
          </cell>
          <cell r="G7">
            <v>34.732999999999997</v>
          </cell>
          <cell r="H7">
            <v>0</v>
          </cell>
          <cell r="I7">
            <v>271.45499999999998</v>
          </cell>
          <cell r="J7">
            <v>4.8970000000000002</v>
          </cell>
          <cell r="K7">
            <v>5.6619999999999999</v>
          </cell>
          <cell r="L7">
            <v>0</v>
          </cell>
          <cell r="M7">
            <v>0</v>
          </cell>
          <cell r="N7">
            <v>260.89600000000002</v>
          </cell>
          <cell r="O7">
            <v>0</v>
          </cell>
          <cell r="P7">
            <v>1130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1130</v>
          </cell>
          <cell r="V7">
            <v>0</v>
          </cell>
          <cell r="W7">
            <v>0.38500000000000001</v>
          </cell>
          <cell r="X7">
            <v>271.45499999999998</v>
          </cell>
          <cell r="Y7">
            <v>10.944000000000001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260.89600000000002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271.45499999999998</v>
          </cell>
          <cell r="BC7">
            <v>1130</v>
          </cell>
          <cell r="BD7">
            <v>737.63800000000003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821.971</v>
          </cell>
          <cell r="E8">
            <v>383.97</v>
          </cell>
          <cell r="F8">
            <v>438.00099999999998</v>
          </cell>
          <cell r="G8">
            <v>34.853000000000002</v>
          </cell>
          <cell r="H8">
            <v>0</v>
          </cell>
          <cell r="I8">
            <v>302.928</v>
          </cell>
          <cell r="J8">
            <v>4.3230000000000004</v>
          </cell>
          <cell r="K8">
            <v>4.9320000000000004</v>
          </cell>
          <cell r="L8">
            <v>0</v>
          </cell>
          <cell r="M8">
            <v>0</v>
          </cell>
          <cell r="N8">
            <v>293.673</v>
          </cell>
          <cell r="O8">
            <v>0</v>
          </cell>
          <cell r="P8">
            <v>1244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1244</v>
          </cell>
          <cell r="V8">
            <v>0</v>
          </cell>
          <cell r="W8">
            <v>0.46700000000000003</v>
          </cell>
          <cell r="X8">
            <v>302.928</v>
          </cell>
          <cell r="Y8">
            <v>9.7220000000000013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293.673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302.928</v>
          </cell>
          <cell r="BC8">
            <v>1244</v>
          </cell>
          <cell r="BD8">
            <v>821.971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780.23299999999995</v>
          </cell>
          <cell r="E9">
            <v>363.43700000000001</v>
          </cell>
          <cell r="F9">
            <v>416.79599999999999</v>
          </cell>
          <cell r="G9">
            <v>34.731000000000002</v>
          </cell>
          <cell r="H9">
            <v>0</v>
          </cell>
          <cell r="I9">
            <v>286.3</v>
          </cell>
          <cell r="J9">
            <v>5.032</v>
          </cell>
          <cell r="K9">
            <v>5.7709999999999999</v>
          </cell>
          <cell r="L9">
            <v>0</v>
          </cell>
          <cell r="M9">
            <v>0</v>
          </cell>
          <cell r="N9">
            <v>275.49700000000001</v>
          </cell>
          <cell r="O9">
            <v>0</v>
          </cell>
          <cell r="P9">
            <v>1182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1182</v>
          </cell>
          <cell r="V9">
            <v>0</v>
          </cell>
          <cell r="W9">
            <v>0.95499999999999996</v>
          </cell>
          <cell r="X9">
            <v>286.3</v>
          </cell>
          <cell r="Y9">
            <v>11.758000000000001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275.49700000000001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286.3</v>
          </cell>
          <cell r="BC9">
            <v>1182</v>
          </cell>
          <cell r="BD9">
            <v>780.23299999999995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251.84100000000001</v>
          </cell>
          <cell r="E10">
            <v>117.982</v>
          </cell>
          <cell r="F10">
            <v>133.85900000000001</v>
          </cell>
          <cell r="G10">
            <v>35.018999999999998</v>
          </cell>
          <cell r="H10">
            <v>0</v>
          </cell>
          <cell r="I10">
            <v>91.566000000000003</v>
          </cell>
          <cell r="J10">
            <v>1.3069999999999999</v>
          </cell>
          <cell r="K10">
            <v>1.4830000000000001</v>
          </cell>
          <cell r="L10">
            <v>0</v>
          </cell>
          <cell r="M10">
            <v>0</v>
          </cell>
          <cell r="N10">
            <v>88.775999999999996</v>
          </cell>
          <cell r="O10">
            <v>0</v>
          </cell>
          <cell r="P10">
            <v>374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374</v>
          </cell>
          <cell r="V10">
            <v>0</v>
          </cell>
          <cell r="W10">
            <v>4.0220000000000002</v>
          </cell>
          <cell r="X10">
            <v>91.566000000000003</v>
          </cell>
          <cell r="Y10">
            <v>6.8120000000000003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88.775999999999996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91.566000000000003</v>
          </cell>
          <cell r="BC10">
            <v>374</v>
          </cell>
          <cell r="BD10">
            <v>251.84100000000001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208.21600000000001</v>
          </cell>
          <cell r="E11">
            <v>95.463999999999999</v>
          </cell>
          <cell r="F11">
            <v>112.752</v>
          </cell>
          <cell r="G11">
            <v>35.219000000000001</v>
          </cell>
          <cell r="H11">
            <v>0</v>
          </cell>
          <cell r="I11">
            <v>76.435000000000002</v>
          </cell>
          <cell r="J11">
            <v>1.5149999999999999</v>
          </cell>
          <cell r="K11">
            <v>1.79</v>
          </cell>
          <cell r="L11">
            <v>0</v>
          </cell>
          <cell r="M11">
            <v>0</v>
          </cell>
          <cell r="N11">
            <v>73.13</v>
          </cell>
          <cell r="O11">
            <v>0</v>
          </cell>
          <cell r="P11">
            <v>325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325</v>
          </cell>
          <cell r="V11">
            <v>0</v>
          </cell>
          <cell r="W11">
            <v>9.4260000000000002</v>
          </cell>
          <cell r="X11">
            <v>76.435000000000002</v>
          </cell>
          <cell r="Y11">
            <v>12.731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73.13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76.435000000000002</v>
          </cell>
          <cell r="BC11">
            <v>325</v>
          </cell>
          <cell r="BD11">
            <v>208.21600000000001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223.37700000000001</v>
          </cell>
          <cell r="E12">
            <v>103.429</v>
          </cell>
          <cell r="F12">
            <v>119.94799999999999</v>
          </cell>
          <cell r="G12">
            <v>35.353000000000002</v>
          </cell>
          <cell r="H12">
            <v>0</v>
          </cell>
          <cell r="I12">
            <v>81.677000000000007</v>
          </cell>
          <cell r="J12">
            <v>1.61</v>
          </cell>
          <cell r="K12">
            <v>1.8680000000000001</v>
          </cell>
          <cell r="L12">
            <v>0</v>
          </cell>
          <cell r="M12">
            <v>0</v>
          </cell>
          <cell r="N12">
            <v>78.198999999999998</v>
          </cell>
          <cell r="O12">
            <v>0</v>
          </cell>
          <cell r="P12">
            <v>341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341</v>
          </cell>
          <cell r="V12">
            <v>0</v>
          </cell>
          <cell r="W12">
            <v>9.6590000000000007</v>
          </cell>
          <cell r="X12">
            <v>81.677000000000007</v>
          </cell>
          <cell r="Y12">
            <v>13.137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78.198999999999998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81.677000000000007</v>
          </cell>
          <cell r="BC12">
            <v>341</v>
          </cell>
          <cell r="BD12">
            <v>223.37700000000001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216.97900000000001</v>
          </cell>
          <cell r="E13">
            <v>100.11</v>
          </cell>
          <cell r="F13">
            <v>116.869</v>
          </cell>
          <cell r="G13">
            <v>35.238999999999997</v>
          </cell>
          <cell r="H13">
            <v>0</v>
          </cell>
          <cell r="I13">
            <v>78.759</v>
          </cell>
          <cell r="J13">
            <v>1.5680000000000001</v>
          </cell>
          <cell r="K13">
            <v>1.83</v>
          </cell>
          <cell r="L13">
            <v>0</v>
          </cell>
          <cell r="M13">
            <v>0</v>
          </cell>
          <cell r="N13">
            <v>75.361000000000004</v>
          </cell>
          <cell r="O13">
            <v>0</v>
          </cell>
          <cell r="P13">
            <v>331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331</v>
          </cell>
          <cell r="V13">
            <v>0</v>
          </cell>
          <cell r="W13">
            <v>9.59</v>
          </cell>
          <cell r="X13">
            <v>78.759</v>
          </cell>
          <cell r="Y13">
            <v>12.988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75.361000000000004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78.759</v>
          </cell>
          <cell r="BC13">
            <v>331</v>
          </cell>
          <cell r="BD13">
            <v>216.97900000000001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196.7</v>
          </cell>
          <cell r="E14">
            <v>92.484999999999999</v>
          </cell>
          <cell r="F14">
            <v>104.215</v>
          </cell>
          <cell r="G14">
            <v>35.531999999999996</v>
          </cell>
          <cell r="H14">
            <v>0</v>
          </cell>
          <cell r="I14">
            <v>71.489000000000004</v>
          </cell>
          <cell r="J14">
            <v>1.3720000000000001</v>
          </cell>
          <cell r="K14">
            <v>1.5469999999999999</v>
          </cell>
          <cell r="L14">
            <v>0</v>
          </cell>
          <cell r="M14">
            <v>0</v>
          </cell>
          <cell r="N14">
            <v>68.569999999999993</v>
          </cell>
          <cell r="O14">
            <v>0</v>
          </cell>
          <cell r="P14">
            <v>290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290</v>
          </cell>
          <cell r="V14">
            <v>0</v>
          </cell>
          <cell r="W14">
            <v>6.8550000000000004</v>
          </cell>
          <cell r="X14">
            <v>71.489000000000004</v>
          </cell>
          <cell r="Y14">
            <v>9.7740000000000009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68.569999999999993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71.489000000000004</v>
          </cell>
          <cell r="BC14">
            <v>290</v>
          </cell>
          <cell r="BD14">
            <v>196.7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477.66800000000001</v>
          </cell>
          <cell r="E15">
            <v>222.35</v>
          </cell>
          <cell r="F15">
            <v>255.31800000000001</v>
          </cell>
          <cell r="G15">
            <v>35.531999999999996</v>
          </cell>
          <cell r="H15">
            <v>0</v>
          </cell>
          <cell r="I15">
            <v>172.482</v>
          </cell>
          <cell r="J15">
            <v>3.3860000000000001</v>
          </cell>
          <cell r="K15">
            <v>3.8889999999999998</v>
          </cell>
          <cell r="L15">
            <v>0</v>
          </cell>
          <cell r="M15">
            <v>0</v>
          </cell>
          <cell r="N15">
            <v>165.20699999999999</v>
          </cell>
          <cell r="O15">
            <v>0</v>
          </cell>
          <cell r="P15">
            <v>713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713</v>
          </cell>
          <cell r="V15">
            <v>0</v>
          </cell>
          <cell r="W15">
            <v>3.94</v>
          </cell>
          <cell r="X15">
            <v>172.482</v>
          </cell>
          <cell r="Y15">
            <v>11.215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165.20699999999999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713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172.482</v>
          </cell>
          <cell r="BC15">
            <v>713</v>
          </cell>
          <cell r="BD15">
            <v>477.66800000000001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596.81299999999999</v>
          </cell>
          <cell r="E16">
            <v>266.24700000000001</v>
          </cell>
          <cell r="F16">
            <v>330.56599999999997</v>
          </cell>
          <cell r="G16">
            <v>35.395000000000003</v>
          </cell>
          <cell r="H16">
            <v>0</v>
          </cell>
          <cell r="I16">
            <v>216.57</v>
          </cell>
          <cell r="J16">
            <v>3.7269999999999999</v>
          </cell>
          <cell r="K16">
            <v>4.6280000000000001</v>
          </cell>
          <cell r="L16">
            <v>0</v>
          </cell>
          <cell r="M16">
            <v>0</v>
          </cell>
          <cell r="N16">
            <v>208.215</v>
          </cell>
          <cell r="O16">
            <v>0</v>
          </cell>
          <cell r="P16">
            <v>968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968</v>
          </cell>
          <cell r="V16">
            <v>0</v>
          </cell>
          <cell r="W16">
            <v>5.6219999999999999</v>
          </cell>
          <cell r="X16">
            <v>216.57</v>
          </cell>
          <cell r="Y16">
            <v>13.977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208.215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216.57</v>
          </cell>
          <cell r="BC16">
            <v>968</v>
          </cell>
          <cell r="BD16">
            <v>596.81299999999999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700.56</v>
          </cell>
          <cell r="E17">
            <v>307.74</v>
          </cell>
          <cell r="F17">
            <v>392.82</v>
          </cell>
          <cell r="G17">
            <v>35.408000000000001</v>
          </cell>
          <cell r="H17">
            <v>0</v>
          </cell>
          <cell r="I17">
            <v>257.22000000000003</v>
          </cell>
          <cell r="J17">
            <v>5.7050000000000001</v>
          </cell>
          <cell r="K17">
            <v>7.2830000000000004</v>
          </cell>
          <cell r="L17">
            <v>0</v>
          </cell>
          <cell r="M17">
            <v>0</v>
          </cell>
          <cell r="N17">
            <v>244.232</v>
          </cell>
          <cell r="O17">
            <v>0</v>
          </cell>
          <cell r="P17">
            <v>1182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1182</v>
          </cell>
          <cell r="V17">
            <v>0</v>
          </cell>
          <cell r="W17">
            <v>5.9139999999999997</v>
          </cell>
          <cell r="X17">
            <v>257.22000000000003</v>
          </cell>
          <cell r="Y17">
            <v>18.902000000000001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244.232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257.22000000000003</v>
          </cell>
          <cell r="BC17">
            <v>1182</v>
          </cell>
          <cell r="BD17">
            <v>700.56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0</v>
          </cell>
          <cell r="E28">
            <v>0</v>
          </cell>
          <cell r="F28">
            <v>0</v>
          </cell>
          <cell r="G28">
            <v>34.656999999999996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0</v>
          </cell>
          <cell r="E29">
            <v>0</v>
          </cell>
          <cell r="F29">
            <v>0</v>
          </cell>
          <cell r="G29">
            <v>34.732999999999997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34.853000000000002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34.731000000000002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35.018999999999998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35.219000000000001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35.353000000000002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35.238999999999997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35.531999999999996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35.531999999999996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35.395000000000003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35.408000000000001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2478</v>
          </cell>
        </row>
      </sheetData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MU62KWFV2HVAZNNERZU4MOB4S"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641.04300000000001</v>
          </cell>
          <cell r="E6">
            <v>286.99299999999999</v>
          </cell>
          <cell r="F6">
            <v>354.05</v>
          </cell>
          <cell r="G6">
            <v>35.338999999999999</v>
          </cell>
          <cell r="H6">
            <v>0</v>
          </cell>
          <cell r="I6">
            <v>238.227</v>
          </cell>
          <cell r="J6">
            <v>3.9740000000000002</v>
          </cell>
          <cell r="K6">
            <v>4.9029999999999996</v>
          </cell>
          <cell r="L6">
            <v>0</v>
          </cell>
          <cell r="M6">
            <v>0</v>
          </cell>
          <cell r="N6">
            <v>229.35</v>
          </cell>
          <cell r="O6">
            <v>0</v>
          </cell>
          <cell r="P6">
            <v>1058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1058</v>
          </cell>
          <cell r="V6">
            <v>0</v>
          </cell>
          <cell r="W6">
            <v>5.8819999999999997</v>
          </cell>
          <cell r="X6">
            <v>238.227</v>
          </cell>
          <cell r="Y6">
            <v>14.758999999999999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229.35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1058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238.227</v>
          </cell>
          <cell r="BC6">
            <v>1058</v>
          </cell>
          <cell r="BD6">
            <v>641.04300000000001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588.76199999999994</v>
          </cell>
          <cell r="E7">
            <v>263.59399999999999</v>
          </cell>
          <cell r="F7">
            <v>325.16800000000001</v>
          </cell>
          <cell r="G7">
            <v>35.173000000000002</v>
          </cell>
          <cell r="H7">
            <v>0</v>
          </cell>
          <cell r="I7">
            <v>213.69399999999999</v>
          </cell>
          <cell r="J7">
            <v>4.46</v>
          </cell>
          <cell r="K7">
            <v>5.5019999999999998</v>
          </cell>
          <cell r="L7">
            <v>0</v>
          </cell>
          <cell r="M7">
            <v>0</v>
          </cell>
          <cell r="N7">
            <v>203.732</v>
          </cell>
          <cell r="O7">
            <v>0</v>
          </cell>
          <cell r="P7">
            <v>949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949</v>
          </cell>
          <cell r="V7">
            <v>0</v>
          </cell>
          <cell r="W7">
            <v>4.0309999999999997</v>
          </cell>
          <cell r="X7">
            <v>213.69399999999999</v>
          </cell>
          <cell r="Y7">
            <v>13.992999999999999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203.732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213.69399999999999</v>
          </cell>
          <cell r="BC7">
            <v>949</v>
          </cell>
          <cell r="BD7">
            <v>588.76199999999994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557.30999999999995</v>
          </cell>
          <cell r="E8">
            <v>246.405</v>
          </cell>
          <cell r="F8">
            <v>310.90499999999997</v>
          </cell>
          <cell r="G8">
            <v>35.273000000000003</v>
          </cell>
          <cell r="H8">
            <v>0</v>
          </cell>
          <cell r="I8">
            <v>201.43700000000001</v>
          </cell>
          <cell r="J8">
            <v>4.0259999999999998</v>
          </cell>
          <cell r="K8">
            <v>5.0810000000000004</v>
          </cell>
          <cell r="L8">
            <v>0</v>
          </cell>
          <cell r="M8">
            <v>0</v>
          </cell>
          <cell r="N8">
            <v>192.33</v>
          </cell>
          <cell r="O8">
            <v>0</v>
          </cell>
          <cell r="P8">
            <v>915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915</v>
          </cell>
          <cell r="V8">
            <v>0</v>
          </cell>
          <cell r="W8">
            <v>4.4480000000000004</v>
          </cell>
          <cell r="X8">
            <v>201.43700000000001</v>
          </cell>
          <cell r="Y8">
            <v>13.555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192.33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201.43700000000001</v>
          </cell>
          <cell r="BC8">
            <v>915</v>
          </cell>
          <cell r="BD8">
            <v>557.30999999999995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249.12799999999999</v>
          </cell>
          <cell r="E9">
            <v>112.83799999999999</v>
          </cell>
          <cell r="F9">
            <v>136.29</v>
          </cell>
          <cell r="G9">
            <v>35.256</v>
          </cell>
          <cell r="H9">
            <v>0</v>
          </cell>
          <cell r="I9">
            <v>89.921999999999997</v>
          </cell>
          <cell r="J9">
            <v>1.7130000000000001</v>
          </cell>
          <cell r="K9">
            <v>2.0680000000000001</v>
          </cell>
          <cell r="L9">
            <v>0</v>
          </cell>
          <cell r="M9">
            <v>0</v>
          </cell>
          <cell r="N9">
            <v>86.141000000000005</v>
          </cell>
          <cell r="O9">
            <v>0</v>
          </cell>
          <cell r="P9">
            <v>391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391</v>
          </cell>
          <cell r="V9">
            <v>0</v>
          </cell>
          <cell r="W9">
            <v>5.726</v>
          </cell>
          <cell r="X9">
            <v>89.921999999999997</v>
          </cell>
          <cell r="Y9">
            <v>9.5069999999999997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86.141000000000005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89.921999999999997</v>
          </cell>
          <cell r="BC9">
            <v>391</v>
          </cell>
          <cell r="BD9">
            <v>249.12799999999999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204.10599999999999</v>
          </cell>
          <cell r="E10">
            <v>96.882000000000005</v>
          </cell>
          <cell r="F10">
            <v>107.224</v>
          </cell>
          <cell r="G10">
            <v>35.43</v>
          </cell>
          <cell r="H10">
            <v>0</v>
          </cell>
          <cell r="I10">
            <v>73.539000000000001</v>
          </cell>
          <cell r="J10">
            <v>1.46</v>
          </cell>
          <cell r="K10">
            <v>1.615</v>
          </cell>
          <cell r="L10">
            <v>0</v>
          </cell>
          <cell r="M10">
            <v>0</v>
          </cell>
          <cell r="N10">
            <v>70.463999999999999</v>
          </cell>
          <cell r="O10">
            <v>0</v>
          </cell>
          <cell r="P10">
            <v>293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293</v>
          </cell>
          <cell r="V10">
            <v>0</v>
          </cell>
          <cell r="W10">
            <v>5.0540000000000003</v>
          </cell>
          <cell r="X10">
            <v>73.539000000000001</v>
          </cell>
          <cell r="Y10">
            <v>8.1290000000000013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70.463999999999999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73.539000000000001</v>
          </cell>
          <cell r="BC10">
            <v>293</v>
          </cell>
          <cell r="BD10">
            <v>204.10599999999999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185.69900000000001</v>
          </cell>
          <cell r="E11">
            <v>88.242999999999995</v>
          </cell>
          <cell r="F11">
            <v>97.456000000000003</v>
          </cell>
          <cell r="G11">
            <v>35.453000000000003</v>
          </cell>
          <cell r="H11">
            <v>0</v>
          </cell>
          <cell r="I11">
            <v>67.155000000000001</v>
          </cell>
          <cell r="J11">
            <v>1.353</v>
          </cell>
          <cell r="K11">
            <v>1.494</v>
          </cell>
          <cell r="L11">
            <v>0</v>
          </cell>
          <cell r="M11">
            <v>0</v>
          </cell>
          <cell r="N11">
            <v>64.308000000000007</v>
          </cell>
          <cell r="O11">
            <v>0</v>
          </cell>
          <cell r="P11">
            <v>267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267</v>
          </cell>
          <cell r="V11">
            <v>0</v>
          </cell>
          <cell r="W11">
            <v>4.2930000000000001</v>
          </cell>
          <cell r="X11">
            <v>67.155000000000001</v>
          </cell>
          <cell r="Y11">
            <v>7.1400000000000006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64.308000000000007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67.155000000000001</v>
          </cell>
          <cell r="BC11">
            <v>267</v>
          </cell>
          <cell r="BD11">
            <v>185.69900000000001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214.52500000000001</v>
          </cell>
          <cell r="E12">
            <v>101.00700000000001</v>
          </cell>
          <cell r="F12">
            <v>113.518</v>
          </cell>
          <cell r="G12">
            <v>35.558999999999997</v>
          </cell>
          <cell r="H12">
            <v>0</v>
          </cell>
          <cell r="I12">
            <v>77.361999999999995</v>
          </cell>
          <cell r="J12">
            <v>1.619</v>
          </cell>
          <cell r="K12">
            <v>1.819</v>
          </cell>
          <cell r="L12">
            <v>0</v>
          </cell>
          <cell r="M12">
            <v>0</v>
          </cell>
          <cell r="N12">
            <v>73.924000000000007</v>
          </cell>
          <cell r="O12">
            <v>0</v>
          </cell>
          <cell r="P12">
            <v>313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313</v>
          </cell>
          <cell r="V12">
            <v>0</v>
          </cell>
          <cell r="W12">
            <v>4.6680000000000001</v>
          </cell>
          <cell r="X12">
            <v>77.361999999999995</v>
          </cell>
          <cell r="Y12">
            <v>8.1059999999999999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73.924000000000007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77.361999999999995</v>
          </cell>
          <cell r="BC12">
            <v>313</v>
          </cell>
          <cell r="BD12">
            <v>214.52500000000001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215.136</v>
          </cell>
          <cell r="E13">
            <v>101.08</v>
          </cell>
          <cell r="F13">
            <v>114.056</v>
          </cell>
          <cell r="G13">
            <v>35.587000000000003</v>
          </cell>
          <cell r="H13">
            <v>0</v>
          </cell>
          <cell r="I13">
            <v>77.790999999999997</v>
          </cell>
          <cell r="J13">
            <v>1.591</v>
          </cell>
          <cell r="K13">
            <v>1.7949999999999999</v>
          </cell>
          <cell r="L13">
            <v>0</v>
          </cell>
          <cell r="M13">
            <v>0</v>
          </cell>
          <cell r="N13">
            <v>74.405000000000001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4.1280000000000001</v>
          </cell>
          <cell r="X13">
            <v>77.790999999999997</v>
          </cell>
          <cell r="Y13">
            <v>7.5140000000000002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74.405000000000001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77.790999999999997</v>
          </cell>
          <cell r="BC13">
            <v>316</v>
          </cell>
          <cell r="BD13">
            <v>215.136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60.893999999999998</v>
          </cell>
          <cell r="E14">
            <v>31.350999999999999</v>
          </cell>
          <cell r="F14">
            <v>29.542999999999999</v>
          </cell>
          <cell r="G14">
            <v>35.555</v>
          </cell>
          <cell r="H14">
            <v>0</v>
          </cell>
          <cell r="I14">
            <v>23.288</v>
          </cell>
          <cell r="J14">
            <v>0.33300000000000002</v>
          </cell>
          <cell r="K14">
            <v>0.313</v>
          </cell>
          <cell r="L14">
            <v>0</v>
          </cell>
          <cell r="M14">
            <v>0</v>
          </cell>
          <cell r="N14">
            <v>22.641999999999999</v>
          </cell>
          <cell r="O14">
            <v>0</v>
          </cell>
          <cell r="P14">
            <v>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</v>
          </cell>
          <cell r="V14">
            <v>0</v>
          </cell>
          <cell r="W14">
            <v>1.6759999999999999</v>
          </cell>
          <cell r="X14">
            <v>23.288</v>
          </cell>
          <cell r="Y14">
            <v>2.3220000000000001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22.641999999999999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23.288</v>
          </cell>
          <cell r="BC14">
            <v>79</v>
          </cell>
          <cell r="BD14">
            <v>60.893999999999998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231.75</v>
          </cell>
          <cell r="E15">
            <v>109.256</v>
          </cell>
          <cell r="F15">
            <v>122.494</v>
          </cell>
          <cell r="G15">
            <v>35.572000000000003</v>
          </cell>
          <cell r="H15">
            <v>0</v>
          </cell>
          <cell r="I15">
            <v>84.486000000000004</v>
          </cell>
          <cell r="J15">
            <v>1.401</v>
          </cell>
          <cell r="K15">
            <v>1.57</v>
          </cell>
          <cell r="L15">
            <v>0</v>
          </cell>
          <cell r="M15">
            <v>0</v>
          </cell>
          <cell r="N15">
            <v>81.515000000000001</v>
          </cell>
          <cell r="O15">
            <v>0</v>
          </cell>
          <cell r="P15">
            <v>341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341</v>
          </cell>
          <cell r="V15">
            <v>0</v>
          </cell>
          <cell r="W15">
            <v>1.5329999999999999</v>
          </cell>
          <cell r="X15">
            <v>84.486000000000004</v>
          </cell>
          <cell r="Y15">
            <v>4.5039999999999996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81.515000000000001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84.486000000000004</v>
          </cell>
          <cell r="BC15">
            <v>341</v>
          </cell>
          <cell r="BD15">
            <v>231.75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138.07400000000001</v>
          </cell>
          <cell r="J16">
            <v>61.55</v>
          </cell>
          <cell r="K16">
            <v>76.524000000000001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618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618</v>
          </cell>
          <cell r="V16">
            <v>0</v>
          </cell>
          <cell r="W16">
            <v>0</v>
          </cell>
          <cell r="X16">
            <v>138.07400000000001</v>
          </cell>
          <cell r="Y16">
            <v>138.07400000000001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618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618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138.07400000000001</v>
          </cell>
          <cell r="BC16">
            <v>618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0</v>
          </cell>
          <cell r="E28">
            <v>0</v>
          </cell>
          <cell r="F28">
            <v>0</v>
          </cell>
          <cell r="G28">
            <v>35.338999999999999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0</v>
          </cell>
          <cell r="E29">
            <v>0</v>
          </cell>
          <cell r="F29">
            <v>0</v>
          </cell>
          <cell r="G29">
            <v>35.173000000000002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35.273000000000003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35.256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35.43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35.453000000000003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35.558999999999997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35.587000000000003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Chyba</v>
          </cell>
          <cell r="D36">
            <v>205.458</v>
          </cell>
          <cell r="E36">
            <v>92.453000000000003</v>
          </cell>
          <cell r="F36">
            <v>113.005</v>
          </cell>
          <cell r="G36">
            <v>35.555</v>
          </cell>
          <cell r="H36">
            <v>0</v>
          </cell>
          <cell r="I36">
            <v>72.722169999999991</v>
          </cell>
          <cell r="J36">
            <v>2.024</v>
          </cell>
          <cell r="K36">
            <v>2.4740000000000002</v>
          </cell>
          <cell r="L36">
            <v>0</v>
          </cell>
          <cell r="M36">
            <v>0</v>
          </cell>
          <cell r="N36">
            <v>68.224999999999994</v>
          </cell>
          <cell r="O36">
            <v>-8.3000000000765795E-4</v>
          </cell>
          <cell r="P36">
            <v>320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320</v>
          </cell>
          <cell r="V36">
            <v>0</v>
          </cell>
          <cell r="W36">
            <v>0.02</v>
          </cell>
          <cell r="X36">
            <v>72.721999999999994</v>
          </cell>
          <cell r="Y36">
            <v>4.5179999999999998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320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68.224999999999994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320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72.721999999999994</v>
          </cell>
          <cell r="BC36">
            <v>320</v>
          </cell>
          <cell r="BD36">
            <v>205.458</v>
          </cell>
          <cell r="BE36">
            <v>-1.7000000002553861E-4</v>
          </cell>
        </row>
        <row r="37">
          <cell r="A37" t="str">
            <v>Říjen</v>
          </cell>
          <cell r="B37">
            <v>10</v>
          </cell>
          <cell r="C37" t="str">
            <v>Chyba</v>
          </cell>
          <cell r="D37">
            <v>273.47199999999998</v>
          </cell>
          <cell r="E37">
            <v>122.82299999999999</v>
          </cell>
          <cell r="F37">
            <v>150.649</v>
          </cell>
          <cell r="G37">
            <v>35.572000000000003</v>
          </cell>
          <cell r="H37">
            <v>0</v>
          </cell>
          <cell r="I37">
            <v>96.02282000000001</v>
          </cell>
          <cell r="J37">
            <v>1.77</v>
          </cell>
          <cell r="K37">
            <v>2.1709999999999998</v>
          </cell>
          <cell r="L37">
            <v>0</v>
          </cell>
          <cell r="M37">
            <v>0</v>
          </cell>
          <cell r="N37">
            <v>92.081000000000003</v>
          </cell>
          <cell r="O37">
            <v>8.2000000000448381E-4</v>
          </cell>
          <cell r="P37">
            <v>424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424</v>
          </cell>
          <cell r="V37">
            <v>0</v>
          </cell>
          <cell r="W37">
            <v>8.9999999999999993E-3</v>
          </cell>
          <cell r="X37">
            <v>96.022999999999996</v>
          </cell>
          <cell r="Y37">
            <v>3.9499999999999997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424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92.081000000000003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424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96.022999999999996</v>
          </cell>
          <cell r="BC37">
            <v>424</v>
          </cell>
          <cell r="BD37">
            <v>273.47199999999998</v>
          </cell>
          <cell r="BE37">
            <v>1.8000000000029104E-4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61.171769999999995</v>
          </cell>
          <cell r="J38">
            <v>27.536000000000001</v>
          </cell>
          <cell r="K38">
            <v>33.636000000000003</v>
          </cell>
          <cell r="L38">
            <v>0</v>
          </cell>
          <cell r="M38">
            <v>0</v>
          </cell>
          <cell r="N38">
            <v>0</v>
          </cell>
          <cell r="O38">
            <v>-2.3000000000905629E-4</v>
          </cell>
          <cell r="P38">
            <v>269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269</v>
          </cell>
          <cell r="V38">
            <v>0</v>
          </cell>
          <cell r="W38">
            <v>0</v>
          </cell>
          <cell r="X38">
            <v>61.171999999999997</v>
          </cell>
          <cell r="Y38">
            <v>61.172000000000004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269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269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61.171999999999997</v>
          </cell>
          <cell r="BC38">
            <v>269</v>
          </cell>
          <cell r="BD38">
            <v>0</v>
          </cell>
          <cell r="BE38">
            <v>2.3000000004458343E-4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2544.931</v>
          </cell>
          <cell r="E6">
            <v>1214.528</v>
          </cell>
          <cell r="F6">
            <v>1330.403</v>
          </cell>
          <cell r="G6">
            <v>34.671999999999997</v>
          </cell>
          <cell r="H6">
            <v>0</v>
          </cell>
          <cell r="I6">
            <v>964.38</v>
          </cell>
          <cell r="J6">
            <v>12.878</v>
          </cell>
          <cell r="K6">
            <v>14.106999999999999</v>
          </cell>
          <cell r="L6">
            <v>0</v>
          </cell>
          <cell r="M6">
            <v>0</v>
          </cell>
          <cell r="N6">
            <v>937.39499999999998</v>
          </cell>
          <cell r="O6">
            <v>0</v>
          </cell>
          <cell r="P6">
            <v>3803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3803</v>
          </cell>
          <cell r="V6">
            <v>0</v>
          </cell>
          <cell r="W6">
            <v>1.321</v>
          </cell>
          <cell r="X6">
            <v>964.38</v>
          </cell>
          <cell r="Y6">
            <v>28.306000000000001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937.39499999999998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964.38</v>
          </cell>
          <cell r="BC6">
            <v>3803</v>
          </cell>
          <cell r="BD6">
            <v>2544.931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3089.3240000000001</v>
          </cell>
          <cell r="E7">
            <v>1480.7660000000001</v>
          </cell>
          <cell r="F7">
            <v>1608.558</v>
          </cell>
          <cell r="G7">
            <v>34.752000000000002</v>
          </cell>
          <cell r="H7">
            <v>0</v>
          </cell>
          <cell r="I7">
            <v>1174.73</v>
          </cell>
          <cell r="J7">
            <v>11.765000000000001</v>
          </cell>
          <cell r="K7">
            <v>5.62</v>
          </cell>
          <cell r="L7">
            <v>7.1600000000000819</v>
          </cell>
          <cell r="M7">
            <v>0</v>
          </cell>
          <cell r="N7">
            <v>1150.1849999999999</v>
          </cell>
          <cell r="O7">
            <v>0</v>
          </cell>
          <cell r="P7">
            <v>4594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4594</v>
          </cell>
          <cell r="V7">
            <v>0</v>
          </cell>
          <cell r="W7">
            <v>1.306</v>
          </cell>
          <cell r="X7">
            <v>1174.73</v>
          </cell>
          <cell r="Y7">
            <v>25.851000000000084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1150.1849999999999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4594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1174.73</v>
          </cell>
          <cell r="BC7">
            <v>4594</v>
          </cell>
          <cell r="BD7">
            <v>3089.3240000000001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2799.1860000000001</v>
          </cell>
          <cell r="E8">
            <v>1342.634</v>
          </cell>
          <cell r="F8">
            <v>1456.5519999999999</v>
          </cell>
          <cell r="G8">
            <v>35.093000000000004</v>
          </cell>
          <cell r="H8">
            <v>0</v>
          </cell>
          <cell r="I8">
            <v>1060.57</v>
          </cell>
          <cell r="J8">
            <v>9.5039999999999996</v>
          </cell>
          <cell r="K8">
            <v>4.5750000000000002</v>
          </cell>
          <cell r="L8">
            <v>5.7349999999999</v>
          </cell>
          <cell r="M8">
            <v>0</v>
          </cell>
          <cell r="N8">
            <v>1040.7560000000001</v>
          </cell>
          <cell r="O8">
            <v>0</v>
          </cell>
          <cell r="P8">
            <v>4142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4142</v>
          </cell>
          <cell r="V8">
            <v>0</v>
          </cell>
          <cell r="W8">
            <v>1.617</v>
          </cell>
          <cell r="X8">
            <v>1060.57</v>
          </cell>
          <cell r="Y8">
            <v>21.430999999999901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1040.7560000000001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1060.57</v>
          </cell>
          <cell r="BC8">
            <v>4142</v>
          </cell>
          <cell r="BD8">
            <v>2799.1860000000001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2444.13</v>
          </cell>
          <cell r="E9">
            <v>1170.143</v>
          </cell>
          <cell r="F9">
            <v>1273.9870000000001</v>
          </cell>
          <cell r="G9">
            <v>35.362000000000002</v>
          </cell>
          <cell r="H9">
            <v>0</v>
          </cell>
          <cell r="I9">
            <v>930.99</v>
          </cell>
          <cell r="J9">
            <v>7.1479999999999997</v>
          </cell>
          <cell r="K9">
            <v>2.859</v>
          </cell>
          <cell r="L9">
            <v>4.9239999999999782</v>
          </cell>
          <cell r="M9">
            <v>0</v>
          </cell>
          <cell r="N9">
            <v>916.05899999999997</v>
          </cell>
          <cell r="O9">
            <v>0</v>
          </cell>
          <cell r="P9">
            <v>3649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3649</v>
          </cell>
          <cell r="V9">
            <v>0</v>
          </cell>
          <cell r="W9">
            <v>2.14</v>
          </cell>
          <cell r="X9">
            <v>930.99</v>
          </cell>
          <cell r="Y9">
            <v>17.070999999999977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916.05899999999997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930.99</v>
          </cell>
          <cell r="BC9">
            <v>3649</v>
          </cell>
          <cell r="BD9">
            <v>2444.13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1208.2249999999999</v>
          </cell>
          <cell r="E10">
            <v>579.94100000000003</v>
          </cell>
          <cell r="F10">
            <v>628.28399999999999</v>
          </cell>
          <cell r="G10">
            <v>35.024999999999999</v>
          </cell>
          <cell r="H10">
            <v>0</v>
          </cell>
          <cell r="I10">
            <v>456.4</v>
          </cell>
          <cell r="J10">
            <v>5.3170000000000002</v>
          </cell>
          <cell r="K10">
            <v>2.5</v>
          </cell>
          <cell r="L10">
            <v>3.2599999999999909</v>
          </cell>
          <cell r="M10">
            <v>0</v>
          </cell>
          <cell r="N10">
            <v>445.32299999999998</v>
          </cell>
          <cell r="O10">
            <v>0</v>
          </cell>
          <cell r="P10">
            <v>1780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1780</v>
          </cell>
          <cell r="V10">
            <v>0</v>
          </cell>
          <cell r="W10">
            <v>3.411</v>
          </cell>
          <cell r="X10">
            <v>456.4</v>
          </cell>
          <cell r="Y10">
            <v>14.487999999999991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445.32299999999998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456.4</v>
          </cell>
          <cell r="BC10">
            <v>1780</v>
          </cell>
          <cell r="BD10">
            <v>1208.2249999999999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927.13300000000004</v>
          </cell>
          <cell r="E11">
            <v>444.06099999999998</v>
          </cell>
          <cell r="F11">
            <v>483.072</v>
          </cell>
          <cell r="G11">
            <v>35.499000000000002</v>
          </cell>
          <cell r="H11">
            <v>0</v>
          </cell>
          <cell r="I11">
            <v>351.1</v>
          </cell>
          <cell r="J11">
            <v>4.6520000000000001</v>
          </cell>
          <cell r="K11">
            <v>3.0990000000000002</v>
          </cell>
          <cell r="L11">
            <v>1.9620000000000459</v>
          </cell>
          <cell r="M11">
            <v>0</v>
          </cell>
          <cell r="N11">
            <v>341.387</v>
          </cell>
          <cell r="O11">
            <v>0</v>
          </cell>
          <cell r="P11">
            <v>1375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1375</v>
          </cell>
          <cell r="V11">
            <v>0</v>
          </cell>
          <cell r="W11">
            <v>3.7730000000000001</v>
          </cell>
          <cell r="X11">
            <v>351.1</v>
          </cell>
          <cell r="Y11">
            <v>13.486000000000047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1375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341.387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1375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351.1</v>
          </cell>
          <cell r="BC11">
            <v>1375</v>
          </cell>
          <cell r="BD11">
            <v>927.13300000000004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689.78599999999994</v>
          </cell>
          <cell r="E12">
            <v>330.98099999999999</v>
          </cell>
          <cell r="F12">
            <v>358.80500000000001</v>
          </cell>
          <cell r="G12">
            <v>35.439</v>
          </cell>
          <cell r="H12">
            <v>0</v>
          </cell>
          <cell r="I12">
            <v>260.08</v>
          </cell>
          <cell r="J12">
            <v>3.262</v>
          </cell>
          <cell r="K12">
            <v>1.7450000000000001</v>
          </cell>
          <cell r="L12">
            <v>1.7909999999999684</v>
          </cell>
          <cell r="M12">
            <v>0</v>
          </cell>
          <cell r="N12">
            <v>253.28200000000001</v>
          </cell>
          <cell r="O12">
            <v>0</v>
          </cell>
          <cell r="P12">
            <v>1015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1015</v>
          </cell>
          <cell r="V12">
            <v>0</v>
          </cell>
          <cell r="W12">
            <v>4.1429999999999998</v>
          </cell>
          <cell r="X12">
            <v>260.08</v>
          </cell>
          <cell r="Y12">
            <v>10.940999999999967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253.28200000000001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260.08</v>
          </cell>
          <cell r="BC12">
            <v>1015</v>
          </cell>
          <cell r="BD12">
            <v>689.78599999999994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842.96600000000001</v>
          </cell>
          <cell r="E13">
            <v>403.67200000000003</v>
          </cell>
          <cell r="F13">
            <v>439.29399999999998</v>
          </cell>
          <cell r="G13">
            <v>35.441000000000003</v>
          </cell>
          <cell r="H13">
            <v>0</v>
          </cell>
          <cell r="I13">
            <v>317.79000000000002</v>
          </cell>
          <cell r="J13">
            <v>4.1719999999999997</v>
          </cell>
          <cell r="K13">
            <v>2.4009999999999998</v>
          </cell>
          <cell r="L13">
            <v>2.13900000000001</v>
          </cell>
          <cell r="M13">
            <v>0</v>
          </cell>
          <cell r="N13">
            <v>309.07799999999997</v>
          </cell>
          <cell r="O13">
            <v>0</v>
          </cell>
          <cell r="P13">
            <v>1245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1245</v>
          </cell>
          <cell r="V13">
            <v>0</v>
          </cell>
          <cell r="W13">
            <v>4.0449999999999999</v>
          </cell>
          <cell r="X13">
            <v>317.79000000000002</v>
          </cell>
          <cell r="Y13">
            <v>12.757000000000009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1245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309.07799999999997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1245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317.79000000000002</v>
          </cell>
          <cell r="BC13">
            <v>1245</v>
          </cell>
          <cell r="BD13">
            <v>842.96600000000001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1259.0360000000001</v>
          </cell>
          <cell r="E14">
            <v>602.23699999999997</v>
          </cell>
          <cell r="F14">
            <v>656.79899999999998</v>
          </cell>
          <cell r="G14">
            <v>35.613</v>
          </cell>
          <cell r="H14">
            <v>0</v>
          </cell>
          <cell r="I14">
            <v>478.33</v>
          </cell>
          <cell r="J14">
            <v>5.0730000000000004</v>
          </cell>
          <cell r="K14">
            <v>3.1389999999999998</v>
          </cell>
          <cell r="L14">
            <v>2.3940000000000055</v>
          </cell>
          <cell r="M14">
            <v>0</v>
          </cell>
          <cell r="N14">
            <v>467.72399999999999</v>
          </cell>
          <cell r="O14">
            <v>0</v>
          </cell>
          <cell r="P14">
            <v>1878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1878</v>
          </cell>
          <cell r="V14">
            <v>0</v>
          </cell>
          <cell r="W14">
            <v>3.01</v>
          </cell>
          <cell r="X14">
            <v>478.33</v>
          </cell>
          <cell r="Y14">
            <v>13.616000000000005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467.72399999999999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478.33</v>
          </cell>
          <cell r="BC14">
            <v>1878</v>
          </cell>
          <cell r="BD14">
            <v>1259.0360000000001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2285.069</v>
          </cell>
          <cell r="E15">
            <v>1088.3119999999999</v>
          </cell>
          <cell r="F15">
            <v>1196.7570000000001</v>
          </cell>
          <cell r="G15">
            <v>35.485999999999997</v>
          </cell>
          <cell r="H15">
            <v>0</v>
          </cell>
          <cell r="I15">
            <v>868.21</v>
          </cell>
          <cell r="J15">
            <v>8.7010000000000005</v>
          </cell>
          <cell r="K15">
            <v>4.6829999999999998</v>
          </cell>
          <cell r="L15">
            <v>4.8859999999999673</v>
          </cell>
          <cell r="M15">
            <v>0</v>
          </cell>
          <cell r="N15">
            <v>849.94</v>
          </cell>
          <cell r="O15">
            <v>0</v>
          </cell>
          <cell r="P15">
            <v>3437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3437</v>
          </cell>
          <cell r="V15">
            <v>0</v>
          </cell>
          <cell r="W15">
            <v>1.94</v>
          </cell>
          <cell r="X15">
            <v>868.21</v>
          </cell>
          <cell r="Y15">
            <v>20.209999999999965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849.94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868.21</v>
          </cell>
          <cell r="BC15">
            <v>3437</v>
          </cell>
          <cell r="BD15">
            <v>2285.069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2441.7089999999998</v>
          </cell>
          <cell r="E16">
            <v>1168.354</v>
          </cell>
          <cell r="F16">
            <v>1273.355</v>
          </cell>
          <cell r="G16">
            <v>35.4</v>
          </cell>
          <cell r="H16">
            <v>0</v>
          </cell>
          <cell r="I16">
            <v>927.48</v>
          </cell>
          <cell r="J16">
            <v>8.6940000000000008</v>
          </cell>
          <cell r="K16">
            <v>4.6470000000000002</v>
          </cell>
          <cell r="L16">
            <v>4.8279999999999745</v>
          </cell>
          <cell r="M16">
            <v>0</v>
          </cell>
          <cell r="N16">
            <v>909.31100000000004</v>
          </cell>
          <cell r="O16">
            <v>0</v>
          </cell>
          <cell r="P16">
            <v>3639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3639</v>
          </cell>
          <cell r="V16">
            <v>0</v>
          </cell>
          <cell r="W16">
            <v>1.847</v>
          </cell>
          <cell r="X16">
            <v>927.48</v>
          </cell>
          <cell r="Y16">
            <v>20.015999999999977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909.31100000000004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927.48</v>
          </cell>
          <cell r="BC16">
            <v>3639</v>
          </cell>
          <cell r="BD16">
            <v>2441.7089999999998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2489.6680000000001</v>
          </cell>
          <cell r="E17">
            <v>1196.0309999999999</v>
          </cell>
          <cell r="F17">
            <v>1293.6369999999999</v>
          </cell>
          <cell r="G17">
            <v>35.408999999999999</v>
          </cell>
          <cell r="H17">
            <v>0</v>
          </cell>
          <cell r="I17">
            <v>947.15</v>
          </cell>
          <cell r="J17">
            <v>8.6639999999999997</v>
          </cell>
          <cell r="K17">
            <v>4.5129999999999999</v>
          </cell>
          <cell r="L17">
            <v>4.8579999999999472</v>
          </cell>
          <cell r="M17">
            <v>0</v>
          </cell>
          <cell r="N17">
            <v>929.11500000000001</v>
          </cell>
          <cell r="O17">
            <v>0</v>
          </cell>
          <cell r="P17">
            <v>3688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3688</v>
          </cell>
          <cell r="V17">
            <v>0</v>
          </cell>
          <cell r="W17">
            <v>2.0609999999999999</v>
          </cell>
          <cell r="X17">
            <v>947.15</v>
          </cell>
          <cell r="Y17">
            <v>20.095999999999947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3688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929.11500000000001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3688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947.15</v>
          </cell>
          <cell r="BC17">
            <v>3688</v>
          </cell>
          <cell r="BD17">
            <v>2489.6680000000001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3339</v>
          </cell>
        </row>
      </sheetData>
      <sheetData sheetId="24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List2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3165.0149999999999</v>
          </cell>
          <cell r="E6">
            <v>1522.2159999999999</v>
          </cell>
          <cell r="F6">
            <v>1642.799</v>
          </cell>
          <cell r="G6">
            <v>35.320999999999998</v>
          </cell>
          <cell r="H6">
            <v>0</v>
          </cell>
          <cell r="I6">
            <v>1213.33</v>
          </cell>
          <cell r="J6">
            <v>15.617000000000001</v>
          </cell>
          <cell r="K6">
            <v>16.855</v>
          </cell>
          <cell r="L6">
            <v>0</v>
          </cell>
          <cell r="M6">
            <v>0</v>
          </cell>
          <cell r="N6">
            <v>1180.8579999999999</v>
          </cell>
          <cell r="O6">
            <v>0</v>
          </cell>
          <cell r="P6">
            <v>4714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4714</v>
          </cell>
          <cell r="V6">
            <v>0</v>
          </cell>
          <cell r="W6">
            <v>1.746</v>
          </cell>
          <cell r="X6">
            <v>1213.33</v>
          </cell>
          <cell r="Y6">
            <v>34.218000000000004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1180.8579999999999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1213.33</v>
          </cell>
          <cell r="BC6">
            <v>4714</v>
          </cell>
          <cell r="BD6">
            <v>3165.0149999999999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2753.5140000000001</v>
          </cell>
          <cell r="E7">
            <v>1316.787</v>
          </cell>
          <cell r="F7">
            <v>1436.7270000000001</v>
          </cell>
          <cell r="G7">
            <v>35.360999999999997</v>
          </cell>
          <cell r="H7">
            <v>0</v>
          </cell>
          <cell r="I7">
            <v>1039.23</v>
          </cell>
          <cell r="J7">
            <v>4.3739999999999997</v>
          </cell>
          <cell r="K7">
            <v>2.33</v>
          </cell>
          <cell r="L7">
            <v>2.4420000000000073</v>
          </cell>
          <cell r="M7">
            <v>0</v>
          </cell>
          <cell r="N7">
            <v>1030.0840000000001</v>
          </cell>
          <cell r="O7">
            <v>0</v>
          </cell>
          <cell r="P7">
            <v>4082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4082</v>
          </cell>
          <cell r="V7">
            <v>0</v>
          </cell>
          <cell r="W7">
            <v>1.4390000000000001</v>
          </cell>
          <cell r="X7">
            <v>1039.23</v>
          </cell>
          <cell r="Y7">
            <v>10.585000000000008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1030.0840000000001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1039.23</v>
          </cell>
          <cell r="BC7">
            <v>4082</v>
          </cell>
          <cell r="BD7">
            <v>2753.5140000000001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2607.8249999999998</v>
          </cell>
          <cell r="E8">
            <v>1251.78</v>
          </cell>
          <cell r="F8">
            <v>1356.0450000000001</v>
          </cell>
          <cell r="G8">
            <v>35.259</v>
          </cell>
          <cell r="H8">
            <v>0</v>
          </cell>
          <cell r="I8">
            <v>989.78</v>
          </cell>
          <cell r="J8">
            <v>9.6319999999999997</v>
          </cell>
          <cell r="K8">
            <v>5.266</v>
          </cell>
          <cell r="L8">
            <v>5.1690000000000964</v>
          </cell>
          <cell r="M8">
            <v>0</v>
          </cell>
          <cell r="N8">
            <v>969.71299999999997</v>
          </cell>
          <cell r="O8">
            <v>0</v>
          </cell>
          <cell r="P8">
            <v>3860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3860</v>
          </cell>
          <cell r="V8">
            <v>0</v>
          </cell>
          <cell r="W8">
            <v>1.8109999999999999</v>
          </cell>
          <cell r="X8">
            <v>989.78</v>
          </cell>
          <cell r="Y8">
            <v>21.878000000000096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969.71299999999997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989.78</v>
          </cell>
          <cell r="BC8">
            <v>3860</v>
          </cell>
          <cell r="BD8">
            <v>2607.8249999999998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2448.0479999999998</v>
          </cell>
          <cell r="E9">
            <v>1174.2349999999999</v>
          </cell>
          <cell r="F9">
            <v>1273.8130000000001</v>
          </cell>
          <cell r="G9">
            <v>35.42</v>
          </cell>
          <cell r="H9">
            <v>0</v>
          </cell>
          <cell r="I9">
            <v>928.74</v>
          </cell>
          <cell r="J9">
            <v>8.0679999999999996</v>
          </cell>
          <cell r="K9">
            <v>4.0469999999999997</v>
          </cell>
          <cell r="L9">
            <v>4.7050000000000409</v>
          </cell>
          <cell r="M9">
            <v>0</v>
          </cell>
          <cell r="N9">
            <v>911.92</v>
          </cell>
          <cell r="O9">
            <v>0</v>
          </cell>
          <cell r="P9">
            <v>3627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3627</v>
          </cell>
          <cell r="V9">
            <v>0</v>
          </cell>
          <cell r="W9">
            <v>1.798</v>
          </cell>
          <cell r="X9">
            <v>928.74</v>
          </cell>
          <cell r="Y9">
            <v>18.618000000000038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911.92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928.74</v>
          </cell>
          <cell r="BC9">
            <v>3627</v>
          </cell>
          <cell r="BD9">
            <v>2448.0479999999998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1411.6510000000001</v>
          </cell>
          <cell r="E10">
            <v>677.42200000000003</v>
          </cell>
          <cell r="F10">
            <v>734.22900000000004</v>
          </cell>
          <cell r="G10">
            <v>35.509</v>
          </cell>
          <cell r="H10">
            <v>0</v>
          </cell>
          <cell r="I10">
            <v>534.87</v>
          </cell>
          <cell r="J10">
            <v>6.2469999999999999</v>
          </cell>
          <cell r="K10">
            <v>3.5209999999999999</v>
          </cell>
          <cell r="L10">
            <v>3.2500000000001137</v>
          </cell>
          <cell r="M10">
            <v>0</v>
          </cell>
          <cell r="N10">
            <v>521.85199999999998</v>
          </cell>
          <cell r="O10">
            <v>0</v>
          </cell>
          <cell r="P10">
            <v>2087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2087</v>
          </cell>
          <cell r="V10">
            <v>0</v>
          </cell>
          <cell r="W10">
            <v>2.6760000000000002</v>
          </cell>
          <cell r="X10">
            <v>534.87</v>
          </cell>
          <cell r="Y10">
            <v>15.694000000000115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521.85199999999998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534.87</v>
          </cell>
          <cell r="BC10">
            <v>2087</v>
          </cell>
          <cell r="BD10">
            <v>1411.6510000000001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951.50900000000001</v>
          </cell>
          <cell r="E11">
            <v>459.15800000000002</v>
          </cell>
          <cell r="F11">
            <v>492.351</v>
          </cell>
          <cell r="G11">
            <v>35.500999999999998</v>
          </cell>
          <cell r="H11">
            <v>0</v>
          </cell>
          <cell r="I11">
            <v>360.08</v>
          </cell>
          <cell r="J11">
            <v>6.7240000000000002</v>
          </cell>
          <cell r="K11">
            <v>4.5780000000000003</v>
          </cell>
          <cell r="L11">
            <v>2.6330000000000382</v>
          </cell>
          <cell r="M11">
            <v>0</v>
          </cell>
          <cell r="N11">
            <v>346.14499999999998</v>
          </cell>
          <cell r="O11">
            <v>0</v>
          </cell>
          <cell r="P11">
            <v>1390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1390</v>
          </cell>
          <cell r="V11">
            <v>0</v>
          </cell>
          <cell r="W11">
            <v>4.1500000000000004</v>
          </cell>
          <cell r="X11">
            <v>360.08</v>
          </cell>
          <cell r="Y11">
            <v>18.085000000000036</v>
          </cell>
          <cell r="Z11">
            <v>0</v>
          </cell>
          <cell r="AA11">
            <v>0</v>
          </cell>
          <cell r="AB11">
            <v>0</v>
          </cell>
          <cell r="AC11">
            <v>-3.5527136788005009E-15</v>
          </cell>
          <cell r="AD11">
            <v>0</v>
          </cell>
          <cell r="AE11">
            <v>1390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346.14499999999998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1390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360.08</v>
          </cell>
          <cell r="BC11">
            <v>1390</v>
          </cell>
          <cell r="BD11">
            <v>951.50900000000001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687.90300000000002</v>
          </cell>
          <cell r="E12">
            <v>331.43400000000003</v>
          </cell>
          <cell r="F12">
            <v>356.46899999999999</v>
          </cell>
          <cell r="G12">
            <v>35.51</v>
          </cell>
          <cell r="H12">
            <v>0</v>
          </cell>
          <cell r="I12">
            <v>258.27</v>
          </cell>
          <cell r="J12">
            <v>2.8660000000000001</v>
          </cell>
          <cell r="K12">
            <v>1.224</v>
          </cell>
          <cell r="L12">
            <v>1.8579999999999757</v>
          </cell>
          <cell r="M12">
            <v>0</v>
          </cell>
          <cell r="N12">
            <v>252.322</v>
          </cell>
          <cell r="O12">
            <v>0</v>
          </cell>
          <cell r="P12">
            <v>1000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1000</v>
          </cell>
          <cell r="V12">
            <v>0</v>
          </cell>
          <cell r="W12">
            <v>7.3940000000000001</v>
          </cell>
          <cell r="X12">
            <v>258.27</v>
          </cell>
          <cell r="Y12">
            <v>13.341999999999976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252.322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258.27</v>
          </cell>
          <cell r="BC12">
            <v>1000</v>
          </cell>
          <cell r="BD12">
            <v>687.90300000000002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855.98400000000004</v>
          </cell>
          <cell r="E13">
            <v>403.25900000000001</v>
          </cell>
          <cell r="F13">
            <v>452.72500000000002</v>
          </cell>
          <cell r="G13">
            <v>35.524000000000001</v>
          </cell>
          <cell r="H13">
            <v>0</v>
          </cell>
          <cell r="I13">
            <v>313.49</v>
          </cell>
          <cell r="J13">
            <v>5.0679999999999996</v>
          </cell>
          <cell r="K13">
            <v>2.0510000000000002</v>
          </cell>
          <cell r="L13">
            <v>3.6380000000000337</v>
          </cell>
          <cell r="M13">
            <v>0</v>
          </cell>
          <cell r="N13">
            <v>302.733</v>
          </cell>
          <cell r="O13">
            <v>0</v>
          </cell>
          <cell r="P13">
            <v>1267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1267</v>
          </cell>
          <cell r="V13">
            <v>0</v>
          </cell>
          <cell r="W13">
            <v>4.01</v>
          </cell>
          <cell r="X13">
            <v>313.49</v>
          </cell>
          <cell r="Y13">
            <v>14.767000000000033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302.733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313.49</v>
          </cell>
          <cell r="BC13">
            <v>1267</v>
          </cell>
          <cell r="BD13">
            <v>855.98400000000004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982.97</v>
          </cell>
          <cell r="E14">
            <v>469.67099999999999</v>
          </cell>
          <cell r="F14">
            <v>513.29899999999998</v>
          </cell>
          <cell r="G14">
            <v>35.68</v>
          </cell>
          <cell r="H14">
            <v>0</v>
          </cell>
          <cell r="I14">
            <v>366.51</v>
          </cell>
          <cell r="J14">
            <v>6.048</v>
          </cell>
          <cell r="K14">
            <v>3.778</v>
          </cell>
          <cell r="L14">
            <v>2.8319999999999936</v>
          </cell>
          <cell r="M14">
            <v>0</v>
          </cell>
          <cell r="N14">
            <v>353.85199999999998</v>
          </cell>
          <cell r="O14">
            <v>0</v>
          </cell>
          <cell r="P14">
            <v>1442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1442</v>
          </cell>
          <cell r="V14">
            <v>0</v>
          </cell>
          <cell r="W14">
            <v>4.29</v>
          </cell>
          <cell r="X14">
            <v>366.51</v>
          </cell>
          <cell r="Y14">
            <v>16.947999999999993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353.85199999999998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366.51</v>
          </cell>
          <cell r="BC14">
            <v>1442</v>
          </cell>
          <cell r="BD14">
            <v>982.97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1787.3989999999999</v>
          </cell>
          <cell r="E15">
            <v>859.68200000000002</v>
          </cell>
          <cell r="F15">
            <v>927.71699999999998</v>
          </cell>
          <cell r="G15">
            <v>35.5</v>
          </cell>
          <cell r="H15">
            <v>0</v>
          </cell>
          <cell r="I15">
            <v>682.9</v>
          </cell>
          <cell r="J15">
            <v>8.0060000000000002</v>
          </cell>
          <cell r="K15">
            <v>4.3890000000000002</v>
          </cell>
          <cell r="L15">
            <v>4.25</v>
          </cell>
          <cell r="M15">
            <v>0</v>
          </cell>
          <cell r="N15">
            <v>666.255</v>
          </cell>
          <cell r="O15">
            <v>0</v>
          </cell>
          <cell r="P15">
            <v>2653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2653</v>
          </cell>
          <cell r="V15">
            <v>0</v>
          </cell>
          <cell r="W15">
            <v>3.2890000000000001</v>
          </cell>
          <cell r="X15">
            <v>682.9</v>
          </cell>
          <cell r="Y15">
            <v>19.933999999999997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666.255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682.9</v>
          </cell>
          <cell r="BC15">
            <v>2653</v>
          </cell>
          <cell r="BD15">
            <v>1787.3989999999999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586.94000000000005</v>
          </cell>
          <cell r="J16">
            <v>281.863</v>
          </cell>
          <cell r="K16">
            <v>161.02099999999999</v>
          </cell>
          <cell r="L16">
            <v>144.05600000000007</v>
          </cell>
          <cell r="M16">
            <v>0</v>
          </cell>
          <cell r="N16">
            <v>0</v>
          </cell>
          <cell r="O16">
            <v>0</v>
          </cell>
          <cell r="P16">
            <v>2287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2287</v>
          </cell>
          <cell r="V16">
            <v>0</v>
          </cell>
          <cell r="W16">
            <v>0</v>
          </cell>
          <cell r="X16">
            <v>586.94000000000005</v>
          </cell>
          <cell r="Y16">
            <v>586.94000000000005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586.94000000000005</v>
          </cell>
          <cell r="BC16">
            <v>2287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vidence"/>
      <sheetName val="Měsíční výkaz"/>
      <sheetName val="MPO"/>
      <sheetName val="Reporting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2463.9380000000001</v>
          </cell>
          <cell r="E6">
            <v>1158.5250000000001</v>
          </cell>
          <cell r="F6">
            <v>1305.413</v>
          </cell>
          <cell r="G6">
            <v>34.561</v>
          </cell>
          <cell r="H6">
            <v>0</v>
          </cell>
          <cell r="I6">
            <v>911.63699999999994</v>
          </cell>
          <cell r="J6">
            <v>8.75</v>
          </cell>
          <cell r="K6">
            <v>9.859</v>
          </cell>
          <cell r="L6">
            <v>0</v>
          </cell>
          <cell r="M6">
            <v>0</v>
          </cell>
          <cell r="N6">
            <v>893.02800000000002</v>
          </cell>
          <cell r="O6">
            <v>0</v>
          </cell>
          <cell r="P6">
            <v>3698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3698</v>
          </cell>
          <cell r="V6">
            <v>0</v>
          </cell>
          <cell r="W6">
            <v>13.289</v>
          </cell>
          <cell r="X6">
            <v>911.63699999999994</v>
          </cell>
          <cell r="Y6">
            <v>31.898000000000003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872.38300000000004</v>
          </cell>
          <cell r="AK6">
            <v>20.645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911.63699999999994</v>
          </cell>
          <cell r="BC6">
            <v>3698</v>
          </cell>
          <cell r="BD6">
            <v>2463.9380000000001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2366.2539999999999</v>
          </cell>
          <cell r="E7">
            <v>1112.297</v>
          </cell>
          <cell r="F7">
            <v>1253.9570000000001</v>
          </cell>
          <cell r="G7">
            <v>34.622999999999998</v>
          </cell>
          <cell r="H7">
            <v>0</v>
          </cell>
          <cell r="I7">
            <v>876.92700000000002</v>
          </cell>
          <cell r="J7">
            <v>9.7520000000000007</v>
          </cell>
          <cell r="K7">
            <v>10.994</v>
          </cell>
          <cell r="L7">
            <v>0</v>
          </cell>
          <cell r="M7">
            <v>0</v>
          </cell>
          <cell r="N7">
            <v>856.18100000000004</v>
          </cell>
          <cell r="O7">
            <v>0</v>
          </cell>
          <cell r="P7">
            <v>3559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3559</v>
          </cell>
          <cell r="V7">
            <v>0</v>
          </cell>
          <cell r="W7">
            <v>9.5459999999999994</v>
          </cell>
          <cell r="X7">
            <v>876.92700000000002</v>
          </cell>
          <cell r="Y7">
            <v>30.292000000000002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3559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837.88499999999999</v>
          </cell>
          <cell r="AK7">
            <v>18.295999999999999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3559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876.92700000000002</v>
          </cell>
          <cell r="BC7">
            <v>3559</v>
          </cell>
          <cell r="BD7">
            <v>2366.2539999999999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2328.67</v>
          </cell>
          <cell r="E8">
            <v>1095.5250000000001</v>
          </cell>
          <cell r="F8">
            <v>1233.145</v>
          </cell>
          <cell r="G8">
            <v>34.590000000000003</v>
          </cell>
          <cell r="H8">
            <v>0</v>
          </cell>
          <cell r="I8">
            <v>865.69600000000003</v>
          </cell>
          <cell r="J8">
            <v>9.2289999999999992</v>
          </cell>
          <cell r="K8">
            <v>10.388999999999999</v>
          </cell>
          <cell r="L8">
            <v>0</v>
          </cell>
          <cell r="M8">
            <v>0</v>
          </cell>
          <cell r="N8">
            <v>846.07799999999997</v>
          </cell>
          <cell r="O8">
            <v>0</v>
          </cell>
          <cell r="P8">
            <v>3508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3508</v>
          </cell>
          <cell r="V8">
            <v>0</v>
          </cell>
          <cell r="W8">
            <v>12.811</v>
          </cell>
          <cell r="X8">
            <v>865.69600000000003</v>
          </cell>
          <cell r="Y8">
            <v>32.429000000000002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830.351</v>
          </cell>
          <cell r="AK8">
            <v>15.727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865.69600000000003</v>
          </cell>
          <cell r="BC8">
            <v>3508</v>
          </cell>
          <cell r="BD8">
            <v>2328.67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1960.56</v>
          </cell>
          <cell r="E9">
            <v>928.90300000000002</v>
          </cell>
          <cell r="F9">
            <v>1031.6569999999999</v>
          </cell>
          <cell r="G9">
            <v>34.622999999999998</v>
          </cell>
          <cell r="H9">
            <v>0</v>
          </cell>
          <cell r="I9">
            <v>737.07600000000002</v>
          </cell>
          <cell r="J9">
            <v>12.143000000000001</v>
          </cell>
          <cell r="K9">
            <v>13.486000000000001</v>
          </cell>
          <cell r="L9">
            <v>0</v>
          </cell>
          <cell r="M9">
            <v>0</v>
          </cell>
          <cell r="N9">
            <v>711.447</v>
          </cell>
          <cell r="O9">
            <v>0</v>
          </cell>
          <cell r="P9">
            <v>2947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2947</v>
          </cell>
          <cell r="V9">
            <v>0</v>
          </cell>
          <cell r="W9">
            <v>11.927</v>
          </cell>
          <cell r="X9">
            <v>737.07600000000002</v>
          </cell>
          <cell r="Y9">
            <v>37.555999999999997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701.07</v>
          </cell>
          <cell r="AK9">
            <v>10.377000000000001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737.07600000000002</v>
          </cell>
          <cell r="BC9">
            <v>2947</v>
          </cell>
          <cell r="BD9">
            <v>1960.56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1316.675</v>
          </cell>
          <cell r="E10">
            <v>617.27</v>
          </cell>
          <cell r="F10">
            <v>699.40499999999997</v>
          </cell>
          <cell r="G10">
            <v>34.622999999999998</v>
          </cell>
          <cell r="H10">
            <v>0</v>
          </cell>
          <cell r="I10">
            <v>479.52699999999999</v>
          </cell>
          <cell r="J10">
            <v>1.762</v>
          </cell>
          <cell r="K10">
            <v>1.9970000000000001</v>
          </cell>
          <cell r="L10">
            <v>0</v>
          </cell>
          <cell r="M10">
            <v>0</v>
          </cell>
          <cell r="N10">
            <v>475.76799999999997</v>
          </cell>
          <cell r="O10">
            <v>0</v>
          </cell>
          <cell r="P10">
            <v>1956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1956</v>
          </cell>
          <cell r="V10">
            <v>0</v>
          </cell>
          <cell r="W10">
            <v>7.5419999999999998</v>
          </cell>
          <cell r="X10">
            <v>479.52699999999999</v>
          </cell>
          <cell r="Y10">
            <v>11.301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473.06</v>
          </cell>
          <cell r="AK10">
            <v>2.7080000000000002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1956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479.52699999999999</v>
          </cell>
          <cell r="BC10">
            <v>1956</v>
          </cell>
          <cell r="BD10">
            <v>1316.675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1351.1289999999999</v>
          </cell>
          <cell r="E11">
            <v>638.08100000000002</v>
          </cell>
          <cell r="F11">
            <v>713.048</v>
          </cell>
          <cell r="G11">
            <v>34.619</v>
          </cell>
          <cell r="H11">
            <v>0</v>
          </cell>
          <cell r="I11">
            <v>500.87599999999998</v>
          </cell>
          <cell r="J11">
            <v>6.6020000000000003</v>
          </cell>
          <cell r="K11">
            <v>7.3769999999999998</v>
          </cell>
          <cell r="L11">
            <v>0</v>
          </cell>
          <cell r="M11">
            <v>0</v>
          </cell>
          <cell r="N11">
            <v>486.89699999999999</v>
          </cell>
          <cell r="O11">
            <v>0</v>
          </cell>
          <cell r="P11">
            <v>2015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2015</v>
          </cell>
          <cell r="V11">
            <v>0</v>
          </cell>
          <cell r="W11">
            <v>6.2380000000000004</v>
          </cell>
          <cell r="X11">
            <v>500.87599999999998</v>
          </cell>
          <cell r="Y11">
            <v>20.216999999999999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484.53899999999999</v>
          </cell>
          <cell r="AK11">
            <v>2.3580000000000001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500.87599999999998</v>
          </cell>
          <cell r="BC11">
            <v>2015</v>
          </cell>
          <cell r="BD11">
            <v>1351.1289999999999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1122.873</v>
          </cell>
          <cell r="E12">
            <v>532.25</v>
          </cell>
          <cell r="F12">
            <v>590.62300000000005</v>
          </cell>
          <cell r="G12">
            <v>34.93</v>
          </cell>
          <cell r="H12">
            <v>0</v>
          </cell>
          <cell r="I12">
            <v>415.03800000000001</v>
          </cell>
          <cell r="J12">
            <v>5.5</v>
          </cell>
          <cell r="K12">
            <v>6.1029999999999998</v>
          </cell>
          <cell r="L12">
            <v>0</v>
          </cell>
          <cell r="M12">
            <v>0</v>
          </cell>
          <cell r="N12">
            <v>403.435</v>
          </cell>
          <cell r="O12">
            <v>0</v>
          </cell>
          <cell r="P12">
            <v>1658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1658</v>
          </cell>
          <cell r="V12">
            <v>0</v>
          </cell>
          <cell r="W12">
            <v>7.1210000000000004</v>
          </cell>
          <cell r="X12">
            <v>415.03800000000001</v>
          </cell>
          <cell r="Y12">
            <v>18.724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401.79899999999998</v>
          </cell>
          <cell r="AK12">
            <v>1.6359999999999999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415.03800000000001</v>
          </cell>
          <cell r="BC12">
            <v>1658</v>
          </cell>
          <cell r="BD12">
            <v>1122.873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1203.4690000000001</v>
          </cell>
          <cell r="E13">
            <v>568.92399999999998</v>
          </cell>
          <cell r="F13">
            <v>634.54499999999996</v>
          </cell>
          <cell r="G13">
            <v>34.826999999999998</v>
          </cell>
          <cell r="H13">
            <v>0</v>
          </cell>
          <cell r="I13">
            <v>444.05900000000003</v>
          </cell>
          <cell r="J13">
            <v>5.7969999999999997</v>
          </cell>
          <cell r="K13">
            <v>6.4660000000000002</v>
          </cell>
          <cell r="L13">
            <v>0</v>
          </cell>
          <cell r="M13">
            <v>0</v>
          </cell>
          <cell r="N13">
            <v>431.79599999999999</v>
          </cell>
          <cell r="O13">
            <v>0</v>
          </cell>
          <cell r="P13">
            <v>1783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1783</v>
          </cell>
          <cell r="V13">
            <v>0</v>
          </cell>
          <cell r="W13">
            <v>6.66</v>
          </cell>
          <cell r="X13">
            <v>444.05900000000003</v>
          </cell>
          <cell r="Y13">
            <v>18.923000000000002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430.25099999999998</v>
          </cell>
          <cell r="AK13">
            <v>1.5449999999999999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444.05900000000003</v>
          </cell>
          <cell r="BC13">
            <v>1783</v>
          </cell>
          <cell r="BD13">
            <v>1203.4690000000001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1130.779</v>
          </cell>
          <cell r="E14">
            <v>534.69399999999996</v>
          </cell>
          <cell r="F14">
            <v>596.08500000000004</v>
          </cell>
          <cell r="G14">
            <v>35.28</v>
          </cell>
          <cell r="H14">
            <v>0</v>
          </cell>
          <cell r="I14">
            <v>415.863</v>
          </cell>
          <cell r="J14">
            <v>4.9790000000000001</v>
          </cell>
          <cell r="K14">
            <v>5.5510000000000002</v>
          </cell>
          <cell r="L14">
            <v>0</v>
          </cell>
          <cell r="M14">
            <v>0</v>
          </cell>
          <cell r="N14">
            <v>405.33300000000003</v>
          </cell>
          <cell r="O14">
            <v>0</v>
          </cell>
          <cell r="P14">
            <v>1669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1669</v>
          </cell>
          <cell r="V14">
            <v>0</v>
          </cell>
          <cell r="W14">
            <v>10.087999999999999</v>
          </cell>
          <cell r="X14">
            <v>415.863</v>
          </cell>
          <cell r="Y14">
            <v>20.618000000000002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401.65800000000002</v>
          </cell>
          <cell r="AK14">
            <v>3.6749999999999998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415.863</v>
          </cell>
          <cell r="BC14">
            <v>1669</v>
          </cell>
          <cell r="BD14">
            <v>1130.779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1904.0909999999999</v>
          </cell>
          <cell r="E15">
            <v>898.37699999999995</v>
          </cell>
          <cell r="F15">
            <v>1005.7140000000001</v>
          </cell>
          <cell r="G15">
            <v>35.533000000000001</v>
          </cell>
          <cell r="H15">
            <v>0</v>
          </cell>
          <cell r="I15">
            <v>706.43</v>
          </cell>
          <cell r="J15">
            <v>9.202</v>
          </cell>
          <cell r="K15">
            <v>10.302</v>
          </cell>
          <cell r="L15">
            <v>0</v>
          </cell>
          <cell r="M15">
            <v>0</v>
          </cell>
          <cell r="N15">
            <v>686.92600000000004</v>
          </cell>
          <cell r="O15">
            <v>0</v>
          </cell>
          <cell r="P15">
            <v>2847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2847</v>
          </cell>
          <cell r="V15">
            <v>0</v>
          </cell>
          <cell r="W15">
            <v>10.013999999999999</v>
          </cell>
          <cell r="X15">
            <v>706.43</v>
          </cell>
          <cell r="Y15">
            <v>29.517999999999997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680.27300000000002</v>
          </cell>
          <cell r="AK15">
            <v>6.6529999999999996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706.43</v>
          </cell>
          <cell r="BC15">
            <v>2847</v>
          </cell>
          <cell r="BD15">
            <v>1904.0909999999999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2505.828</v>
          </cell>
          <cell r="E16">
            <v>1181.1569999999999</v>
          </cell>
          <cell r="F16">
            <v>1324.671</v>
          </cell>
          <cell r="G16">
            <v>35.335000000000001</v>
          </cell>
          <cell r="H16">
            <v>0</v>
          </cell>
          <cell r="I16">
            <v>930.54700000000003</v>
          </cell>
          <cell r="J16">
            <v>11.122999999999999</v>
          </cell>
          <cell r="K16">
            <v>12.475</v>
          </cell>
          <cell r="L16">
            <v>0</v>
          </cell>
          <cell r="M16">
            <v>0</v>
          </cell>
          <cell r="N16">
            <v>906.94899999999996</v>
          </cell>
          <cell r="O16">
            <v>0</v>
          </cell>
          <cell r="P16">
            <v>3757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3757</v>
          </cell>
          <cell r="V16">
            <v>0</v>
          </cell>
          <cell r="W16">
            <v>8.2680000000000007</v>
          </cell>
          <cell r="X16">
            <v>930.54700000000003</v>
          </cell>
          <cell r="Y16">
            <v>31.866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3757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891.09699999999998</v>
          </cell>
          <cell r="AK16">
            <v>15.852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3757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930.54700000000003</v>
          </cell>
          <cell r="BC16">
            <v>3757</v>
          </cell>
          <cell r="BD16">
            <v>2505.828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2091.9349999999999</v>
          </cell>
          <cell r="E17">
            <v>991.53099999999995</v>
          </cell>
          <cell r="F17">
            <v>1100.404</v>
          </cell>
          <cell r="G17">
            <v>35.085999999999999</v>
          </cell>
          <cell r="H17">
            <v>0</v>
          </cell>
          <cell r="I17">
            <v>775.91300000000001</v>
          </cell>
          <cell r="J17">
            <v>12.132999999999999</v>
          </cell>
          <cell r="K17">
            <v>13.465999999999999</v>
          </cell>
          <cell r="L17">
            <v>0</v>
          </cell>
          <cell r="M17">
            <v>0</v>
          </cell>
          <cell r="N17">
            <v>750.31399999999996</v>
          </cell>
          <cell r="O17">
            <v>0</v>
          </cell>
          <cell r="P17">
            <v>3100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3100</v>
          </cell>
          <cell r="V17">
            <v>0</v>
          </cell>
          <cell r="W17">
            <v>15.945</v>
          </cell>
          <cell r="X17">
            <v>775.91300000000001</v>
          </cell>
          <cell r="Y17">
            <v>41.543999999999997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3100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734.41499999999996</v>
          </cell>
          <cell r="AK17">
            <v>15.898999999999999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3100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775.91300000000001</v>
          </cell>
          <cell r="BC17">
            <v>3100</v>
          </cell>
          <cell r="BD17">
            <v>2091.9349999999999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3144</v>
          </cell>
        </row>
      </sheetData>
      <sheetData sheetId="23"/>
      <sheetData sheetId="24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ing"/>
      <sheetName val="Přehled Provozu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2202.9050000000002</v>
          </cell>
          <cell r="E6">
            <v>1033.606</v>
          </cell>
          <cell r="F6">
            <v>1169.299</v>
          </cell>
          <cell r="G6">
            <v>35.063000000000002</v>
          </cell>
          <cell r="H6">
            <v>0</v>
          </cell>
          <cell r="I6">
            <v>804.39800000000002</v>
          </cell>
          <cell r="J6">
            <v>6.02</v>
          </cell>
          <cell r="K6">
            <v>6.81</v>
          </cell>
          <cell r="L6">
            <v>0</v>
          </cell>
          <cell r="M6">
            <v>0</v>
          </cell>
          <cell r="N6">
            <v>791.56799999999998</v>
          </cell>
          <cell r="O6">
            <v>0</v>
          </cell>
          <cell r="P6">
            <v>3276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3276</v>
          </cell>
          <cell r="V6">
            <v>0</v>
          </cell>
          <cell r="W6">
            <v>13.805</v>
          </cell>
          <cell r="X6">
            <v>804.39800000000002</v>
          </cell>
          <cell r="Y6">
            <v>26.634999999999998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775.55600000000004</v>
          </cell>
          <cell r="AK6">
            <v>16.012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804.39800000000002</v>
          </cell>
          <cell r="BC6">
            <v>3276</v>
          </cell>
          <cell r="BD6">
            <v>2202.9050000000002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1894.9970000000001</v>
          </cell>
          <cell r="E7">
            <v>896.64700000000005</v>
          </cell>
          <cell r="F7">
            <v>998.35</v>
          </cell>
          <cell r="G7">
            <v>34.835999999999999</v>
          </cell>
          <cell r="H7">
            <v>0</v>
          </cell>
          <cell r="I7">
            <v>699.54300000000001</v>
          </cell>
          <cell r="J7">
            <v>8.7989999999999995</v>
          </cell>
          <cell r="K7">
            <v>9.7959999999999994</v>
          </cell>
          <cell r="L7">
            <v>0</v>
          </cell>
          <cell r="M7">
            <v>0</v>
          </cell>
          <cell r="N7">
            <v>680.94799999999998</v>
          </cell>
          <cell r="O7">
            <v>0</v>
          </cell>
          <cell r="P7">
            <v>2804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2804</v>
          </cell>
          <cell r="V7">
            <v>0</v>
          </cell>
          <cell r="W7">
            <v>13.404999999999999</v>
          </cell>
          <cell r="X7">
            <v>699.54300000000001</v>
          </cell>
          <cell r="Y7">
            <v>32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2804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667.15499999999997</v>
          </cell>
          <cell r="AK7">
            <v>13.792999999999999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2804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699.54300000000001</v>
          </cell>
          <cell r="BC7">
            <v>2804</v>
          </cell>
          <cell r="BD7">
            <v>1894.9970000000001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1598.2429999999999</v>
          </cell>
          <cell r="E8">
            <v>756.43899999999996</v>
          </cell>
          <cell r="F8">
            <v>841.80399999999997</v>
          </cell>
          <cell r="G8">
            <v>34.738999999999997</v>
          </cell>
          <cell r="H8">
            <v>0</v>
          </cell>
          <cell r="I8">
            <v>591.07399999999996</v>
          </cell>
          <cell r="J8">
            <v>7.0979999999999999</v>
          </cell>
          <cell r="K8">
            <v>7.9</v>
          </cell>
          <cell r="L8">
            <v>0</v>
          </cell>
          <cell r="M8">
            <v>0</v>
          </cell>
          <cell r="N8">
            <v>576.07600000000002</v>
          </cell>
          <cell r="O8">
            <v>0</v>
          </cell>
          <cell r="P8">
            <v>2368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2368</v>
          </cell>
          <cell r="V8">
            <v>0</v>
          </cell>
          <cell r="W8">
            <v>17.286999999999999</v>
          </cell>
          <cell r="X8">
            <v>591.07399999999996</v>
          </cell>
          <cell r="Y8">
            <v>32.284999999999997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2368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566.71400000000006</v>
          </cell>
          <cell r="AK8">
            <v>9.3620000000000001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2368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591.07399999999996</v>
          </cell>
          <cell r="BC8">
            <v>2368</v>
          </cell>
          <cell r="BD8">
            <v>1598.2429999999999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900.43700000000001</v>
          </cell>
          <cell r="E9">
            <v>436.363</v>
          </cell>
          <cell r="F9">
            <v>464.07400000000001</v>
          </cell>
          <cell r="G9">
            <v>35.292999999999999</v>
          </cell>
          <cell r="H9">
            <v>0</v>
          </cell>
          <cell r="I9">
            <v>346.07799999999997</v>
          </cell>
          <cell r="J9">
            <v>4.5620000000000003</v>
          </cell>
          <cell r="K9">
            <v>4.8520000000000003</v>
          </cell>
          <cell r="L9">
            <v>0</v>
          </cell>
          <cell r="M9">
            <v>0</v>
          </cell>
          <cell r="N9">
            <v>336.66399999999999</v>
          </cell>
          <cell r="O9">
            <v>0</v>
          </cell>
          <cell r="P9">
            <v>1325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1325</v>
          </cell>
          <cell r="V9">
            <v>0</v>
          </cell>
          <cell r="W9">
            <v>21.582000000000001</v>
          </cell>
          <cell r="X9">
            <v>346.07799999999997</v>
          </cell>
          <cell r="Y9">
            <v>30.996000000000002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332.78800000000001</v>
          </cell>
          <cell r="AK9">
            <v>3.8759999999999999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346.07799999999997</v>
          </cell>
          <cell r="BC9">
            <v>1325</v>
          </cell>
          <cell r="BD9">
            <v>900.43700000000001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811.98900000000003</v>
          </cell>
          <cell r="E10">
            <v>377.17500000000001</v>
          </cell>
          <cell r="F10">
            <v>434.81400000000002</v>
          </cell>
          <cell r="G10">
            <v>35.365000000000002</v>
          </cell>
          <cell r="H10">
            <v>0</v>
          </cell>
          <cell r="I10">
            <v>289.87</v>
          </cell>
          <cell r="J10">
            <v>3.66</v>
          </cell>
          <cell r="K10">
            <v>4.2190000000000003</v>
          </cell>
          <cell r="L10">
            <v>0</v>
          </cell>
          <cell r="M10">
            <v>0</v>
          </cell>
          <cell r="N10">
            <v>281.99099999999999</v>
          </cell>
          <cell r="O10">
            <v>0</v>
          </cell>
          <cell r="P10">
            <v>1203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1203</v>
          </cell>
          <cell r="V10">
            <v>0</v>
          </cell>
          <cell r="W10">
            <v>13.548999999999999</v>
          </cell>
          <cell r="X10">
            <v>289.87</v>
          </cell>
          <cell r="Y10">
            <v>21.428000000000001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279.2</v>
          </cell>
          <cell r="AK10">
            <v>2.7909999999999999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289.87</v>
          </cell>
          <cell r="BC10">
            <v>1203</v>
          </cell>
          <cell r="BD10">
            <v>811.98900000000003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801.65300000000002</v>
          </cell>
          <cell r="E11">
            <v>380.95800000000003</v>
          </cell>
          <cell r="F11">
            <v>420.69499999999999</v>
          </cell>
          <cell r="G11">
            <v>35.351999999999997</v>
          </cell>
          <cell r="H11">
            <v>0</v>
          </cell>
          <cell r="I11">
            <v>296.56599999999997</v>
          </cell>
          <cell r="J11">
            <v>5.8239999999999998</v>
          </cell>
          <cell r="K11">
            <v>6.431</v>
          </cell>
          <cell r="L11">
            <v>0</v>
          </cell>
          <cell r="M11">
            <v>0</v>
          </cell>
          <cell r="N11">
            <v>284.31099999999998</v>
          </cell>
          <cell r="O11">
            <v>0</v>
          </cell>
          <cell r="P11">
            <v>1179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1179</v>
          </cell>
          <cell r="V11">
            <v>0</v>
          </cell>
          <cell r="W11">
            <v>9.8230000000000004</v>
          </cell>
          <cell r="X11">
            <v>296.56599999999997</v>
          </cell>
          <cell r="Y11">
            <v>22.077999999999999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282.13099999999997</v>
          </cell>
          <cell r="AK11">
            <v>2.1800000000000002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296.56599999999997</v>
          </cell>
          <cell r="BC11">
            <v>1179</v>
          </cell>
          <cell r="BD11">
            <v>801.65300000000002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829.95500000000004</v>
          </cell>
          <cell r="E12">
            <v>389.43400000000003</v>
          </cell>
          <cell r="F12">
            <v>440.52100000000002</v>
          </cell>
          <cell r="G12">
            <v>35.433</v>
          </cell>
          <cell r="H12">
            <v>0</v>
          </cell>
          <cell r="I12">
            <v>307.69099999999997</v>
          </cell>
          <cell r="J12">
            <v>2.3490000000000002</v>
          </cell>
          <cell r="K12">
            <v>2.657</v>
          </cell>
          <cell r="L12">
            <v>0</v>
          </cell>
          <cell r="M12">
            <v>0</v>
          </cell>
          <cell r="N12">
            <v>302.685</v>
          </cell>
          <cell r="O12">
            <v>0</v>
          </cell>
          <cell r="P12">
            <v>1253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1253</v>
          </cell>
          <cell r="V12">
            <v>0</v>
          </cell>
          <cell r="W12">
            <v>9.4120000000000008</v>
          </cell>
          <cell r="X12">
            <v>307.69099999999997</v>
          </cell>
          <cell r="Y12">
            <v>14.418000000000001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300.72899999999998</v>
          </cell>
          <cell r="AK12">
            <v>1.956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307.69099999999997</v>
          </cell>
          <cell r="BC12">
            <v>1253</v>
          </cell>
          <cell r="BD12">
            <v>829.95500000000004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950.13499999999999</v>
          </cell>
          <cell r="E13">
            <v>448.72800000000001</v>
          </cell>
          <cell r="F13">
            <v>501.40699999999998</v>
          </cell>
          <cell r="G13">
            <v>35.54</v>
          </cell>
          <cell r="H13">
            <v>0</v>
          </cell>
          <cell r="I13">
            <v>351.01400000000001</v>
          </cell>
          <cell r="J13">
            <v>4.71</v>
          </cell>
          <cell r="K13">
            <v>5.2619999999999996</v>
          </cell>
          <cell r="L13">
            <v>0</v>
          </cell>
          <cell r="M13">
            <v>0</v>
          </cell>
          <cell r="N13">
            <v>341.04199999999997</v>
          </cell>
          <cell r="O13">
            <v>0</v>
          </cell>
          <cell r="P13">
            <v>1412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1412</v>
          </cell>
          <cell r="V13">
            <v>0</v>
          </cell>
          <cell r="W13">
            <v>8.6140000000000008</v>
          </cell>
          <cell r="X13">
            <v>351.01400000000001</v>
          </cell>
          <cell r="Y13">
            <v>18.585999999999999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339.13099999999997</v>
          </cell>
          <cell r="AK13">
            <v>1.911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351.01400000000001</v>
          </cell>
          <cell r="BC13">
            <v>1412</v>
          </cell>
          <cell r="BD13">
            <v>950.13499999999999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1109.4069999999999</v>
          </cell>
          <cell r="E14">
            <v>528.74400000000003</v>
          </cell>
          <cell r="F14">
            <v>580.66300000000001</v>
          </cell>
          <cell r="G14">
            <v>35.500999999999998</v>
          </cell>
          <cell r="H14">
            <v>0</v>
          </cell>
          <cell r="I14">
            <v>417.35199999999998</v>
          </cell>
          <cell r="J14">
            <v>8.6180000000000003</v>
          </cell>
          <cell r="K14">
            <v>9.4649999999999999</v>
          </cell>
          <cell r="L14">
            <v>0</v>
          </cell>
          <cell r="M14">
            <v>0</v>
          </cell>
          <cell r="N14">
            <v>399.26900000000001</v>
          </cell>
          <cell r="O14">
            <v>0</v>
          </cell>
          <cell r="P14">
            <v>1650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1650</v>
          </cell>
          <cell r="V14">
            <v>0</v>
          </cell>
          <cell r="W14">
            <v>7.1239999999999997</v>
          </cell>
          <cell r="X14">
            <v>417.35199999999998</v>
          </cell>
          <cell r="Y14">
            <v>25.206999999999997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1650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397.13099999999997</v>
          </cell>
          <cell r="AK14">
            <v>2.1379999999999999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1650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417.35199999999998</v>
          </cell>
          <cell r="BC14">
            <v>1650</v>
          </cell>
          <cell r="BD14">
            <v>1109.4069999999999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1370.288</v>
          </cell>
          <cell r="E15">
            <v>642.90700000000004</v>
          </cell>
          <cell r="F15">
            <v>727.38099999999997</v>
          </cell>
          <cell r="G15">
            <v>35.561999999999998</v>
          </cell>
          <cell r="H15">
            <v>0</v>
          </cell>
          <cell r="I15">
            <v>498.40199999999999</v>
          </cell>
          <cell r="J15">
            <v>3.2679999999999998</v>
          </cell>
          <cell r="K15">
            <v>3.698</v>
          </cell>
          <cell r="L15">
            <v>0</v>
          </cell>
          <cell r="M15">
            <v>0</v>
          </cell>
          <cell r="N15">
            <v>491.43599999999998</v>
          </cell>
          <cell r="O15">
            <v>0</v>
          </cell>
          <cell r="P15">
            <v>2030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2030</v>
          </cell>
          <cell r="V15">
            <v>0</v>
          </cell>
          <cell r="W15">
            <v>13.416</v>
          </cell>
          <cell r="X15">
            <v>498.40199999999999</v>
          </cell>
          <cell r="Y15">
            <v>20.381999999999998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486.339</v>
          </cell>
          <cell r="AK15">
            <v>5.0970000000000004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498.40199999999999</v>
          </cell>
          <cell r="BC15">
            <v>2030</v>
          </cell>
          <cell r="BD15">
            <v>1370.288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877.327</v>
          </cell>
          <cell r="E6">
            <v>417.17399999999998</v>
          </cell>
          <cell r="F6">
            <v>460.15300000000002</v>
          </cell>
          <cell r="G6">
            <v>34.601999999999997</v>
          </cell>
          <cell r="H6">
            <v>0</v>
          </cell>
          <cell r="I6">
            <v>325.62</v>
          </cell>
          <cell r="J6">
            <v>1.841</v>
          </cell>
          <cell r="K6">
            <v>2.0310000000000001</v>
          </cell>
          <cell r="L6">
            <v>0</v>
          </cell>
          <cell r="M6">
            <v>0</v>
          </cell>
          <cell r="N6">
            <v>321.74799999999999</v>
          </cell>
          <cell r="O6">
            <v>0</v>
          </cell>
          <cell r="P6">
            <v>1293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1293</v>
          </cell>
          <cell r="V6">
            <v>0</v>
          </cell>
          <cell r="W6">
            <v>1.857</v>
          </cell>
          <cell r="X6">
            <v>325.62</v>
          </cell>
          <cell r="Y6">
            <v>5.7290000000000001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1293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321.74799999999999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1293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325.62</v>
          </cell>
          <cell r="BC6">
            <v>1293</v>
          </cell>
          <cell r="BD6">
            <v>877.327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984.11099999999999</v>
          </cell>
          <cell r="E7">
            <v>466.70400000000001</v>
          </cell>
          <cell r="F7">
            <v>517.40700000000004</v>
          </cell>
          <cell r="G7">
            <v>34.731999999999999</v>
          </cell>
          <cell r="H7">
            <v>0</v>
          </cell>
          <cell r="I7">
            <v>364.06</v>
          </cell>
          <cell r="J7">
            <v>2.302</v>
          </cell>
          <cell r="K7">
            <v>2.552</v>
          </cell>
          <cell r="L7">
            <v>0</v>
          </cell>
          <cell r="M7">
            <v>0</v>
          </cell>
          <cell r="N7">
            <v>359.20600000000002</v>
          </cell>
          <cell r="O7">
            <v>0</v>
          </cell>
          <cell r="P7">
            <v>1453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1453</v>
          </cell>
          <cell r="V7">
            <v>0</v>
          </cell>
          <cell r="W7">
            <v>1.877</v>
          </cell>
          <cell r="X7">
            <v>364.06</v>
          </cell>
          <cell r="Y7">
            <v>6.7309999999999999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359.20600000000002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364.06</v>
          </cell>
          <cell r="BC7">
            <v>1453</v>
          </cell>
          <cell r="BD7">
            <v>984.11099999999999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1079.3240000000001</v>
          </cell>
          <cell r="E8">
            <v>509.60300000000001</v>
          </cell>
          <cell r="F8">
            <v>569.721</v>
          </cell>
          <cell r="G8">
            <v>34.857999999999997</v>
          </cell>
          <cell r="H8">
            <v>0</v>
          </cell>
          <cell r="I8">
            <v>396.8</v>
          </cell>
          <cell r="J8">
            <v>2.3820000000000001</v>
          </cell>
          <cell r="K8">
            <v>2.6629999999999998</v>
          </cell>
          <cell r="L8">
            <v>0</v>
          </cell>
          <cell r="M8">
            <v>0</v>
          </cell>
          <cell r="N8">
            <v>391.755</v>
          </cell>
          <cell r="O8">
            <v>0</v>
          </cell>
          <cell r="P8">
            <v>1597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1597</v>
          </cell>
          <cell r="V8">
            <v>0</v>
          </cell>
          <cell r="W8">
            <v>2.5099999999999998</v>
          </cell>
          <cell r="X8">
            <v>396.8</v>
          </cell>
          <cell r="Y8">
            <v>7.5549999999999997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391.755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396.8</v>
          </cell>
          <cell r="BC8">
            <v>1597</v>
          </cell>
          <cell r="BD8">
            <v>1079.3240000000001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573.24099999999999</v>
          </cell>
          <cell r="E9">
            <v>272.553</v>
          </cell>
          <cell r="F9">
            <v>300.68799999999999</v>
          </cell>
          <cell r="G9">
            <v>34.732999999999997</v>
          </cell>
          <cell r="H9">
            <v>0</v>
          </cell>
          <cell r="I9">
            <v>211.5</v>
          </cell>
          <cell r="J9">
            <v>1.3360000000000001</v>
          </cell>
          <cell r="K9">
            <v>1.474</v>
          </cell>
          <cell r="L9">
            <v>0</v>
          </cell>
          <cell r="M9">
            <v>0</v>
          </cell>
          <cell r="N9">
            <v>208.69</v>
          </cell>
          <cell r="O9">
            <v>0</v>
          </cell>
          <cell r="P9">
            <v>840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840</v>
          </cell>
          <cell r="V9">
            <v>0</v>
          </cell>
          <cell r="W9">
            <v>3.3319999999999999</v>
          </cell>
          <cell r="X9">
            <v>211.5</v>
          </cell>
          <cell r="Y9">
            <v>6.1419999999999995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208.69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840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211.5</v>
          </cell>
          <cell r="BC9">
            <v>840</v>
          </cell>
          <cell r="BD9">
            <v>573.24099999999999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377.71600000000001</v>
          </cell>
          <cell r="E10">
            <v>181.33199999999999</v>
          </cell>
          <cell r="F10">
            <v>196.38399999999999</v>
          </cell>
          <cell r="G10">
            <v>34.902999999999999</v>
          </cell>
          <cell r="H10">
            <v>0</v>
          </cell>
          <cell r="I10">
            <v>137.99</v>
          </cell>
          <cell r="J10">
            <v>0.89500000000000002</v>
          </cell>
          <cell r="K10">
            <v>0.97</v>
          </cell>
          <cell r="L10">
            <v>0</v>
          </cell>
          <cell r="M10">
            <v>0</v>
          </cell>
          <cell r="N10">
            <v>136.125</v>
          </cell>
          <cell r="O10">
            <v>0</v>
          </cell>
          <cell r="P10">
            <v>538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538</v>
          </cell>
          <cell r="V10">
            <v>0</v>
          </cell>
          <cell r="W10">
            <v>2.5489999999999999</v>
          </cell>
          <cell r="X10">
            <v>137.99</v>
          </cell>
          <cell r="Y10">
            <v>4.4139999999999997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136.125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538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137.99</v>
          </cell>
          <cell r="BC10">
            <v>538</v>
          </cell>
          <cell r="BD10">
            <v>377.71600000000001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182.61199999999999</v>
          </cell>
          <cell r="E11">
            <v>88.903000000000006</v>
          </cell>
          <cell r="F11">
            <v>93.709000000000003</v>
          </cell>
          <cell r="G11">
            <v>35.25</v>
          </cell>
          <cell r="H11">
            <v>0</v>
          </cell>
          <cell r="I11">
            <v>65.62</v>
          </cell>
          <cell r="J11">
            <v>0.68200000000000005</v>
          </cell>
          <cell r="K11">
            <v>0.71899999999999997</v>
          </cell>
          <cell r="L11">
            <v>0</v>
          </cell>
          <cell r="M11">
            <v>0</v>
          </cell>
          <cell r="N11">
            <v>64.218999999999994</v>
          </cell>
          <cell r="O11">
            <v>0</v>
          </cell>
          <cell r="P11">
            <v>249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249</v>
          </cell>
          <cell r="V11">
            <v>0</v>
          </cell>
          <cell r="W11">
            <v>2.2090000000000001</v>
          </cell>
          <cell r="X11">
            <v>65.62</v>
          </cell>
          <cell r="Y11">
            <v>3.6100000000000003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64.218999999999994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65.62</v>
          </cell>
          <cell r="BC11">
            <v>249</v>
          </cell>
          <cell r="BD11">
            <v>182.61199999999999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78.159000000000006</v>
          </cell>
          <cell r="E12">
            <v>38.197000000000003</v>
          </cell>
          <cell r="F12">
            <v>39.962000000000003</v>
          </cell>
          <cell r="G12">
            <v>35.353000000000002</v>
          </cell>
          <cell r="H12">
            <v>0</v>
          </cell>
          <cell r="I12">
            <v>28.41</v>
          </cell>
          <cell r="J12">
            <v>0.997</v>
          </cell>
          <cell r="K12">
            <v>1.0429999999999999</v>
          </cell>
          <cell r="L12">
            <v>0</v>
          </cell>
          <cell r="M12">
            <v>0</v>
          </cell>
          <cell r="N12">
            <v>26.37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2.9489999999999998</v>
          </cell>
          <cell r="X12">
            <v>28.41</v>
          </cell>
          <cell r="Y12">
            <v>4.9889999999999999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26.37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28.41</v>
          </cell>
          <cell r="BC12">
            <v>107</v>
          </cell>
          <cell r="BD12">
            <v>78.159000000000006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289.58300000000003</v>
          </cell>
          <cell r="E13">
            <v>141.49299999999999</v>
          </cell>
          <cell r="F13">
            <v>148.09</v>
          </cell>
          <cell r="G13">
            <v>35.247</v>
          </cell>
          <cell r="H13">
            <v>0</v>
          </cell>
          <cell r="I13">
            <v>105.1</v>
          </cell>
          <cell r="J13">
            <v>0.125</v>
          </cell>
          <cell r="K13">
            <v>0.13100000000000001</v>
          </cell>
          <cell r="L13">
            <v>0</v>
          </cell>
          <cell r="M13">
            <v>0</v>
          </cell>
          <cell r="N13">
            <v>104.84399999999999</v>
          </cell>
          <cell r="O13">
            <v>0</v>
          </cell>
          <cell r="P13">
            <v>396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396</v>
          </cell>
          <cell r="V13">
            <v>0</v>
          </cell>
          <cell r="W13">
            <v>2.5529999999999999</v>
          </cell>
          <cell r="X13">
            <v>105.1</v>
          </cell>
          <cell r="Y13">
            <v>2.8090000000000002</v>
          </cell>
          <cell r="Z13">
            <v>0</v>
          </cell>
          <cell r="AA13">
            <v>0</v>
          </cell>
          <cell r="AB13">
            <v>0</v>
          </cell>
          <cell r="AC13">
            <v>2.2204460492503131E-16</v>
          </cell>
          <cell r="AD13">
            <v>0</v>
          </cell>
          <cell r="AE13">
            <v>396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104.84399999999999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105.1</v>
          </cell>
          <cell r="BC13">
            <v>396</v>
          </cell>
          <cell r="BD13">
            <v>289.58300000000003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285.07</v>
          </cell>
          <cell r="E14">
            <v>137.49600000000001</v>
          </cell>
          <cell r="F14">
            <v>147.57400000000001</v>
          </cell>
          <cell r="G14">
            <v>35.552999999999997</v>
          </cell>
          <cell r="H14">
            <v>0</v>
          </cell>
          <cell r="I14">
            <v>104.3</v>
          </cell>
          <cell r="J14">
            <v>0.69199999999999995</v>
          </cell>
          <cell r="K14">
            <v>0.74299999999999999</v>
          </cell>
          <cell r="L14">
            <v>0</v>
          </cell>
          <cell r="M14">
            <v>0</v>
          </cell>
          <cell r="N14">
            <v>102.86499999999999</v>
          </cell>
          <cell r="O14">
            <v>0</v>
          </cell>
          <cell r="P14">
            <v>403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403</v>
          </cell>
          <cell r="V14">
            <v>0</v>
          </cell>
          <cell r="W14">
            <v>3.1869999999999998</v>
          </cell>
          <cell r="X14">
            <v>104.3</v>
          </cell>
          <cell r="Y14">
            <v>4.6219999999999999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102.86499999999999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104.3</v>
          </cell>
          <cell r="BC14">
            <v>403</v>
          </cell>
          <cell r="BD14">
            <v>285.07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684.19200000000001</v>
          </cell>
          <cell r="E15">
            <v>325.05500000000001</v>
          </cell>
          <cell r="F15">
            <v>359.137</v>
          </cell>
          <cell r="G15">
            <v>35.533000000000001</v>
          </cell>
          <cell r="H15">
            <v>0</v>
          </cell>
          <cell r="I15">
            <v>253.68</v>
          </cell>
          <cell r="J15">
            <v>1.5580000000000001</v>
          </cell>
          <cell r="K15">
            <v>1.7210000000000001</v>
          </cell>
          <cell r="L15">
            <v>0</v>
          </cell>
          <cell r="M15">
            <v>0</v>
          </cell>
          <cell r="N15">
            <v>250.40100000000001</v>
          </cell>
          <cell r="O15">
            <v>0</v>
          </cell>
          <cell r="P15">
            <v>1009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1009</v>
          </cell>
          <cell r="V15">
            <v>0</v>
          </cell>
          <cell r="W15">
            <v>1.883</v>
          </cell>
          <cell r="X15">
            <v>253.68</v>
          </cell>
          <cell r="Y15">
            <v>5.1619999999999999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250.40100000000001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253.68</v>
          </cell>
          <cell r="BC15">
            <v>1009</v>
          </cell>
          <cell r="BD15">
            <v>684.19200000000001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869.70500000000004</v>
          </cell>
          <cell r="E16">
            <v>411.22899999999998</v>
          </cell>
          <cell r="F16">
            <v>458.476</v>
          </cell>
          <cell r="G16">
            <v>35.372</v>
          </cell>
          <cell r="H16">
            <v>0</v>
          </cell>
          <cell r="I16">
            <v>323.14999999999998</v>
          </cell>
          <cell r="J16">
            <v>1.8480000000000001</v>
          </cell>
          <cell r="K16">
            <v>2.0609999999999999</v>
          </cell>
          <cell r="L16">
            <v>0</v>
          </cell>
          <cell r="M16">
            <v>0</v>
          </cell>
          <cell r="N16">
            <v>319.24099999999999</v>
          </cell>
          <cell r="O16">
            <v>0</v>
          </cell>
          <cell r="P16">
            <v>1297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1297</v>
          </cell>
          <cell r="V16">
            <v>0</v>
          </cell>
          <cell r="W16">
            <v>2.0489999999999999</v>
          </cell>
          <cell r="X16">
            <v>323.14999999999998</v>
          </cell>
          <cell r="Y16">
            <v>5.9580000000000002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319.24099999999999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323.14999999999998</v>
          </cell>
          <cell r="BC16">
            <v>1297</v>
          </cell>
          <cell r="BD16">
            <v>869.70500000000004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876.91700000000003</v>
          </cell>
          <cell r="E17">
            <v>415.84500000000003</v>
          </cell>
          <cell r="F17">
            <v>461.072</v>
          </cell>
          <cell r="G17">
            <v>35.408000000000001</v>
          </cell>
          <cell r="H17">
            <v>0</v>
          </cell>
          <cell r="I17">
            <v>321.18</v>
          </cell>
          <cell r="J17">
            <v>2.2949999999999999</v>
          </cell>
          <cell r="K17">
            <v>2.544</v>
          </cell>
          <cell r="L17">
            <v>0</v>
          </cell>
          <cell r="M17">
            <v>0</v>
          </cell>
          <cell r="N17">
            <v>316.34100000000001</v>
          </cell>
          <cell r="O17">
            <v>0</v>
          </cell>
          <cell r="P17">
            <v>1282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1282</v>
          </cell>
          <cell r="V17">
            <v>0</v>
          </cell>
          <cell r="W17">
            <v>2.883</v>
          </cell>
          <cell r="X17">
            <v>321.18</v>
          </cell>
          <cell r="Y17">
            <v>7.7220000000000004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316.34100000000001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321.18</v>
          </cell>
          <cell r="BC17">
            <v>1282</v>
          </cell>
          <cell r="BD17">
            <v>876.91700000000003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3882</v>
          </cell>
        </row>
      </sheetData>
      <sheetData sheetId="23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1053.0619999999999</v>
          </cell>
          <cell r="E6">
            <v>498.37200000000001</v>
          </cell>
          <cell r="F6">
            <v>554.69000000000005</v>
          </cell>
          <cell r="G6">
            <v>35.366</v>
          </cell>
          <cell r="H6">
            <v>0</v>
          </cell>
          <cell r="I6">
            <v>387.34</v>
          </cell>
          <cell r="J6">
            <v>2.7749999999999999</v>
          </cell>
          <cell r="K6">
            <v>3.089</v>
          </cell>
          <cell r="L6">
            <v>0</v>
          </cell>
          <cell r="M6">
            <v>0</v>
          </cell>
          <cell r="N6">
            <v>381.476</v>
          </cell>
          <cell r="O6">
            <v>0</v>
          </cell>
          <cell r="P6">
            <v>1552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1552</v>
          </cell>
          <cell r="V6">
            <v>0</v>
          </cell>
          <cell r="W6">
            <v>2.1850000000000001</v>
          </cell>
          <cell r="X6">
            <v>387.34</v>
          </cell>
          <cell r="Y6">
            <v>8.0489999999999995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381.476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1552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387.34</v>
          </cell>
          <cell r="BC6">
            <v>1552</v>
          </cell>
          <cell r="BD6">
            <v>1053.0619999999999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802.04300000000001</v>
          </cell>
          <cell r="E7">
            <v>379.17399999999998</v>
          </cell>
          <cell r="F7">
            <v>422.86900000000003</v>
          </cell>
          <cell r="G7">
            <v>35.17</v>
          </cell>
          <cell r="H7">
            <v>0</v>
          </cell>
          <cell r="I7">
            <v>293.41000000000003</v>
          </cell>
          <cell r="J7">
            <v>1.6319999999999999</v>
          </cell>
          <cell r="K7">
            <v>1.82</v>
          </cell>
          <cell r="L7">
            <v>0</v>
          </cell>
          <cell r="M7">
            <v>0</v>
          </cell>
          <cell r="N7">
            <v>289.95800000000003</v>
          </cell>
          <cell r="O7">
            <v>0</v>
          </cell>
          <cell r="P7">
            <v>1178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1178</v>
          </cell>
          <cell r="V7">
            <v>0</v>
          </cell>
          <cell r="W7">
            <v>2.9849999999999999</v>
          </cell>
          <cell r="X7">
            <v>293.41000000000003</v>
          </cell>
          <cell r="Y7">
            <v>6.4369999999999994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289.95800000000003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293.41000000000003</v>
          </cell>
          <cell r="BC7">
            <v>1178</v>
          </cell>
          <cell r="BD7">
            <v>802.04300000000001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778.34199999999998</v>
          </cell>
          <cell r="E8">
            <v>368.03199999999998</v>
          </cell>
          <cell r="F8">
            <v>410.31</v>
          </cell>
          <cell r="G8">
            <v>35.271000000000001</v>
          </cell>
          <cell r="H8">
            <v>0</v>
          </cell>
          <cell r="I8">
            <v>283.29000000000002</v>
          </cell>
          <cell r="J8">
            <v>1.587</v>
          </cell>
          <cell r="K8">
            <v>1.77</v>
          </cell>
          <cell r="L8">
            <v>0</v>
          </cell>
          <cell r="M8">
            <v>0</v>
          </cell>
          <cell r="N8">
            <v>279.93299999999999</v>
          </cell>
          <cell r="O8">
            <v>0</v>
          </cell>
          <cell r="P8">
            <v>1137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1137</v>
          </cell>
          <cell r="V8">
            <v>0</v>
          </cell>
          <cell r="W8">
            <v>3.9049999999999998</v>
          </cell>
          <cell r="X8">
            <v>283.29000000000002</v>
          </cell>
          <cell r="Y8">
            <v>7.2620000000000005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279.93299999999999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283.29000000000002</v>
          </cell>
          <cell r="BC8">
            <v>1137</v>
          </cell>
          <cell r="BD8">
            <v>778.34199999999998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372.01400000000001</v>
          </cell>
          <cell r="E9">
            <v>176.96199999999999</v>
          </cell>
          <cell r="F9">
            <v>195.05199999999999</v>
          </cell>
          <cell r="G9">
            <v>35.25</v>
          </cell>
          <cell r="H9">
            <v>0</v>
          </cell>
          <cell r="I9">
            <v>137.6</v>
          </cell>
          <cell r="J9">
            <v>3.3000000000000002E-2</v>
          </cell>
          <cell r="K9">
            <v>3.6999999999999998E-2</v>
          </cell>
          <cell r="L9">
            <v>0</v>
          </cell>
          <cell r="M9">
            <v>0</v>
          </cell>
          <cell r="N9">
            <v>137.53</v>
          </cell>
          <cell r="O9">
            <v>0</v>
          </cell>
          <cell r="P9">
            <v>546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546</v>
          </cell>
          <cell r="V9">
            <v>0</v>
          </cell>
          <cell r="W9">
            <v>5.444</v>
          </cell>
          <cell r="X9">
            <v>137.6</v>
          </cell>
          <cell r="Y9">
            <v>5.5140000000000002</v>
          </cell>
          <cell r="Z9">
            <v>0</v>
          </cell>
          <cell r="AA9">
            <v>0</v>
          </cell>
          <cell r="AB9">
            <v>0</v>
          </cell>
          <cell r="AC9">
            <v>2.8449465006019636E-16</v>
          </cell>
          <cell r="AD9">
            <v>0</v>
          </cell>
          <cell r="AE9">
            <v>546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137.53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137.6</v>
          </cell>
          <cell r="BC9">
            <v>546</v>
          </cell>
          <cell r="BD9">
            <v>372.01400000000001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290.452</v>
          </cell>
          <cell r="E10">
            <v>140.251</v>
          </cell>
          <cell r="F10">
            <v>150.20099999999999</v>
          </cell>
          <cell r="G10">
            <v>35.445999999999998</v>
          </cell>
          <cell r="H10">
            <v>0</v>
          </cell>
          <cell r="I10">
            <v>108.16</v>
          </cell>
          <cell r="J10">
            <v>0.68300000000000005</v>
          </cell>
          <cell r="K10">
            <v>0.73099999999999998</v>
          </cell>
          <cell r="L10">
            <v>0</v>
          </cell>
          <cell r="M10">
            <v>0</v>
          </cell>
          <cell r="N10">
            <v>106.746</v>
          </cell>
          <cell r="O10">
            <v>0</v>
          </cell>
          <cell r="P10">
            <v>417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417</v>
          </cell>
          <cell r="V10">
            <v>0</v>
          </cell>
          <cell r="W10">
            <v>3.8690000000000002</v>
          </cell>
          <cell r="X10">
            <v>108.16</v>
          </cell>
          <cell r="Y10">
            <v>5.2830000000000004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106.746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108.16</v>
          </cell>
          <cell r="BC10">
            <v>417</v>
          </cell>
          <cell r="BD10">
            <v>290.452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200.64599999999999</v>
          </cell>
          <cell r="E11">
            <v>97.671999999999997</v>
          </cell>
          <cell r="F11">
            <v>102.974</v>
          </cell>
          <cell r="G11">
            <v>35.51</v>
          </cell>
          <cell r="H11">
            <v>0</v>
          </cell>
          <cell r="I11">
            <v>74.3</v>
          </cell>
          <cell r="J11">
            <v>0.66700000000000004</v>
          </cell>
          <cell r="K11">
            <v>0.70299999999999996</v>
          </cell>
          <cell r="L11">
            <v>0</v>
          </cell>
          <cell r="M11">
            <v>0</v>
          </cell>
          <cell r="N11">
            <v>72.930000000000007</v>
          </cell>
          <cell r="O11">
            <v>0</v>
          </cell>
          <cell r="P11">
            <v>282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282</v>
          </cell>
          <cell r="V11">
            <v>0</v>
          </cell>
          <cell r="W11">
            <v>4.3929999999999998</v>
          </cell>
          <cell r="X11">
            <v>74.3</v>
          </cell>
          <cell r="Y11">
            <v>5.7629999999999999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72.930000000000007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74.3</v>
          </cell>
          <cell r="BC11">
            <v>282</v>
          </cell>
          <cell r="BD11">
            <v>200.64599999999999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190.85499999999999</v>
          </cell>
          <cell r="E12">
            <v>91.78</v>
          </cell>
          <cell r="F12">
            <v>99.075000000000003</v>
          </cell>
          <cell r="G12">
            <v>35.558999999999997</v>
          </cell>
          <cell r="H12">
            <v>0</v>
          </cell>
          <cell r="I12">
            <v>69.22</v>
          </cell>
          <cell r="J12">
            <v>0.61399999999999999</v>
          </cell>
          <cell r="K12">
            <v>0.66200000000000003</v>
          </cell>
          <cell r="L12">
            <v>0</v>
          </cell>
          <cell r="M12">
            <v>0</v>
          </cell>
          <cell r="N12">
            <v>67.944000000000003</v>
          </cell>
          <cell r="O12">
            <v>0</v>
          </cell>
          <cell r="P12">
            <v>269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269</v>
          </cell>
          <cell r="V12">
            <v>0</v>
          </cell>
          <cell r="W12">
            <v>4.835</v>
          </cell>
          <cell r="X12">
            <v>69.22</v>
          </cell>
          <cell r="Y12">
            <v>6.1109999999999998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67.944000000000003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69.22</v>
          </cell>
          <cell r="BC12">
            <v>269</v>
          </cell>
          <cell r="BD12">
            <v>190.85499999999999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180.506</v>
          </cell>
          <cell r="E13">
            <v>90.998000000000005</v>
          </cell>
          <cell r="F13">
            <v>89.507999999999996</v>
          </cell>
          <cell r="G13">
            <v>35.585000000000001</v>
          </cell>
          <cell r="H13">
            <v>0</v>
          </cell>
          <cell r="I13">
            <v>65.8</v>
          </cell>
          <cell r="J13">
            <v>0.67500000000000004</v>
          </cell>
          <cell r="K13">
            <v>0.66400000000000003</v>
          </cell>
          <cell r="L13">
            <v>0</v>
          </cell>
          <cell r="M13">
            <v>0</v>
          </cell>
          <cell r="N13">
            <v>64.460999999999999</v>
          </cell>
          <cell r="O13">
            <v>0</v>
          </cell>
          <cell r="P13">
            <v>233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233</v>
          </cell>
          <cell r="V13">
            <v>0</v>
          </cell>
          <cell r="W13">
            <v>3.83</v>
          </cell>
          <cell r="X13">
            <v>65.8</v>
          </cell>
          <cell r="Y13">
            <v>5.1690000000000005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64.460999999999999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65.8</v>
          </cell>
          <cell r="BC13">
            <v>233</v>
          </cell>
          <cell r="BD13">
            <v>180.506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337.79500000000002</v>
          </cell>
          <cell r="E14">
            <v>162.351</v>
          </cell>
          <cell r="F14">
            <v>175.44399999999999</v>
          </cell>
          <cell r="G14">
            <v>35.567999999999998</v>
          </cell>
          <cell r="H14">
            <v>0</v>
          </cell>
          <cell r="I14">
            <v>123.64</v>
          </cell>
          <cell r="J14">
            <v>1.3149999999999999</v>
          </cell>
          <cell r="K14">
            <v>1.4219999999999999</v>
          </cell>
          <cell r="L14">
            <v>0</v>
          </cell>
          <cell r="M14">
            <v>0</v>
          </cell>
          <cell r="N14">
            <v>120.90300000000001</v>
          </cell>
          <cell r="O14">
            <v>0</v>
          </cell>
          <cell r="P14">
            <v>481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481</v>
          </cell>
          <cell r="V14">
            <v>0</v>
          </cell>
          <cell r="W14">
            <v>2.1120000000000001</v>
          </cell>
          <cell r="X14">
            <v>123.64</v>
          </cell>
          <cell r="Y14">
            <v>4.8490000000000002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120.90300000000001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123.64</v>
          </cell>
          <cell r="BC14">
            <v>481</v>
          </cell>
          <cell r="BD14">
            <v>337.79500000000002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793.85699999999997</v>
          </cell>
          <cell r="E15">
            <v>376.315</v>
          </cell>
          <cell r="F15">
            <v>417.54199999999997</v>
          </cell>
          <cell r="G15">
            <v>35.591000000000001</v>
          </cell>
          <cell r="H15">
            <v>0</v>
          </cell>
          <cell r="I15">
            <v>292.41000000000003</v>
          </cell>
          <cell r="J15">
            <v>2.2589999999999999</v>
          </cell>
          <cell r="K15">
            <v>2.5070000000000001</v>
          </cell>
          <cell r="L15">
            <v>0</v>
          </cell>
          <cell r="M15">
            <v>0</v>
          </cell>
          <cell r="N15">
            <v>287.64400000000001</v>
          </cell>
          <cell r="O15">
            <v>0</v>
          </cell>
          <cell r="P15">
            <v>1168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1168</v>
          </cell>
          <cell r="V15">
            <v>0</v>
          </cell>
          <cell r="W15">
            <v>1.288</v>
          </cell>
          <cell r="X15">
            <v>292.41000000000003</v>
          </cell>
          <cell r="Y15">
            <v>6.0540000000000003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287.64400000000001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292.41000000000003</v>
          </cell>
          <cell r="BC15">
            <v>1168</v>
          </cell>
          <cell r="BD15">
            <v>793.85699999999997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759.17399999999998</v>
          </cell>
          <cell r="E16">
            <v>358.05500000000001</v>
          </cell>
          <cell r="F16">
            <v>401.11900000000003</v>
          </cell>
          <cell r="G16">
            <v>35.316000000000003</v>
          </cell>
          <cell r="H16">
            <v>0</v>
          </cell>
          <cell r="I16">
            <v>282.67</v>
          </cell>
          <cell r="J16">
            <v>133.31800000000001</v>
          </cell>
          <cell r="K16">
            <v>149.352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1140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1140</v>
          </cell>
          <cell r="V16">
            <v>0</v>
          </cell>
          <cell r="W16">
            <v>0</v>
          </cell>
          <cell r="X16">
            <v>282.67</v>
          </cell>
          <cell r="Y16">
            <v>282.67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1140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282.67</v>
          </cell>
          <cell r="BC16">
            <v>1140</v>
          </cell>
          <cell r="BD16">
            <v>759.17399999999998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989.21799999999996</v>
          </cell>
          <cell r="E6">
            <v>442.45800000000003</v>
          </cell>
          <cell r="F6">
            <v>546.76</v>
          </cell>
          <cell r="G6">
            <v>34.58</v>
          </cell>
          <cell r="H6">
            <v>0</v>
          </cell>
          <cell r="I6">
            <v>352.01799999999997</v>
          </cell>
          <cell r="J6">
            <v>2.0529999999999999</v>
          </cell>
          <cell r="K6">
            <v>2.5379999999999998</v>
          </cell>
          <cell r="L6">
            <v>0</v>
          </cell>
          <cell r="M6">
            <v>0</v>
          </cell>
          <cell r="N6">
            <v>347.42700000000002</v>
          </cell>
          <cell r="O6">
            <v>0</v>
          </cell>
          <cell r="P6">
            <v>1566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1566</v>
          </cell>
          <cell r="V6">
            <v>0</v>
          </cell>
          <cell r="W6">
            <v>0.59099999999999997</v>
          </cell>
          <cell r="X6">
            <v>352.01799999999997</v>
          </cell>
          <cell r="Y6">
            <v>5.1819999999999995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347.42700000000002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352.01799999999997</v>
          </cell>
          <cell r="BC6">
            <v>1566</v>
          </cell>
          <cell r="BD6">
            <v>989.21799999999996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875.76099999999997</v>
          </cell>
          <cell r="E7">
            <v>393.577</v>
          </cell>
          <cell r="F7">
            <v>482.18400000000003</v>
          </cell>
          <cell r="G7">
            <v>34.567999999999998</v>
          </cell>
          <cell r="H7">
            <v>0</v>
          </cell>
          <cell r="I7">
            <v>311.75799999999998</v>
          </cell>
          <cell r="J7">
            <v>4.0869999999999997</v>
          </cell>
          <cell r="K7">
            <v>5.0060000000000002</v>
          </cell>
          <cell r="L7">
            <v>0</v>
          </cell>
          <cell r="M7">
            <v>0</v>
          </cell>
          <cell r="N7">
            <v>302.66500000000002</v>
          </cell>
          <cell r="O7">
            <v>0</v>
          </cell>
          <cell r="P7">
            <v>1375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1375</v>
          </cell>
          <cell r="V7">
            <v>0</v>
          </cell>
          <cell r="W7">
            <v>0.55500000000000005</v>
          </cell>
          <cell r="X7">
            <v>311.75799999999998</v>
          </cell>
          <cell r="Y7">
            <v>9.6479999999999997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302.66500000000002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311.75799999999998</v>
          </cell>
          <cell r="BC7">
            <v>1375</v>
          </cell>
          <cell r="BD7">
            <v>875.76099999999997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744.42399999999998</v>
          </cell>
          <cell r="E8">
            <v>333.19099999999997</v>
          </cell>
          <cell r="F8">
            <v>411.233</v>
          </cell>
          <cell r="G8">
            <v>34.665999999999997</v>
          </cell>
          <cell r="H8">
            <v>0</v>
          </cell>
          <cell r="I8">
            <v>258.37200000000001</v>
          </cell>
          <cell r="J8">
            <v>3.1419999999999999</v>
          </cell>
          <cell r="K8">
            <v>3.879</v>
          </cell>
          <cell r="L8">
            <v>0</v>
          </cell>
          <cell r="M8">
            <v>0</v>
          </cell>
          <cell r="N8">
            <v>251.351</v>
          </cell>
          <cell r="O8">
            <v>0</v>
          </cell>
          <cell r="P8">
            <v>1148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1148</v>
          </cell>
          <cell r="V8">
            <v>0</v>
          </cell>
          <cell r="W8">
            <v>0.9</v>
          </cell>
          <cell r="X8">
            <v>258.37200000000001</v>
          </cell>
          <cell r="Y8">
            <v>7.9210000000000003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251.351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258.37200000000001</v>
          </cell>
          <cell r="BC8">
            <v>1148</v>
          </cell>
          <cell r="BD8">
            <v>744.42399999999998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650.81299999999999</v>
          </cell>
          <cell r="E9">
            <v>296.30900000000003</v>
          </cell>
          <cell r="F9">
            <v>354.50400000000002</v>
          </cell>
          <cell r="G9">
            <v>34.692</v>
          </cell>
          <cell r="H9">
            <v>0</v>
          </cell>
          <cell r="I9">
            <v>235.893</v>
          </cell>
          <cell r="J9">
            <v>3.2160000000000002</v>
          </cell>
          <cell r="K9">
            <v>3.8479999999999999</v>
          </cell>
          <cell r="L9">
            <v>0</v>
          </cell>
          <cell r="M9">
            <v>0</v>
          </cell>
          <cell r="N9">
            <v>228.82900000000001</v>
          </cell>
          <cell r="O9">
            <v>0</v>
          </cell>
          <cell r="P9">
            <v>1016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1016</v>
          </cell>
          <cell r="V9">
            <v>0</v>
          </cell>
          <cell r="W9">
            <v>0.78600000000000003</v>
          </cell>
          <cell r="X9">
            <v>235.893</v>
          </cell>
          <cell r="Y9">
            <v>7.85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228.82900000000001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235.893</v>
          </cell>
          <cell r="BC9">
            <v>1016</v>
          </cell>
          <cell r="BD9">
            <v>650.81299999999999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354.29199999999997</v>
          </cell>
          <cell r="E10">
            <v>162.32400000000001</v>
          </cell>
          <cell r="F10">
            <v>191.96799999999999</v>
          </cell>
          <cell r="G10">
            <v>34.707000000000001</v>
          </cell>
          <cell r="H10">
            <v>0</v>
          </cell>
          <cell r="I10">
            <v>128.48099999999999</v>
          </cell>
          <cell r="J10">
            <v>2.0179999999999998</v>
          </cell>
          <cell r="K10">
            <v>2.387</v>
          </cell>
          <cell r="L10">
            <v>0</v>
          </cell>
          <cell r="M10">
            <v>0</v>
          </cell>
          <cell r="N10">
            <v>124.07599999999999</v>
          </cell>
          <cell r="O10">
            <v>0</v>
          </cell>
          <cell r="P10">
            <v>547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547</v>
          </cell>
          <cell r="V10">
            <v>0</v>
          </cell>
          <cell r="W10">
            <v>1.034</v>
          </cell>
          <cell r="X10">
            <v>128.48099999999999</v>
          </cell>
          <cell r="Y10">
            <v>5.4389999999999992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124.07599999999999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128.48099999999999</v>
          </cell>
          <cell r="BC10">
            <v>547</v>
          </cell>
          <cell r="BD10">
            <v>354.29199999999997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289.255</v>
          </cell>
          <cell r="E11">
            <v>132.12899999999999</v>
          </cell>
          <cell r="F11">
            <v>157.126</v>
          </cell>
          <cell r="G11">
            <v>34.976999999999997</v>
          </cell>
          <cell r="H11">
            <v>0</v>
          </cell>
          <cell r="I11">
            <v>104.18</v>
          </cell>
          <cell r="J11">
            <v>1.726</v>
          </cell>
          <cell r="K11">
            <v>2.0529999999999999</v>
          </cell>
          <cell r="L11">
            <v>0</v>
          </cell>
          <cell r="M11">
            <v>0</v>
          </cell>
          <cell r="N11">
            <v>100.401</v>
          </cell>
          <cell r="O11">
            <v>0</v>
          </cell>
          <cell r="P11">
            <v>446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446</v>
          </cell>
          <cell r="V11">
            <v>0</v>
          </cell>
          <cell r="W11">
            <v>1.395</v>
          </cell>
          <cell r="X11">
            <v>104.18</v>
          </cell>
          <cell r="Y11">
            <v>5.1739999999999995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100.401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104.18</v>
          </cell>
          <cell r="BC11">
            <v>446</v>
          </cell>
          <cell r="BD11">
            <v>289.255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278.44600000000003</v>
          </cell>
          <cell r="E12">
            <v>127.149</v>
          </cell>
          <cell r="F12">
            <v>151.297</v>
          </cell>
          <cell r="G12">
            <v>35.154000000000003</v>
          </cell>
          <cell r="H12">
            <v>0</v>
          </cell>
          <cell r="I12">
            <v>100.381</v>
          </cell>
          <cell r="J12">
            <v>1.6679999999999999</v>
          </cell>
          <cell r="K12">
            <v>1.9850000000000001</v>
          </cell>
          <cell r="L12">
            <v>0</v>
          </cell>
          <cell r="M12">
            <v>0</v>
          </cell>
          <cell r="N12">
            <v>96.727999999999994</v>
          </cell>
          <cell r="O12">
            <v>0</v>
          </cell>
          <cell r="P12">
            <v>430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430</v>
          </cell>
          <cell r="V12">
            <v>0</v>
          </cell>
          <cell r="W12">
            <v>1.7290000000000001</v>
          </cell>
          <cell r="X12">
            <v>100.381</v>
          </cell>
          <cell r="Y12">
            <v>5.3819999999999997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96.727999999999994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100.381</v>
          </cell>
          <cell r="BC12">
            <v>430</v>
          </cell>
          <cell r="BD12">
            <v>278.44600000000003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259.50099999999998</v>
          </cell>
          <cell r="E13">
            <v>119.31699999999999</v>
          </cell>
          <cell r="F13">
            <v>140.184</v>
          </cell>
          <cell r="G13">
            <v>35.017000000000003</v>
          </cell>
          <cell r="H13">
            <v>0</v>
          </cell>
          <cell r="I13">
            <v>93.153000000000006</v>
          </cell>
          <cell r="J13">
            <v>1.5640000000000001</v>
          </cell>
          <cell r="K13">
            <v>1.837</v>
          </cell>
          <cell r="L13">
            <v>0</v>
          </cell>
          <cell r="M13">
            <v>0</v>
          </cell>
          <cell r="N13">
            <v>89.751999999999995</v>
          </cell>
          <cell r="O13">
            <v>0</v>
          </cell>
          <cell r="P13">
            <v>394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394</v>
          </cell>
          <cell r="V13">
            <v>0</v>
          </cell>
          <cell r="W13">
            <v>1.6279999999999999</v>
          </cell>
          <cell r="X13">
            <v>93.153000000000006</v>
          </cell>
          <cell r="Y13">
            <v>5.0289999999999999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89.751999999999995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93.153000000000006</v>
          </cell>
          <cell r="BC13">
            <v>394</v>
          </cell>
          <cell r="BD13">
            <v>259.50099999999998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253.565</v>
          </cell>
          <cell r="E14">
            <v>114.913</v>
          </cell>
          <cell r="F14">
            <v>138.65199999999999</v>
          </cell>
          <cell r="G14">
            <v>35.368000000000002</v>
          </cell>
          <cell r="H14">
            <v>0</v>
          </cell>
          <cell r="I14">
            <v>90.245999999999995</v>
          </cell>
          <cell r="J14">
            <v>1.387</v>
          </cell>
          <cell r="K14">
            <v>1.673</v>
          </cell>
          <cell r="L14">
            <v>0</v>
          </cell>
          <cell r="M14">
            <v>0</v>
          </cell>
          <cell r="N14">
            <v>87.186000000000007</v>
          </cell>
          <cell r="O14">
            <v>0</v>
          </cell>
          <cell r="P14">
            <v>392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392</v>
          </cell>
          <cell r="V14">
            <v>0</v>
          </cell>
          <cell r="W14">
            <v>1.1339999999999999</v>
          </cell>
          <cell r="X14">
            <v>90.245999999999995</v>
          </cell>
          <cell r="Y14">
            <v>4.194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87.186000000000007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90.245999999999995</v>
          </cell>
          <cell r="BC14">
            <v>392</v>
          </cell>
          <cell r="BD14">
            <v>253.565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146.44</v>
          </cell>
          <cell r="E15">
            <v>66.471999999999994</v>
          </cell>
          <cell r="F15">
            <v>79.968000000000004</v>
          </cell>
          <cell r="G15">
            <v>35.506</v>
          </cell>
          <cell r="H15">
            <v>0</v>
          </cell>
          <cell r="I15">
            <v>53.569000000000003</v>
          </cell>
          <cell r="J15">
            <v>0.84199999999999997</v>
          </cell>
          <cell r="K15">
            <v>1.012</v>
          </cell>
          <cell r="L15">
            <v>0</v>
          </cell>
          <cell r="M15">
            <v>0</v>
          </cell>
          <cell r="N15">
            <v>51.715000000000003</v>
          </cell>
          <cell r="O15">
            <v>0</v>
          </cell>
          <cell r="P15">
            <v>232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232</v>
          </cell>
          <cell r="V15">
            <v>0</v>
          </cell>
          <cell r="W15">
            <v>1.0109999999999999</v>
          </cell>
          <cell r="X15">
            <v>53.569000000000003</v>
          </cell>
          <cell r="Y15">
            <v>2.8650000000000002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51.715000000000003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53.569000000000003</v>
          </cell>
          <cell r="BC15">
            <v>232</v>
          </cell>
          <cell r="BD15">
            <v>146.44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35.429000000000002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0.89200000000000002</v>
          </cell>
          <cell r="X16">
            <v>0</v>
          </cell>
          <cell r="Y16">
            <v>0.89200000000000002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870.83199999999999</v>
          </cell>
          <cell r="E17">
            <v>400.803</v>
          </cell>
          <cell r="F17">
            <v>470.029</v>
          </cell>
          <cell r="G17">
            <v>35.174999999999997</v>
          </cell>
          <cell r="H17">
            <v>0</v>
          </cell>
          <cell r="I17">
            <v>320.00700000000001</v>
          </cell>
          <cell r="J17">
            <v>4.12</v>
          </cell>
          <cell r="K17">
            <v>4.8310000000000004</v>
          </cell>
          <cell r="L17">
            <v>0</v>
          </cell>
          <cell r="M17">
            <v>0</v>
          </cell>
          <cell r="N17">
            <v>311.05599999999998</v>
          </cell>
          <cell r="O17">
            <v>0</v>
          </cell>
          <cell r="P17">
            <v>1351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1351</v>
          </cell>
          <cell r="V17">
            <v>0</v>
          </cell>
          <cell r="W17">
            <v>0.70099999999999996</v>
          </cell>
          <cell r="X17">
            <v>320.00700000000001</v>
          </cell>
          <cell r="Y17">
            <v>9.652000000000001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1351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311.05599999999998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1351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320.00700000000001</v>
          </cell>
          <cell r="BC17">
            <v>1351</v>
          </cell>
          <cell r="BD17">
            <v>870.83199999999999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2598</v>
          </cell>
        </row>
      </sheetData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950.51700000000005</v>
          </cell>
          <cell r="E6">
            <v>438.904</v>
          </cell>
          <cell r="F6">
            <v>511.613</v>
          </cell>
          <cell r="G6">
            <v>35.314</v>
          </cell>
          <cell r="H6">
            <v>0</v>
          </cell>
          <cell r="I6">
            <v>353.87700000000001</v>
          </cell>
          <cell r="J6">
            <v>4.7629999999999999</v>
          </cell>
          <cell r="K6">
            <v>5.5519999999999996</v>
          </cell>
          <cell r="L6">
            <v>0</v>
          </cell>
          <cell r="M6">
            <v>0</v>
          </cell>
          <cell r="N6">
            <v>343.56200000000001</v>
          </cell>
          <cell r="O6">
            <v>0</v>
          </cell>
          <cell r="P6">
            <v>1485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1485</v>
          </cell>
          <cell r="V6">
            <v>0</v>
          </cell>
          <cell r="W6">
            <v>0.61</v>
          </cell>
          <cell r="X6">
            <v>353.87700000000001</v>
          </cell>
          <cell r="Y6">
            <v>10.924999999999999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343.56200000000001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353.87700000000001</v>
          </cell>
          <cell r="BC6">
            <v>1485</v>
          </cell>
          <cell r="BD6">
            <v>950.51700000000005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862.346</v>
          </cell>
          <cell r="E7">
            <v>400.43700000000001</v>
          </cell>
          <cell r="F7">
            <v>461.90899999999999</v>
          </cell>
          <cell r="G7">
            <v>35.017000000000003</v>
          </cell>
          <cell r="H7">
            <v>0</v>
          </cell>
          <cell r="I7">
            <v>322.20400000000001</v>
          </cell>
          <cell r="J7">
            <v>4.7629999999999999</v>
          </cell>
          <cell r="K7">
            <v>5.4939999999999998</v>
          </cell>
          <cell r="L7">
            <v>0</v>
          </cell>
          <cell r="M7">
            <v>0</v>
          </cell>
          <cell r="N7">
            <v>311.947</v>
          </cell>
          <cell r="O7">
            <v>0</v>
          </cell>
          <cell r="P7">
            <v>1338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1338</v>
          </cell>
          <cell r="V7">
            <v>0</v>
          </cell>
          <cell r="W7">
            <v>0.52</v>
          </cell>
          <cell r="X7">
            <v>322.20400000000001</v>
          </cell>
          <cell r="Y7">
            <v>10.776999999999999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311.947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322.20400000000001</v>
          </cell>
          <cell r="BC7">
            <v>1338</v>
          </cell>
          <cell r="BD7">
            <v>862.346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726.71100000000001</v>
          </cell>
          <cell r="E8">
            <v>338.94900000000001</v>
          </cell>
          <cell r="F8">
            <v>387.762</v>
          </cell>
          <cell r="G8">
            <v>35.027999999999999</v>
          </cell>
          <cell r="H8">
            <v>0</v>
          </cell>
          <cell r="I8">
            <v>272.19</v>
          </cell>
          <cell r="J8">
            <v>4.1120000000000001</v>
          </cell>
          <cell r="K8">
            <v>4.7039999999999997</v>
          </cell>
          <cell r="L8">
            <v>0</v>
          </cell>
          <cell r="M8">
            <v>0</v>
          </cell>
          <cell r="N8">
            <v>263.37400000000002</v>
          </cell>
          <cell r="O8">
            <v>0</v>
          </cell>
          <cell r="P8">
            <v>1121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1121</v>
          </cell>
          <cell r="V8">
            <v>0</v>
          </cell>
          <cell r="W8">
            <v>0.90500000000000003</v>
          </cell>
          <cell r="X8">
            <v>272.19</v>
          </cell>
          <cell r="Y8">
            <v>9.7209999999999983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263.37400000000002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272.19</v>
          </cell>
          <cell r="BC8">
            <v>1121</v>
          </cell>
          <cell r="BD8">
            <v>726.71100000000001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454.20400000000001</v>
          </cell>
          <cell r="E9">
            <v>211.072</v>
          </cell>
          <cell r="F9">
            <v>243.13200000000001</v>
          </cell>
          <cell r="G9">
            <v>35.249000000000002</v>
          </cell>
          <cell r="H9">
            <v>0</v>
          </cell>
          <cell r="I9">
            <v>170.01</v>
          </cell>
          <cell r="J9">
            <v>2.2080000000000002</v>
          </cell>
          <cell r="K9">
            <v>2.544</v>
          </cell>
          <cell r="L9">
            <v>0</v>
          </cell>
          <cell r="M9">
            <v>0</v>
          </cell>
          <cell r="N9">
            <v>165.25800000000001</v>
          </cell>
          <cell r="O9">
            <v>0</v>
          </cell>
          <cell r="P9">
            <v>705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705</v>
          </cell>
          <cell r="V9">
            <v>0</v>
          </cell>
          <cell r="W9">
            <v>0.92500000000000004</v>
          </cell>
          <cell r="X9">
            <v>170.01</v>
          </cell>
          <cell r="Y9">
            <v>5.6770000000000005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165.25800000000001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170.01</v>
          </cell>
          <cell r="BC9">
            <v>705</v>
          </cell>
          <cell r="BD9">
            <v>454.20400000000001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240.732</v>
          </cell>
          <cell r="E10">
            <v>114.545</v>
          </cell>
          <cell r="F10">
            <v>126.187</v>
          </cell>
          <cell r="G10">
            <v>35.487000000000002</v>
          </cell>
          <cell r="H10">
            <v>0</v>
          </cell>
          <cell r="I10">
            <v>90.269000000000005</v>
          </cell>
          <cell r="J10">
            <v>1.357</v>
          </cell>
          <cell r="K10">
            <v>1.4950000000000001</v>
          </cell>
          <cell r="L10">
            <v>0</v>
          </cell>
          <cell r="M10">
            <v>0</v>
          </cell>
          <cell r="N10">
            <v>87.417000000000002</v>
          </cell>
          <cell r="O10">
            <v>0</v>
          </cell>
          <cell r="P10">
            <v>358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358</v>
          </cell>
          <cell r="V10">
            <v>0</v>
          </cell>
          <cell r="W10">
            <v>1.331</v>
          </cell>
          <cell r="X10">
            <v>90.269000000000005</v>
          </cell>
          <cell r="Y10">
            <v>4.1829999999999998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87.417000000000002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90.269000000000005</v>
          </cell>
          <cell r="BC10">
            <v>358</v>
          </cell>
          <cell r="BD10">
            <v>240.732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302.19900000000001</v>
          </cell>
          <cell r="E11">
            <v>140.79400000000001</v>
          </cell>
          <cell r="F11">
            <v>161.405</v>
          </cell>
          <cell r="G11">
            <v>35.485999999999997</v>
          </cell>
          <cell r="H11">
            <v>0</v>
          </cell>
          <cell r="I11">
            <v>112.914</v>
          </cell>
          <cell r="J11">
            <v>1.8979999999999999</v>
          </cell>
          <cell r="K11">
            <v>2.1749999999999998</v>
          </cell>
          <cell r="L11">
            <v>0</v>
          </cell>
          <cell r="M11">
            <v>0</v>
          </cell>
          <cell r="N11">
            <v>108.84099999999999</v>
          </cell>
          <cell r="O11">
            <v>0</v>
          </cell>
          <cell r="P11">
            <v>466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466</v>
          </cell>
          <cell r="V11">
            <v>0</v>
          </cell>
          <cell r="W11">
            <v>1.8620000000000001</v>
          </cell>
          <cell r="X11">
            <v>112.914</v>
          </cell>
          <cell r="Y11">
            <v>5.9349999999999996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108.84099999999999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112.914</v>
          </cell>
          <cell r="BC11">
            <v>466</v>
          </cell>
          <cell r="BD11">
            <v>302.19900000000001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298.96300000000002</v>
          </cell>
          <cell r="E12">
            <v>140.24600000000001</v>
          </cell>
          <cell r="F12">
            <v>158.71700000000001</v>
          </cell>
          <cell r="G12">
            <v>35.531999999999996</v>
          </cell>
          <cell r="H12">
            <v>0</v>
          </cell>
          <cell r="I12">
            <v>110.69799999999999</v>
          </cell>
          <cell r="J12">
            <v>1.917</v>
          </cell>
          <cell r="K12">
            <v>2.169</v>
          </cell>
          <cell r="L12">
            <v>0</v>
          </cell>
          <cell r="M12">
            <v>0</v>
          </cell>
          <cell r="N12">
            <v>106.61199999999999</v>
          </cell>
          <cell r="O12">
            <v>0</v>
          </cell>
          <cell r="P12">
            <v>451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451</v>
          </cell>
          <cell r="V12">
            <v>0</v>
          </cell>
          <cell r="W12">
            <v>2.6949999999999998</v>
          </cell>
          <cell r="X12">
            <v>110.69799999999999</v>
          </cell>
          <cell r="Y12">
            <v>6.7810000000000006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106.61199999999999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110.69799999999999</v>
          </cell>
          <cell r="BC12">
            <v>451</v>
          </cell>
          <cell r="BD12">
            <v>298.96300000000002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310.74599999999998</v>
          </cell>
          <cell r="E13">
            <v>144.999</v>
          </cell>
          <cell r="F13">
            <v>165.74700000000001</v>
          </cell>
          <cell r="G13">
            <v>35.54</v>
          </cell>
          <cell r="H13">
            <v>0</v>
          </cell>
          <cell r="I13">
            <v>115.914</v>
          </cell>
          <cell r="J13">
            <v>1.9259999999999999</v>
          </cell>
          <cell r="K13">
            <v>2.2010000000000001</v>
          </cell>
          <cell r="L13">
            <v>0</v>
          </cell>
          <cell r="M13">
            <v>0</v>
          </cell>
          <cell r="N13">
            <v>111.78700000000001</v>
          </cell>
          <cell r="O13">
            <v>0</v>
          </cell>
          <cell r="P13">
            <v>477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477</v>
          </cell>
          <cell r="V13">
            <v>0</v>
          </cell>
          <cell r="W13">
            <v>2.3090000000000002</v>
          </cell>
          <cell r="X13">
            <v>115.914</v>
          </cell>
          <cell r="Y13">
            <v>6.4359999999999999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111.78700000000001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115.914</v>
          </cell>
          <cell r="BC13">
            <v>477</v>
          </cell>
          <cell r="BD13">
            <v>310.74599999999998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325.697</v>
          </cell>
          <cell r="E14">
            <v>152.31299999999999</v>
          </cell>
          <cell r="F14">
            <v>173.38399999999999</v>
          </cell>
          <cell r="G14">
            <v>35.509</v>
          </cell>
          <cell r="H14">
            <v>0</v>
          </cell>
          <cell r="I14">
            <v>121.52200000000001</v>
          </cell>
          <cell r="J14">
            <v>1.9910000000000001</v>
          </cell>
          <cell r="K14">
            <v>2.2669999999999999</v>
          </cell>
          <cell r="L14">
            <v>0</v>
          </cell>
          <cell r="M14">
            <v>0</v>
          </cell>
          <cell r="N14">
            <v>117.264</v>
          </cell>
          <cell r="O14">
            <v>0</v>
          </cell>
          <cell r="P14">
            <v>498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498</v>
          </cell>
          <cell r="V14">
            <v>0</v>
          </cell>
          <cell r="W14">
            <v>1.74</v>
          </cell>
          <cell r="X14">
            <v>121.52200000000001</v>
          </cell>
          <cell r="Y14">
            <v>5.9980000000000002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117.264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121.52200000000001</v>
          </cell>
          <cell r="BC14">
            <v>498</v>
          </cell>
          <cell r="BD14">
            <v>325.697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459.53100000000001</v>
          </cell>
          <cell r="E15">
            <v>213.64599999999999</v>
          </cell>
          <cell r="F15">
            <v>245.88499999999999</v>
          </cell>
          <cell r="G15">
            <v>35.517000000000003</v>
          </cell>
          <cell r="H15">
            <v>0</v>
          </cell>
          <cell r="I15">
            <v>172.08799999999999</v>
          </cell>
          <cell r="J15">
            <v>2.464</v>
          </cell>
          <cell r="K15">
            <v>2.835</v>
          </cell>
          <cell r="L15">
            <v>0</v>
          </cell>
          <cell r="M15">
            <v>0</v>
          </cell>
          <cell r="N15">
            <v>166.78899999999999</v>
          </cell>
          <cell r="O15">
            <v>0</v>
          </cell>
          <cell r="P15">
            <v>713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713</v>
          </cell>
          <cell r="V15">
            <v>0</v>
          </cell>
          <cell r="W15">
            <v>1.5760000000000001</v>
          </cell>
          <cell r="X15">
            <v>172.08799999999999</v>
          </cell>
          <cell r="Y15">
            <v>6.875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166.78899999999999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713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172.08799999999999</v>
          </cell>
          <cell r="BC15">
            <v>713</v>
          </cell>
          <cell r="BD15">
            <v>459.53100000000001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484.66399999999999</v>
          </cell>
          <cell r="E16">
            <v>224.22200000000001</v>
          </cell>
          <cell r="F16">
            <v>260.44200000000001</v>
          </cell>
          <cell r="G16">
            <v>34.976999999999997</v>
          </cell>
          <cell r="H16">
            <v>0</v>
          </cell>
          <cell r="I16">
            <v>183.42500000000001</v>
          </cell>
          <cell r="J16">
            <v>84.858000000000004</v>
          </cell>
          <cell r="K16">
            <v>98.566999999999993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767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767</v>
          </cell>
          <cell r="V16">
            <v>0</v>
          </cell>
          <cell r="W16">
            <v>0</v>
          </cell>
          <cell r="X16">
            <v>183.42500000000001</v>
          </cell>
          <cell r="Y16">
            <v>183.42500000000001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183.42500000000001</v>
          </cell>
          <cell r="BC16">
            <v>767</v>
          </cell>
          <cell r="BD16">
            <v>484.66399999999999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144.90299999999999</v>
          </cell>
          <cell r="E6">
            <v>58.957000000000001</v>
          </cell>
          <cell r="F6">
            <v>85.945999999999998</v>
          </cell>
          <cell r="G6">
            <v>34.591999999999999</v>
          </cell>
          <cell r="H6">
            <v>0</v>
          </cell>
          <cell r="I6">
            <v>45.731999999999999</v>
          </cell>
          <cell r="J6">
            <v>0.73</v>
          </cell>
          <cell r="K6">
            <v>1.0629999999999999</v>
          </cell>
          <cell r="L6">
            <v>0</v>
          </cell>
          <cell r="M6">
            <v>0</v>
          </cell>
          <cell r="N6">
            <v>43.939</v>
          </cell>
          <cell r="O6">
            <v>0</v>
          </cell>
          <cell r="P6">
            <v>240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240</v>
          </cell>
          <cell r="V6">
            <v>0</v>
          </cell>
          <cell r="W6">
            <v>7.1999999999999995E-2</v>
          </cell>
          <cell r="X6">
            <v>45.731999999999999</v>
          </cell>
          <cell r="Y6">
            <v>1.865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43.939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45.731999999999999</v>
          </cell>
          <cell r="BC6">
            <v>240</v>
          </cell>
          <cell r="BD6">
            <v>144.90299999999999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138.91</v>
          </cell>
          <cell r="E7">
            <v>56.783999999999999</v>
          </cell>
          <cell r="F7">
            <v>82.126000000000005</v>
          </cell>
          <cell r="G7">
            <v>34.655000000000001</v>
          </cell>
          <cell r="H7">
            <v>0</v>
          </cell>
          <cell r="I7">
            <v>43.79</v>
          </cell>
          <cell r="J7">
            <v>0.77300000000000002</v>
          </cell>
          <cell r="K7">
            <v>1.119</v>
          </cell>
          <cell r="L7">
            <v>0</v>
          </cell>
          <cell r="M7">
            <v>0</v>
          </cell>
          <cell r="N7">
            <v>41.898000000000003</v>
          </cell>
          <cell r="O7">
            <v>0</v>
          </cell>
          <cell r="P7">
            <v>228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228</v>
          </cell>
          <cell r="V7">
            <v>0</v>
          </cell>
          <cell r="W7">
            <v>5.2999999999999999E-2</v>
          </cell>
          <cell r="X7">
            <v>43.79</v>
          </cell>
          <cell r="Y7">
            <v>1.9449999999999998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41.898000000000003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43.79</v>
          </cell>
          <cell r="BC7">
            <v>228</v>
          </cell>
          <cell r="BD7">
            <v>138.91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129.476</v>
          </cell>
          <cell r="E8">
            <v>52.878</v>
          </cell>
          <cell r="F8">
            <v>76.597999999999999</v>
          </cell>
          <cell r="G8">
            <v>34.637999999999998</v>
          </cell>
          <cell r="H8">
            <v>0</v>
          </cell>
          <cell r="I8">
            <v>41.036999999999999</v>
          </cell>
          <cell r="J8">
            <v>0.42399999999999999</v>
          </cell>
          <cell r="K8">
            <v>0.61499999999999999</v>
          </cell>
          <cell r="L8">
            <v>0</v>
          </cell>
          <cell r="M8">
            <v>0</v>
          </cell>
          <cell r="N8">
            <v>39.997999999999998</v>
          </cell>
          <cell r="O8">
            <v>0</v>
          </cell>
          <cell r="P8">
            <v>214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214</v>
          </cell>
          <cell r="V8">
            <v>0</v>
          </cell>
          <cell r="W8">
            <v>0.113</v>
          </cell>
          <cell r="X8">
            <v>41.036999999999999</v>
          </cell>
          <cell r="Y8">
            <v>1.1519999999999999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39.997999999999998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41.036999999999999</v>
          </cell>
          <cell r="BC8">
            <v>214</v>
          </cell>
          <cell r="BD8">
            <v>129.476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101.056</v>
          </cell>
          <cell r="E9">
            <v>41.198999999999998</v>
          </cell>
          <cell r="F9">
            <v>59.856999999999999</v>
          </cell>
          <cell r="G9">
            <v>34.610999999999997</v>
          </cell>
          <cell r="H9">
            <v>0</v>
          </cell>
          <cell r="I9">
            <v>31.928999999999998</v>
          </cell>
          <cell r="J9">
            <v>0.57399999999999995</v>
          </cell>
          <cell r="K9">
            <v>0.83299999999999996</v>
          </cell>
          <cell r="L9">
            <v>0</v>
          </cell>
          <cell r="M9">
            <v>0</v>
          </cell>
          <cell r="N9">
            <v>30.521999999999998</v>
          </cell>
          <cell r="O9">
            <v>0</v>
          </cell>
          <cell r="P9">
            <v>167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167</v>
          </cell>
          <cell r="V9">
            <v>0</v>
          </cell>
          <cell r="W9">
            <v>0.16200000000000001</v>
          </cell>
          <cell r="X9">
            <v>31.928999999999998</v>
          </cell>
          <cell r="Y9">
            <v>1.569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30.521999999999998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31.928999999999998</v>
          </cell>
          <cell r="BC9">
            <v>167</v>
          </cell>
          <cell r="BD9">
            <v>101.056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51.384</v>
          </cell>
          <cell r="E10">
            <v>21.591000000000001</v>
          </cell>
          <cell r="F10">
            <v>29.792999999999999</v>
          </cell>
          <cell r="G10">
            <v>34.655000000000001</v>
          </cell>
          <cell r="H10">
            <v>0</v>
          </cell>
          <cell r="I10">
            <v>16.103999999999999</v>
          </cell>
          <cell r="J10">
            <v>3.6999999999999998E-2</v>
          </cell>
          <cell r="K10">
            <v>0.05</v>
          </cell>
          <cell r="L10">
            <v>0</v>
          </cell>
          <cell r="M10">
            <v>0</v>
          </cell>
          <cell r="N10">
            <v>16.016999999999999</v>
          </cell>
          <cell r="O10">
            <v>0</v>
          </cell>
          <cell r="P10">
            <v>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</v>
          </cell>
          <cell r="V10">
            <v>0</v>
          </cell>
          <cell r="W10">
            <v>0.36799999999999999</v>
          </cell>
          <cell r="X10">
            <v>16.103999999999999</v>
          </cell>
          <cell r="Y10">
            <v>0.45499999999999996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16.016999999999999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16.103999999999999</v>
          </cell>
          <cell r="BC10">
            <v>80</v>
          </cell>
          <cell r="BD10">
            <v>51.384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31.925999999999998</v>
          </cell>
          <cell r="E11">
            <v>13.835000000000001</v>
          </cell>
          <cell r="F11">
            <v>18.091000000000001</v>
          </cell>
          <cell r="G11">
            <v>34.887</v>
          </cell>
          <cell r="H11">
            <v>0</v>
          </cell>
          <cell r="I11">
            <v>9.7720000000000002</v>
          </cell>
          <cell r="J11">
            <v>0.04</v>
          </cell>
          <cell r="K11">
            <v>5.2999999999999999E-2</v>
          </cell>
          <cell r="L11">
            <v>0</v>
          </cell>
          <cell r="M11">
            <v>0</v>
          </cell>
          <cell r="N11">
            <v>9.6790000000000003</v>
          </cell>
          <cell r="O11">
            <v>0</v>
          </cell>
          <cell r="P11">
            <v>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</v>
          </cell>
          <cell r="V11">
            <v>0</v>
          </cell>
          <cell r="W11">
            <v>0.51900000000000002</v>
          </cell>
          <cell r="X11">
            <v>9.7720000000000002</v>
          </cell>
          <cell r="Y11">
            <v>0.61199999999999999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9.6790000000000003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9.7720000000000002</v>
          </cell>
          <cell r="BC11">
            <v>46</v>
          </cell>
          <cell r="BD11">
            <v>31.925999999999998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20.045000000000002</v>
          </cell>
          <cell r="E12">
            <v>8.9610000000000003</v>
          </cell>
          <cell r="F12">
            <v>11.084</v>
          </cell>
          <cell r="G12">
            <v>35.048000000000002</v>
          </cell>
          <cell r="H12">
            <v>0</v>
          </cell>
          <cell r="I12">
            <v>6.2880000000000003</v>
          </cell>
          <cell r="J12">
            <v>0.14399999999999999</v>
          </cell>
          <cell r="K12">
            <v>0.17799999999999999</v>
          </cell>
          <cell r="L12">
            <v>0</v>
          </cell>
          <cell r="M12">
            <v>0</v>
          </cell>
          <cell r="N12">
            <v>5.9660000000000002</v>
          </cell>
          <cell r="O12">
            <v>0</v>
          </cell>
          <cell r="P12">
            <v>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</v>
          </cell>
          <cell r="V12">
            <v>0</v>
          </cell>
          <cell r="W12">
            <v>0.54700000000000004</v>
          </cell>
          <cell r="X12">
            <v>6.2880000000000003</v>
          </cell>
          <cell r="Y12">
            <v>0.86899999999999999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5.9660000000000002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6.2880000000000003</v>
          </cell>
          <cell r="BC12">
            <v>28</v>
          </cell>
          <cell r="BD12">
            <v>20.045000000000002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33.616</v>
          </cell>
          <cell r="E13">
            <v>14.462999999999999</v>
          </cell>
          <cell r="F13">
            <v>19.152999999999999</v>
          </cell>
          <cell r="G13">
            <v>35.213999999999999</v>
          </cell>
          <cell r="H13">
            <v>0</v>
          </cell>
          <cell r="I13">
            <v>10.488</v>
          </cell>
          <cell r="J13">
            <v>0.19</v>
          </cell>
          <cell r="K13">
            <v>0.251</v>
          </cell>
          <cell r="L13">
            <v>0</v>
          </cell>
          <cell r="M13">
            <v>0</v>
          </cell>
          <cell r="N13">
            <v>10.047000000000001</v>
          </cell>
          <cell r="O13">
            <v>0</v>
          </cell>
          <cell r="P13">
            <v>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</v>
          </cell>
          <cell r="V13">
            <v>0</v>
          </cell>
          <cell r="W13">
            <v>0.501</v>
          </cell>
          <cell r="X13">
            <v>10.488</v>
          </cell>
          <cell r="Y13">
            <v>0.94199999999999995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10.047000000000001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10.488</v>
          </cell>
          <cell r="BC13">
            <v>50</v>
          </cell>
          <cell r="BD13">
            <v>33.616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36.261000000000003</v>
          </cell>
          <cell r="E14">
            <v>15.401</v>
          </cell>
          <cell r="F14">
            <v>20.86</v>
          </cell>
          <cell r="G14">
            <v>35.238</v>
          </cell>
          <cell r="H14">
            <v>0</v>
          </cell>
          <cell r="I14">
            <v>11.279</v>
          </cell>
          <cell r="J14">
            <v>0.16900000000000001</v>
          </cell>
          <cell r="K14">
            <v>0.22900000000000001</v>
          </cell>
          <cell r="L14">
            <v>0</v>
          </cell>
          <cell r="M14">
            <v>0</v>
          </cell>
          <cell r="N14">
            <v>10.881</v>
          </cell>
          <cell r="O14">
            <v>0</v>
          </cell>
          <cell r="P14">
            <v>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</v>
          </cell>
          <cell r="V14">
            <v>0</v>
          </cell>
          <cell r="W14">
            <v>0.17699999999999999</v>
          </cell>
          <cell r="X14">
            <v>11.279</v>
          </cell>
          <cell r="Y14">
            <v>0.57499999999999996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10.881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11.279</v>
          </cell>
          <cell r="BC14">
            <v>55</v>
          </cell>
          <cell r="BD14">
            <v>36.261000000000003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72.180999999999997</v>
          </cell>
          <cell r="E15">
            <v>30.420999999999999</v>
          </cell>
          <cell r="F15">
            <v>41.76</v>
          </cell>
          <cell r="G15">
            <v>35.482999999999997</v>
          </cell>
          <cell r="H15">
            <v>0</v>
          </cell>
          <cell r="I15">
            <v>22.460999999999999</v>
          </cell>
          <cell r="J15">
            <v>0.36699999999999999</v>
          </cell>
          <cell r="K15">
            <v>0.504</v>
          </cell>
          <cell r="L15">
            <v>0</v>
          </cell>
          <cell r="M15">
            <v>0</v>
          </cell>
          <cell r="N15">
            <v>21.59</v>
          </cell>
          <cell r="O15">
            <v>0</v>
          </cell>
          <cell r="P15">
            <v>111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</v>
          </cell>
          <cell r="V15">
            <v>0</v>
          </cell>
          <cell r="W15">
            <v>0.26800000000000002</v>
          </cell>
          <cell r="X15">
            <v>22.460999999999999</v>
          </cell>
          <cell r="Y15">
            <v>1.139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21.59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22.460999999999999</v>
          </cell>
          <cell r="BC15">
            <v>111</v>
          </cell>
          <cell r="BD15">
            <v>72.180999999999997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79.561999999999998</v>
          </cell>
          <cell r="E16">
            <v>32.366999999999997</v>
          </cell>
          <cell r="F16">
            <v>47.195</v>
          </cell>
          <cell r="G16">
            <v>35.277999999999999</v>
          </cell>
          <cell r="H16">
            <v>0</v>
          </cell>
          <cell r="I16">
            <v>24.003</v>
          </cell>
          <cell r="J16">
            <v>4.5999999999999999E-2</v>
          </cell>
          <cell r="K16">
            <v>6.7000000000000004E-2</v>
          </cell>
          <cell r="L16">
            <v>0</v>
          </cell>
          <cell r="M16">
            <v>0</v>
          </cell>
          <cell r="N16">
            <v>23.89</v>
          </cell>
          <cell r="O16">
            <v>0</v>
          </cell>
          <cell r="P16">
            <v>126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126</v>
          </cell>
          <cell r="V16">
            <v>0</v>
          </cell>
          <cell r="W16">
            <v>0.13800000000000001</v>
          </cell>
          <cell r="X16">
            <v>24.003</v>
          </cell>
          <cell r="Y16">
            <v>0.251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23.89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24.003</v>
          </cell>
          <cell r="BC16">
            <v>126</v>
          </cell>
          <cell r="BD16">
            <v>79.561999999999998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106.973</v>
          </cell>
          <cell r="E17">
            <v>45.7</v>
          </cell>
          <cell r="F17">
            <v>61.273000000000003</v>
          </cell>
          <cell r="G17">
            <v>35.356000000000002</v>
          </cell>
          <cell r="H17">
            <v>0</v>
          </cell>
          <cell r="I17">
            <v>35.427</v>
          </cell>
          <cell r="J17">
            <v>1.2709999999999999</v>
          </cell>
          <cell r="K17">
            <v>1.7050000000000001</v>
          </cell>
          <cell r="L17">
            <v>0</v>
          </cell>
          <cell r="M17">
            <v>0</v>
          </cell>
          <cell r="N17">
            <v>32.451000000000001</v>
          </cell>
          <cell r="O17">
            <v>0</v>
          </cell>
          <cell r="P17">
            <v>171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171</v>
          </cell>
          <cell r="V17">
            <v>0</v>
          </cell>
          <cell r="W17">
            <v>6.2E-2</v>
          </cell>
          <cell r="X17">
            <v>35.427</v>
          </cell>
          <cell r="Y17">
            <v>3.0379999999999998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32.451000000000001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35.427</v>
          </cell>
          <cell r="BC17">
            <v>171</v>
          </cell>
          <cell r="BD17">
            <v>106.973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3106</v>
          </cell>
        </row>
      </sheetData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C6XUQNY7OFRDLMY2JQQBPVYIN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127.747</v>
          </cell>
          <cell r="E6">
            <v>51.22</v>
          </cell>
          <cell r="F6">
            <v>76.527000000000001</v>
          </cell>
          <cell r="G6">
            <v>35.44</v>
          </cell>
          <cell r="H6">
            <v>0</v>
          </cell>
          <cell r="I6">
            <v>38.856999999999999</v>
          </cell>
          <cell r="J6">
            <v>6.6000000000000003E-2</v>
          </cell>
          <cell r="K6">
            <v>9.9000000000000005E-2</v>
          </cell>
          <cell r="L6">
            <v>0</v>
          </cell>
          <cell r="M6">
            <v>0</v>
          </cell>
          <cell r="N6">
            <v>38.692</v>
          </cell>
          <cell r="O6">
            <v>0</v>
          </cell>
          <cell r="P6">
            <v>209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209</v>
          </cell>
          <cell r="V6">
            <v>0</v>
          </cell>
          <cell r="W6">
            <v>7.3999999999999996E-2</v>
          </cell>
          <cell r="X6">
            <v>38.856999999999999</v>
          </cell>
          <cell r="Y6">
            <v>0.23899999999999999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38.692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38.856999999999999</v>
          </cell>
          <cell r="BC6">
            <v>209</v>
          </cell>
          <cell r="BD6">
            <v>127.747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114.486</v>
          </cell>
          <cell r="E7">
            <v>46.901000000000003</v>
          </cell>
          <cell r="F7">
            <v>67.584999999999994</v>
          </cell>
          <cell r="G7">
            <v>35.165999999999997</v>
          </cell>
          <cell r="H7">
            <v>0</v>
          </cell>
          <cell r="I7">
            <v>35.661000000000001</v>
          </cell>
          <cell r="J7">
            <v>0.41499999999999998</v>
          </cell>
          <cell r="K7">
            <v>0.59799999999999998</v>
          </cell>
          <cell r="L7">
            <v>0</v>
          </cell>
          <cell r="M7">
            <v>0</v>
          </cell>
          <cell r="N7">
            <v>34.648000000000003</v>
          </cell>
          <cell r="O7">
            <v>0</v>
          </cell>
          <cell r="P7">
            <v>185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185</v>
          </cell>
          <cell r="V7">
            <v>0</v>
          </cell>
          <cell r="W7">
            <v>7.0000000000000007E-2</v>
          </cell>
          <cell r="X7">
            <v>35.661000000000001</v>
          </cell>
          <cell r="Y7">
            <v>1.083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34.648000000000003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35.661000000000001</v>
          </cell>
          <cell r="BC7">
            <v>185</v>
          </cell>
          <cell r="BD7">
            <v>114.486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105.914</v>
          </cell>
          <cell r="E8">
            <v>42.753999999999998</v>
          </cell>
          <cell r="F8">
            <v>63.16</v>
          </cell>
          <cell r="G8">
            <v>35.420999999999999</v>
          </cell>
          <cell r="H8">
            <v>0</v>
          </cell>
          <cell r="I8">
            <v>31.966000000000001</v>
          </cell>
          <cell r="J8">
            <v>8.7999999999999995E-2</v>
          </cell>
          <cell r="K8">
            <v>0.129</v>
          </cell>
          <cell r="L8">
            <v>0</v>
          </cell>
          <cell r="M8">
            <v>0</v>
          </cell>
          <cell r="N8">
            <v>31.748999999999999</v>
          </cell>
          <cell r="O8">
            <v>0</v>
          </cell>
          <cell r="P8">
            <v>170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170</v>
          </cell>
          <cell r="V8">
            <v>0</v>
          </cell>
          <cell r="W8">
            <v>0.126</v>
          </cell>
          <cell r="X8">
            <v>31.966000000000001</v>
          </cell>
          <cell r="Y8">
            <v>0.34299999999999997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31.748999999999999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31.966000000000001</v>
          </cell>
          <cell r="BC8">
            <v>170</v>
          </cell>
          <cell r="BD8">
            <v>105.914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58.460999999999999</v>
          </cell>
          <cell r="E9">
            <v>24.577999999999999</v>
          </cell>
          <cell r="F9">
            <v>33.883000000000003</v>
          </cell>
          <cell r="G9">
            <v>35.325000000000003</v>
          </cell>
          <cell r="H9">
            <v>0</v>
          </cell>
          <cell r="I9">
            <v>18.134</v>
          </cell>
          <cell r="J9">
            <v>0.38700000000000001</v>
          </cell>
          <cell r="K9">
            <v>0.53400000000000003</v>
          </cell>
          <cell r="L9">
            <v>0</v>
          </cell>
          <cell r="M9">
            <v>0</v>
          </cell>
          <cell r="N9">
            <v>17.213000000000001</v>
          </cell>
          <cell r="O9">
            <v>0</v>
          </cell>
          <cell r="P9">
            <v>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90</v>
          </cell>
          <cell r="V9">
            <v>0</v>
          </cell>
          <cell r="W9">
            <v>0.14699999999999999</v>
          </cell>
          <cell r="X9">
            <v>18.134</v>
          </cell>
          <cell r="Y9">
            <v>1.0680000000000001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17.213000000000001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18.134</v>
          </cell>
          <cell r="BC9">
            <v>90</v>
          </cell>
          <cell r="BD9">
            <v>58.460999999999999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38.930999999999997</v>
          </cell>
          <cell r="E10">
            <v>16.454000000000001</v>
          </cell>
          <cell r="F10">
            <v>22.477</v>
          </cell>
          <cell r="G10">
            <v>35.392000000000003</v>
          </cell>
          <cell r="H10">
            <v>0</v>
          </cell>
          <cell r="I10">
            <v>11.997</v>
          </cell>
          <cell r="J10">
            <v>0.215</v>
          </cell>
          <cell r="K10">
            <v>0.29399999999999998</v>
          </cell>
          <cell r="L10">
            <v>0</v>
          </cell>
          <cell r="M10">
            <v>0</v>
          </cell>
          <cell r="N10">
            <v>11.488</v>
          </cell>
          <cell r="O10">
            <v>0</v>
          </cell>
          <cell r="P10">
            <v>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</v>
          </cell>
          <cell r="V10">
            <v>0</v>
          </cell>
          <cell r="W10">
            <v>0.221</v>
          </cell>
          <cell r="X10">
            <v>11.997</v>
          </cell>
          <cell r="Y10">
            <v>0.73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11.488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11.997</v>
          </cell>
          <cell r="BC10">
            <v>59</v>
          </cell>
          <cell r="BD10">
            <v>38.930999999999997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37.607999999999997</v>
          </cell>
          <cell r="E11">
            <v>15.586</v>
          </cell>
          <cell r="F11">
            <v>22.021999999999998</v>
          </cell>
          <cell r="G11">
            <v>35.524999999999999</v>
          </cell>
          <cell r="H11">
            <v>0</v>
          </cell>
          <cell r="I11">
            <v>11.993</v>
          </cell>
          <cell r="J11">
            <v>0.17199999999999999</v>
          </cell>
          <cell r="K11">
            <v>0.24199999999999999</v>
          </cell>
          <cell r="L11">
            <v>0</v>
          </cell>
          <cell r="M11">
            <v>0</v>
          </cell>
          <cell r="N11">
            <v>11.579000000000001</v>
          </cell>
          <cell r="O11">
            <v>0</v>
          </cell>
          <cell r="P11">
            <v>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61</v>
          </cell>
          <cell r="V11">
            <v>0</v>
          </cell>
          <cell r="W11">
            <v>0.39</v>
          </cell>
          <cell r="X11">
            <v>11.993</v>
          </cell>
          <cell r="Y11">
            <v>0.80400000000000005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11.579000000000001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11.993</v>
          </cell>
          <cell r="BC11">
            <v>61</v>
          </cell>
          <cell r="BD11">
            <v>37.607999999999997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41.792000000000002</v>
          </cell>
          <cell r="E12">
            <v>17.437999999999999</v>
          </cell>
          <cell r="F12">
            <v>24.353999999999999</v>
          </cell>
          <cell r="G12">
            <v>35.502000000000002</v>
          </cell>
          <cell r="H12">
            <v>0</v>
          </cell>
          <cell r="I12">
            <v>13.127000000000001</v>
          </cell>
          <cell r="J12">
            <v>0.28499999999999998</v>
          </cell>
          <cell r="K12">
            <v>0.39900000000000002</v>
          </cell>
          <cell r="L12">
            <v>0</v>
          </cell>
          <cell r="M12">
            <v>0</v>
          </cell>
          <cell r="N12">
            <v>12.443</v>
          </cell>
          <cell r="O12">
            <v>0</v>
          </cell>
          <cell r="P12">
            <v>66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66</v>
          </cell>
          <cell r="V12">
            <v>0</v>
          </cell>
          <cell r="W12">
            <v>0.63</v>
          </cell>
          <cell r="X12">
            <v>13.127000000000001</v>
          </cell>
          <cell r="Y12">
            <v>1.3140000000000001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12.443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13.127000000000001</v>
          </cell>
          <cell r="BC12">
            <v>66</v>
          </cell>
          <cell r="BD12">
            <v>41.792000000000002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46.039000000000001</v>
          </cell>
          <cell r="E13">
            <v>19.071000000000002</v>
          </cell>
          <cell r="F13">
            <v>26.968</v>
          </cell>
          <cell r="G13">
            <v>35.533000000000001</v>
          </cell>
          <cell r="H13">
            <v>0</v>
          </cell>
          <cell r="I13">
            <v>14.34</v>
          </cell>
          <cell r="J13">
            <v>0.309</v>
          </cell>
          <cell r="K13">
            <v>0.437</v>
          </cell>
          <cell r="L13">
            <v>0</v>
          </cell>
          <cell r="M13">
            <v>0</v>
          </cell>
          <cell r="N13">
            <v>13.593999999999999</v>
          </cell>
          <cell r="O13">
            <v>0</v>
          </cell>
          <cell r="P13">
            <v>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</v>
          </cell>
          <cell r="V13">
            <v>0</v>
          </cell>
          <cell r="W13">
            <v>0.435</v>
          </cell>
          <cell r="X13">
            <v>14.34</v>
          </cell>
          <cell r="Y13">
            <v>1.181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13.593999999999999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14.34</v>
          </cell>
          <cell r="BC13">
            <v>73</v>
          </cell>
          <cell r="BD13">
            <v>46.039000000000001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52.598999999999997</v>
          </cell>
          <cell r="E14">
            <v>21.393999999999998</v>
          </cell>
          <cell r="F14">
            <v>31.204999999999998</v>
          </cell>
          <cell r="G14">
            <v>35.527000000000001</v>
          </cell>
          <cell r="H14">
            <v>0</v>
          </cell>
          <cell r="I14">
            <v>15.807</v>
          </cell>
          <cell r="J14">
            <v>0.111</v>
          </cell>
          <cell r="K14">
            <v>0.16200000000000001</v>
          </cell>
          <cell r="L14">
            <v>0</v>
          </cell>
          <cell r="M14">
            <v>0</v>
          </cell>
          <cell r="N14">
            <v>15.534000000000001</v>
          </cell>
          <cell r="O14">
            <v>0</v>
          </cell>
          <cell r="P14">
            <v>83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83</v>
          </cell>
          <cell r="V14">
            <v>0</v>
          </cell>
          <cell r="W14">
            <v>0.34200000000000003</v>
          </cell>
          <cell r="X14">
            <v>15.807</v>
          </cell>
          <cell r="Y14">
            <v>0.61499999999999999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15.534000000000001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15.807</v>
          </cell>
          <cell r="BC14">
            <v>83</v>
          </cell>
          <cell r="BD14">
            <v>52.598999999999997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90.415999999999997</v>
          </cell>
          <cell r="E15">
            <v>36.134999999999998</v>
          </cell>
          <cell r="F15">
            <v>54.280999999999999</v>
          </cell>
          <cell r="G15">
            <v>35.6</v>
          </cell>
          <cell r="H15">
            <v>0</v>
          </cell>
          <cell r="I15">
            <v>27.736999999999998</v>
          </cell>
          <cell r="J15">
            <v>0.39</v>
          </cell>
          <cell r="K15">
            <v>0.58699999999999997</v>
          </cell>
          <cell r="L15">
            <v>0</v>
          </cell>
          <cell r="M15">
            <v>0</v>
          </cell>
          <cell r="N15">
            <v>26.76</v>
          </cell>
          <cell r="O15">
            <v>0</v>
          </cell>
          <cell r="P15">
            <v>150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150</v>
          </cell>
          <cell r="V15">
            <v>0</v>
          </cell>
          <cell r="W15">
            <v>0.19</v>
          </cell>
          <cell r="X15">
            <v>27.736999999999998</v>
          </cell>
          <cell r="Y15">
            <v>1.167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26.76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27.736999999999998</v>
          </cell>
          <cell r="BC15">
            <v>150</v>
          </cell>
          <cell r="BD15">
            <v>90.415999999999997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28.803999999999998</v>
          </cell>
          <cell r="J16">
            <v>11.457000000000001</v>
          </cell>
          <cell r="K16">
            <v>17.347000000000001</v>
          </cell>
          <cell r="L16">
            <v>0</v>
          </cell>
          <cell r="M16">
            <v>0</v>
          </cell>
          <cell r="N16">
            <v>0</v>
          </cell>
          <cell r="O16">
            <v>-3.5527136788005009E-15</v>
          </cell>
          <cell r="P16">
            <v>157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157</v>
          </cell>
          <cell r="V16">
            <v>0</v>
          </cell>
          <cell r="W16">
            <v>0</v>
          </cell>
          <cell r="X16">
            <v>28.803999999999998</v>
          </cell>
          <cell r="Y16">
            <v>28.804000000000002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28.803999999999998</v>
          </cell>
          <cell r="BC16">
            <v>157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508.66800000000001</v>
          </cell>
          <cell r="E6">
            <v>237.47800000000001</v>
          </cell>
          <cell r="F6">
            <v>271.19</v>
          </cell>
          <cell r="G6">
            <v>34.594000000000001</v>
          </cell>
          <cell r="H6">
            <v>0</v>
          </cell>
          <cell r="I6">
            <v>186.571</v>
          </cell>
          <cell r="J6">
            <v>2.33</v>
          </cell>
          <cell r="K6">
            <v>2.661</v>
          </cell>
          <cell r="L6">
            <v>0</v>
          </cell>
          <cell r="M6">
            <v>0</v>
          </cell>
          <cell r="N6">
            <v>181.58</v>
          </cell>
          <cell r="O6">
            <v>0</v>
          </cell>
          <cell r="P6">
            <v>767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767</v>
          </cell>
          <cell r="V6">
            <v>0</v>
          </cell>
          <cell r="W6">
            <v>0.46400000000000002</v>
          </cell>
          <cell r="X6">
            <v>186.571</v>
          </cell>
          <cell r="Y6">
            <v>5.4550000000000001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181.58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186.571</v>
          </cell>
          <cell r="BC6">
            <v>767</v>
          </cell>
          <cell r="BD6">
            <v>508.66800000000001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459.69799999999998</v>
          </cell>
          <cell r="E7">
            <v>216.029</v>
          </cell>
          <cell r="F7">
            <v>243.66900000000001</v>
          </cell>
          <cell r="G7">
            <v>34.595999999999997</v>
          </cell>
          <cell r="H7">
            <v>0</v>
          </cell>
          <cell r="I7">
            <v>171.649</v>
          </cell>
          <cell r="J7">
            <v>2.1640000000000001</v>
          </cell>
          <cell r="K7">
            <v>2.4409999999999998</v>
          </cell>
          <cell r="L7">
            <v>0</v>
          </cell>
          <cell r="M7">
            <v>0</v>
          </cell>
          <cell r="N7">
            <v>167.04400000000001</v>
          </cell>
          <cell r="O7">
            <v>0</v>
          </cell>
          <cell r="P7">
            <v>697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697</v>
          </cell>
          <cell r="V7">
            <v>0</v>
          </cell>
          <cell r="W7">
            <v>0.40899999999999997</v>
          </cell>
          <cell r="X7">
            <v>171.649</v>
          </cell>
          <cell r="Y7">
            <v>5.0140000000000002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167.04400000000001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171.649</v>
          </cell>
          <cell r="BC7">
            <v>697</v>
          </cell>
          <cell r="BD7">
            <v>459.69799999999998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449.62400000000002</v>
          </cell>
          <cell r="E8">
            <v>212.92699999999999</v>
          </cell>
          <cell r="F8">
            <v>236.697</v>
          </cell>
          <cell r="G8">
            <v>34.695</v>
          </cell>
          <cell r="H8">
            <v>0</v>
          </cell>
          <cell r="I8">
            <v>168.67099999999999</v>
          </cell>
          <cell r="J8">
            <v>2.149</v>
          </cell>
          <cell r="K8">
            <v>2.3879999999999999</v>
          </cell>
          <cell r="L8">
            <v>0</v>
          </cell>
          <cell r="M8">
            <v>0</v>
          </cell>
          <cell r="N8">
            <v>164.13399999999999</v>
          </cell>
          <cell r="O8">
            <v>0</v>
          </cell>
          <cell r="P8">
            <v>675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675</v>
          </cell>
          <cell r="V8">
            <v>0</v>
          </cell>
          <cell r="W8">
            <v>0.59599999999999997</v>
          </cell>
          <cell r="X8">
            <v>168.67099999999999</v>
          </cell>
          <cell r="Y8">
            <v>5.133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164.13399999999999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168.67099999999999</v>
          </cell>
          <cell r="BC8">
            <v>675</v>
          </cell>
          <cell r="BD8">
            <v>449.62400000000002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263.20600000000002</v>
          </cell>
          <cell r="E9">
            <v>124.544</v>
          </cell>
          <cell r="F9">
            <v>138.66200000000001</v>
          </cell>
          <cell r="G9">
            <v>34.94</v>
          </cell>
          <cell r="H9">
            <v>0</v>
          </cell>
          <cell r="I9">
            <v>98.301000000000002</v>
          </cell>
          <cell r="J9">
            <v>1.266</v>
          </cell>
          <cell r="K9">
            <v>1.41</v>
          </cell>
          <cell r="L9">
            <v>0</v>
          </cell>
          <cell r="M9">
            <v>0</v>
          </cell>
          <cell r="N9">
            <v>95.625</v>
          </cell>
          <cell r="O9">
            <v>0</v>
          </cell>
          <cell r="P9">
            <v>394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394</v>
          </cell>
          <cell r="V9">
            <v>0</v>
          </cell>
          <cell r="W9">
            <v>0.81799999999999995</v>
          </cell>
          <cell r="X9">
            <v>98.301000000000002</v>
          </cell>
          <cell r="Y9">
            <v>3.4940000000000002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95.625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98.301000000000002</v>
          </cell>
          <cell r="BC9">
            <v>394</v>
          </cell>
          <cell r="BD9">
            <v>263.20600000000002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137.40199999999999</v>
          </cell>
          <cell r="E10">
            <v>65.924000000000007</v>
          </cell>
          <cell r="F10">
            <v>71.477999999999994</v>
          </cell>
          <cell r="G10">
            <v>34.829000000000001</v>
          </cell>
          <cell r="H10">
            <v>0</v>
          </cell>
          <cell r="I10">
            <v>50.726999999999997</v>
          </cell>
          <cell r="J10">
            <v>0.72699999999999998</v>
          </cell>
          <cell r="K10">
            <v>0.78800000000000003</v>
          </cell>
          <cell r="L10">
            <v>0</v>
          </cell>
          <cell r="M10">
            <v>0</v>
          </cell>
          <cell r="N10">
            <v>49.212000000000003</v>
          </cell>
          <cell r="O10">
            <v>0</v>
          </cell>
          <cell r="P10">
            <v>198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198</v>
          </cell>
          <cell r="V10">
            <v>0</v>
          </cell>
          <cell r="W10">
            <v>1.0669999999999999</v>
          </cell>
          <cell r="X10">
            <v>50.726999999999997</v>
          </cell>
          <cell r="Y10">
            <v>2.5819999999999999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49.212000000000003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50.726999999999997</v>
          </cell>
          <cell r="BC10">
            <v>198</v>
          </cell>
          <cell r="BD10">
            <v>137.40199999999999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110.47</v>
          </cell>
          <cell r="E11">
            <v>53.34</v>
          </cell>
          <cell r="F11">
            <v>57.13</v>
          </cell>
          <cell r="G11">
            <v>35.332999999999998</v>
          </cell>
          <cell r="H11">
            <v>0</v>
          </cell>
          <cell r="I11">
            <v>40.198999999999998</v>
          </cell>
          <cell r="J11">
            <v>0.66200000000000003</v>
          </cell>
          <cell r="K11">
            <v>0.71</v>
          </cell>
          <cell r="L11">
            <v>0</v>
          </cell>
          <cell r="M11">
            <v>0</v>
          </cell>
          <cell r="N11">
            <v>38.826999999999998</v>
          </cell>
          <cell r="O11">
            <v>0</v>
          </cell>
          <cell r="P11">
            <v>155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155</v>
          </cell>
          <cell r="V11">
            <v>0</v>
          </cell>
          <cell r="W11">
            <v>1.17</v>
          </cell>
          <cell r="X11">
            <v>40.198999999999998</v>
          </cell>
          <cell r="Y11">
            <v>2.5419999999999998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38.826999999999998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40.198999999999998</v>
          </cell>
          <cell r="BC11">
            <v>155</v>
          </cell>
          <cell r="BD11">
            <v>110.47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115.261</v>
          </cell>
          <cell r="E12">
            <v>54.838000000000001</v>
          </cell>
          <cell r="F12">
            <v>60.423000000000002</v>
          </cell>
          <cell r="G12">
            <v>35.451000000000001</v>
          </cell>
          <cell r="H12">
            <v>0</v>
          </cell>
          <cell r="I12">
            <v>42.353000000000002</v>
          </cell>
          <cell r="J12">
            <v>0.68300000000000005</v>
          </cell>
          <cell r="K12">
            <v>0.753</v>
          </cell>
          <cell r="L12">
            <v>0</v>
          </cell>
          <cell r="M12">
            <v>0</v>
          </cell>
          <cell r="N12">
            <v>40.917000000000002</v>
          </cell>
          <cell r="O12">
            <v>0</v>
          </cell>
          <cell r="P12">
            <v>168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168</v>
          </cell>
          <cell r="V12">
            <v>0</v>
          </cell>
          <cell r="W12">
            <v>1.2509999999999999</v>
          </cell>
          <cell r="X12">
            <v>42.353000000000002</v>
          </cell>
          <cell r="Y12">
            <v>2.6869999999999998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40.917000000000002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42.353000000000002</v>
          </cell>
          <cell r="BC12">
            <v>168</v>
          </cell>
          <cell r="BD12">
            <v>115.261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125.18</v>
          </cell>
          <cell r="E13">
            <v>61.018999999999998</v>
          </cell>
          <cell r="F13">
            <v>64.161000000000001</v>
          </cell>
          <cell r="G13">
            <v>35.216000000000001</v>
          </cell>
          <cell r="H13">
            <v>0</v>
          </cell>
          <cell r="I13">
            <v>46.494999999999997</v>
          </cell>
          <cell r="J13">
            <v>0.79600000000000004</v>
          </cell>
          <cell r="K13">
            <v>0.83799999999999997</v>
          </cell>
          <cell r="L13">
            <v>0</v>
          </cell>
          <cell r="M13">
            <v>0</v>
          </cell>
          <cell r="N13">
            <v>44.860999999999997</v>
          </cell>
          <cell r="O13">
            <v>0</v>
          </cell>
          <cell r="P13">
            <v>176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176</v>
          </cell>
          <cell r="V13">
            <v>0</v>
          </cell>
          <cell r="W13">
            <v>1.2490000000000001</v>
          </cell>
          <cell r="X13">
            <v>46.494999999999997</v>
          </cell>
          <cell r="Y13">
            <v>2.883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44.860999999999997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46.494999999999997</v>
          </cell>
          <cell r="BC13">
            <v>176</v>
          </cell>
          <cell r="BD13">
            <v>125.18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129.542</v>
          </cell>
          <cell r="E14">
            <v>61.6</v>
          </cell>
          <cell r="F14">
            <v>67.941999999999993</v>
          </cell>
          <cell r="G14">
            <v>35.542000000000002</v>
          </cell>
          <cell r="H14">
            <v>0</v>
          </cell>
          <cell r="I14">
            <v>47.851999999999997</v>
          </cell>
          <cell r="J14">
            <v>0.71099999999999997</v>
          </cell>
          <cell r="K14">
            <v>0.78500000000000003</v>
          </cell>
          <cell r="L14">
            <v>0</v>
          </cell>
          <cell r="M14">
            <v>0</v>
          </cell>
          <cell r="N14">
            <v>46.356000000000002</v>
          </cell>
          <cell r="O14">
            <v>0</v>
          </cell>
          <cell r="P14">
            <v>190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190</v>
          </cell>
          <cell r="V14">
            <v>0</v>
          </cell>
          <cell r="W14">
            <v>1.093</v>
          </cell>
          <cell r="X14">
            <v>47.851999999999997</v>
          </cell>
          <cell r="Y14">
            <v>2.589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46.356000000000002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47.851999999999997</v>
          </cell>
          <cell r="BC14">
            <v>190</v>
          </cell>
          <cell r="BD14">
            <v>129.542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216.01400000000001</v>
          </cell>
          <cell r="E15">
            <v>102.28400000000001</v>
          </cell>
          <cell r="F15">
            <v>113.73</v>
          </cell>
          <cell r="G15">
            <v>35.515999999999998</v>
          </cell>
          <cell r="H15">
            <v>0</v>
          </cell>
          <cell r="I15">
            <v>80.441999999999993</v>
          </cell>
          <cell r="J15">
            <v>1.038</v>
          </cell>
          <cell r="K15">
            <v>1.155</v>
          </cell>
          <cell r="L15">
            <v>0</v>
          </cell>
          <cell r="M15">
            <v>0</v>
          </cell>
          <cell r="N15">
            <v>78.248999999999995</v>
          </cell>
          <cell r="O15">
            <v>0</v>
          </cell>
          <cell r="P15">
            <v>322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322</v>
          </cell>
          <cell r="V15">
            <v>0</v>
          </cell>
          <cell r="W15">
            <v>1.012</v>
          </cell>
          <cell r="X15">
            <v>80.441999999999993</v>
          </cell>
          <cell r="Y15">
            <v>3.2050000000000001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78.248999999999995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80.441999999999993</v>
          </cell>
          <cell r="BC15">
            <v>322</v>
          </cell>
          <cell r="BD15">
            <v>216.01400000000001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369.64499999999998</v>
          </cell>
          <cell r="E16">
            <v>173.172</v>
          </cell>
          <cell r="F16">
            <v>196.47300000000001</v>
          </cell>
          <cell r="G16">
            <v>35.493000000000002</v>
          </cell>
          <cell r="H16">
            <v>0</v>
          </cell>
          <cell r="I16">
            <v>138.08699999999999</v>
          </cell>
          <cell r="J16">
            <v>1.6719999999999999</v>
          </cell>
          <cell r="K16">
            <v>1.8959999999999999</v>
          </cell>
          <cell r="L16">
            <v>0</v>
          </cell>
          <cell r="M16">
            <v>0</v>
          </cell>
          <cell r="N16">
            <v>134.51900000000001</v>
          </cell>
          <cell r="O16">
            <v>0</v>
          </cell>
          <cell r="P16">
            <v>564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564</v>
          </cell>
          <cell r="V16">
            <v>0</v>
          </cell>
          <cell r="W16">
            <v>0.65800000000000003</v>
          </cell>
          <cell r="X16">
            <v>138.08699999999999</v>
          </cell>
          <cell r="Y16">
            <v>4.226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134.51900000000001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138.08699999999999</v>
          </cell>
          <cell r="BC16">
            <v>564</v>
          </cell>
          <cell r="BD16">
            <v>369.64499999999998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508.39400000000001</v>
          </cell>
          <cell r="E17">
            <v>236.42</v>
          </cell>
          <cell r="F17">
            <v>271.97399999999999</v>
          </cell>
          <cell r="G17">
            <v>35.299999999999997</v>
          </cell>
          <cell r="H17">
            <v>0</v>
          </cell>
          <cell r="I17">
            <v>189.792</v>
          </cell>
          <cell r="J17">
            <v>2.3130000000000002</v>
          </cell>
          <cell r="K17">
            <v>2.66</v>
          </cell>
          <cell r="L17">
            <v>0</v>
          </cell>
          <cell r="M17">
            <v>0</v>
          </cell>
          <cell r="N17">
            <v>184.81899999999999</v>
          </cell>
          <cell r="O17">
            <v>0</v>
          </cell>
          <cell r="P17">
            <v>786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786</v>
          </cell>
          <cell r="V17">
            <v>0</v>
          </cell>
          <cell r="W17">
            <v>0.45400000000000001</v>
          </cell>
          <cell r="X17">
            <v>189.792</v>
          </cell>
          <cell r="Y17">
            <v>5.4270000000000005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184.81899999999999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786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189.792</v>
          </cell>
          <cell r="BC17">
            <v>786</v>
          </cell>
          <cell r="BD17">
            <v>508.39400000000001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2672</v>
          </cell>
        </row>
      </sheetData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509.67500000000001</v>
          </cell>
          <cell r="E6">
            <v>235.67099999999999</v>
          </cell>
          <cell r="F6">
            <v>274.00400000000002</v>
          </cell>
          <cell r="G6">
            <v>35.267000000000003</v>
          </cell>
          <cell r="H6">
            <v>0</v>
          </cell>
          <cell r="I6">
            <v>190.416</v>
          </cell>
          <cell r="J6">
            <v>2.3330000000000002</v>
          </cell>
          <cell r="K6">
            <v>2.7130000000000001</v>
          </cell>
          <cell r="L6">
            <v>0</v>
          </cell>
          <cell r="M6">
            <v>0</v>
          </cell>
          <cell r="N6">
            <v>185.37</v>
          </cell>
          <cell r="O6">
            <v>0</v>
          </cell>
          <cell r="P6">
            <v>797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797</v>
          </cell>
          <cell r="V6">
            <v>0</v>
          </cell>
          <cell r="W6">
            <v>0.46500000000000002</v>
          </cell>
          <cell r="X6">
            <v>190.416</v>
          </cell>
          <cell r="Y6">
            <v>5.5110000000000001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185.37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190.416</v>
          </cell>
          <cell r="BC6">
            <v>797</v>
          </cell>
          <cell r="BD6">
            <v>509.67500000000001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454.21600000000001</v>
          </cell>
          <cell r="E7">
            <v>210.48</v>
          </cell>
          <cell r="F7">
            <v>243.73599999999999</v>
          </cell>
          <cell r="G7">
            <v>34.994999999999997</v>
          </cell>
          <cell r="H7">
            <v>0</v>
          </cell>
          <cell r="I7">
            <v>168.874</v>
          </cell>
          <cell r="J7">
            <v>2.0329999999999999</v>
          </cell>
          <cell r="K7">
            <v>2.3540000000000001</v>
          </cell>
          <cell r="L7">
            <v>0</v>
          </cell>
          <cell r="M7">
            <v>0</v>
          </cell>
          <cell r="N7">
            <v>164.48699999999999</v>
          </cell>
          <cell r="O7">
            <v>0</v>
          </cell>
          <cell r="P7">
            <v>704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704</v>
          </cell>
          <cell r="V7">
            <v>0</v>
          </cell>
          <cell r="W7">
            <v>0.439</v>
          </cell>
          <cell r="X7">
            <v>168.874</v>
          </cell>
          <cell r="Y7">
            <v>4.8260000000000005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164.48699999999999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168.874</v>
          </cell>
          <cell r="BC7">
            <v>704</v>
          </cell>
          <cell r="BD7">
            <v>454.21600000000001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405.10300000000001</v>
          </cell>
          <cell r="E8">
            <v>187.75700000000001</v>
          </cell>
          <cell r="F8">
            <v>217.346</v>
          </cell>
          <cell r="G8">
            <v>35.008000000000003</v>
          </cell>
          <cell r="H8">
            <v>0</v>
          </cell>
          <cell r="I8">
            <v>148.77699999999999</v>
          </cell>
          <cell r="J8">
            <v>1.8149999999999999</v>
          </cell>
          <cell r="K8">
            <v>2.101</v>
          </cell>
          <cell r="L8">
            <v>0</v>
          </cell>
          <cell r="M8">
            <v>0</v>
          </cell>
          <cell r="N8">
            <v>144.86099999999999</v>
          </cell>
          <cell r="O8">
            <v>0</v>
          </cell>
          <cell r="P8">
            <v>620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620</v>
          </cell>
          <cell r="V8">
            <v>0</v>
          </cell>
          <cell r="W8">
            <v>0.77100000000000002</v>
          </cell>
          <cell r="X8">
            <v>148.77699999999999</v>
          </cell>
          <cell r="Y8">
            <v>4.6870000000000003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144.86099999999999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148.77699999999999</v>
          </cell>
          <cell r="BC8">
            <v>620</v>
          </cell>
          <cell r="BD8">
            <v>405.10300000000001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107.91500000000001</v>
          </cell>
          <cell r="E9">
            <v>50.189</v>
          </cell>
          <cell r="F9">
            <v>57.725999999999999</v>
          </cell>
          <cell r="G9">
            <v>35.338999999999999</v>
          </cell>
          <cell r="H9">
            <v>0</v>
          </cell>
          <cell r="I9">
            <v>39.366</v>
          </cell>
          <cell r="J9">
            <v>0.48899999999999999</v>
          </cell>
          <cell r="K9">
            <v>0.56299999999999994</v>
          </cell>
          <cell r="L9">
            <v>0</v>
          </cell>
          <cell r="M9">
            <v>0</v>
          </cell>
          <cell r="N9">
            <v>38.314</v>
          </cell>
          <cell r="O9">
            <v>0</v>
          </cell>
          <cell r="P9">
            <v>163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163</v>
          </cell>
          <cell r="V9">
            <v>0</v>
          </cell>
          <cell r="W9">
            <v>1.1240000000000001</v>
          </cell>
          <cell r="X9">
            <v>39.366</v>
          </cell>
          <cell r="Y9">
            <v>2.1760000000000002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38.314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39.366</v>
          </cell>
          <cell r="BC9">
            <v>163</v>
          </cell>
          <cell r="BD9">
            <v>107.91500000000001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143.18299999999999</v>
          </cell>
          <cell r="E10">
            <v>67.346000000000004</v>
          </cell>
          <cell r="F10">
            <v>75.837000000000003</v>
          </cell>
          <cell r="G10">
            <v>35.518999999999998</v>
          </cell>
          <cell r="H10">
            <v>0</v>
          </cell>
          <cell r="I10">
            <v>51.555</v>
          </cell>
          <cell r="J10">
            <v>0.71699999999999997</v>
          </cell>
          <cell r="K10">
            <v>0.80700000000000005</v>
          </cell>
          <cell r="L10">
            <v>0</v>
          </cell>
          <cell r="M10">
            <v>0</v>
          </cell>
          <cell r="N10">
            <v>50.030999999999999</v>
          </cell>
          <cell r="O10">
            <v>0</v>
          </cell>
          <cell r="P10">
            <v>209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209</v>
          </cell>
          <cell r="V10">
            <v>0</v>
          </cell>
          <cell r="W10">
            <v>0.91100000000000003</v>
          </cell>
          <cell r="X10">
            <v>51.555</v>
          </cell>
          <cell r="Y10">
            <v>2.4350000000000001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50.030999999999999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51.555</v>
          </cell>
          <cell r="BC10">
            <v>209</v>
          </cell>
          <cell r="BD10">
            <v>143.18299999999999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130.654</v>
          </cell>
          <cell r="E11">
            <v>61.93</v>
          </cell>
          <cell r="F11">
            <v>68.724000000000004</v>
          </cell>
          <cell r="G11">
            <v>35.548999999999999</v>
          </cell>
          <cell r="H11">
            <v>0</v>
          </cell>
          <cell r="I11">
            <v>48.061</v>
          </cell>
          <cell r="J11">
            <v>0.69299999999999995</v>
          </cell>
          <cell r="K11">
            <v>0.76900000000000002</v>
          </cell>
          <cell r="L11">
            <v>0</v>
          </cell>
          <cell r="M11">
            <v>0</v>
          </cell>
          <cell r="N11">
            <v>46.598999999999997</v>
          </cell>
          <cell r="O11">
            <v>0</v>
          </cell>
          <cell r="P11">
            <v>192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192</v>
          </cell>
          <cell r="V11">
            <v>0</v>
          </cell>
          <cell r="W11">
            <v>1.7110000000000001</v>
          </cell>
          <cell r="X11">
            <v>48.061</v>
          </cell>
          <cell r="Y11">
            <v>3.173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46.598999999999997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48.061</v>
          </cell>
          <cell r="BC11">
            <v>192</v>
          </cell>
          <cell r="BD11">
            <v>130.654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123.46899999999999</v>
          </cell>
          <cell r="E12">
            <v>58.758000000000003</v>
          </cell>
          <cell r="F12">
            <v>64.710999999999999</v>
          </cell>
          <cell r="G12">
            <v>35.515000000000001</v>
          </cell>
          <cell r="H12">
            <v>0</v>
          </cell>
          <cell r="I12">
            <v>45.148000000000003</v>
          </cell>
          <cell r="J12">
            <v>0.68100000000000005</v>
          </cell>
          <cell r="K12">
            <v>0.749</v>
          </cell>
          <cell r="L12">
            <v>0</v>
          </cell>
          <cell r="M12">
            <v>0</v>
          </cell>
          <cell r="N12">
            <v>43.718000000000004</v>
          </cell>
          <cell r="O12">
            <v>0</v>
          </cell>
          <cell r="P12">
            <v>179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179</v>
          </cell>
          <cell r="V12">
            <v>0</v>
          </cell>
          <cell r="W12">
            <v>1.998</v>
          </cell>
          <cell r="X12">
            <v>45.148000000000003</v>
          </cell>
          <cell r="Y12">
            <v>3.4279999999999999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43.718000000000004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45.148000000000003</v>
          </cell>
          <cell r="BC12">
            <v>179</v>
          </cell>
          <cell r="BD12">
            <v>123.46899999999999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125.536</v>
          </cell>
          <cell r="E13">
            <v>59.691000000000003</v>
          </cell>
          <cell r="F13">
            <v>65.844999999999999</v>
          </cell>
          <cell r="G13">
            <v>35.56</v>
          </cell>
          <cell r="H13">
            <v>0</v>
          </cell>
          <cell r="I13">
            <v>45.83</v>
          </cell>
          <cell r="J13">
            <v>0.67900000000000005</v>
          </cell>
          <cell r="K13">
            <v>0.748</v>
          </cell>
          <cell r="L13">
            <v>0</v>
          </cell>
          <cell r="M13">
            <v>0</v>
          </cell>
          <cell r="N13">
            <v>44.402999999999999</v>
          </cell>
          <cell r="O13">
            <v>0</v>
          </cell>
          <cell r="P13">
            <v>182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182</v>
          </cell>
          <cell r="V13">
            <v>0</v>
          </cell>
          <cell r="W13">
            <v>1.9810000000000001</v>
          </cell>
          <cell r="X13">
            <v>45.83</v>
          </cell>
          <cell r="Y13">
            <v>3.4080000000000004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44.402999999999999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45.83</v>
          </cell>
          <cell r="BC13">
            <v>182</v>
          </cell>
          <cell r="BD13">
            <v>125.536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125.346</v>
          </cell>
          <cell r="E14">
            <v>59.603999999999999</v>
          </cell>
          <cell r="F14">
            <v>65.742000000000004</v>
          </cell>
          <cell r="G14">
            <v>35.546999999999997</v>
          </cell>
          <cell r="H14">
            <v>0</v>
          </cell>
          <cell r="I14">
            <v>45.835000000000001</v>
          </cell>
          <cell r="J14">
            <v>0.64800000000000002</v>
          </cell>
          <cell r="K14">
            <v>0.71499999999999997</v>
          </cell>
          <cell r="L14">
            <v>0</v>
          </cell>
          <cell r="M14">
            <v>0</v>
          </cell>
          <cell r="N14">
            <v>44.472000000000001</v>
          </cell>
          <cell r="O14">
            <v>0</v>
          </cell>
          <cell r="P14">
            <v>182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182</v>
          </cell>
          <cell r="V14">
            <v>0</v>
          </cell>
          <cell r="W14">
            <v>1.7809999999999999</v>
          </cell>
          <cell r="X14">
            <v>45.835000000000001</v>
          </cell>
          <cell r="Y14">
            <v>3.1440000000000001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44.472000000000001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45.835000000000001</v>
          </cell>
          <cell r="BC14">
            <v>182</v>
          </cell>
          <cell r="BD14">
            <v>125.346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228.732</v>
          </cell>
          <cell r="E15">
            <v>105.754</v>
          </cell>
          <cell r="F15">
            <v>122.97799999999999</v>
          </cell>
          <cell r="G15">
            <v>35.533999999999999</v>
          </cell>
          <cell r="H15">
            <v>0</v>
          </cell>
          <cell r="I15">
            <v>83.843999999999994</v>
          </cell>
          <cell r="J15">
            <v>1.0469999999999999</v>
          </cell>
          <cell r="K15">
            <v>1.2170000000000001</v>
          </cell>
          <cell r="L15">
            <v>0</v>
          </cell>
          <cell r="M15">
            <v>0</v>
          </cell>
          <cell r="N15">
            <v>81.58</v>
          </cell>
          <cell r="O15">
            <v>0</v>
          </cell>
          <cell r="P15">
            <v>351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351</v>
          </cell>
          <cell r="V15">
            <v>0</v>
          </cell>
          <cell r="W15">
            <v>1.5009999999999999</v>
          </cell>
          <cell r="X15">
            <v>83.843999999999994</v>
          </cell>
          <cell r="Y15">
            <v>3.7650000000000001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81.58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83.843999999999994</v>
          </cell>
          <cell r="BC15">
            <v>351</v>
          </cell>
          <cell r="BD15">
            <v>228.732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78.564999999999998</v>
          </cell>
          <cell r="J16">
            <v>36.259</v>
          </cell>
          <cell r="K16">
            <v>42.305999999999997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330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330</v>
          </cell>
          <cell r="V16">
            <v>0</v>
          </cell>
          <cell r="W16">
            <v>0</v>
          </cell>
          <cell r="X16">
            <v>78.564999999999998</v>
          </cell>
          <cell r="Y16">
            <v>78.564999999999998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78.564999999999998</v>
          </cell>
          <cell r="BC16">
            <v>330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407.49</v>
          </cell>
          <cell r="E6">
            <v>189.696</v>
          </cell>
          <cell r="F6">
            <v>217.79400000000001</v>
          </cell>
          <cell r="G6">
            <v>34.594000000000001</v>
          </cell>
          <cell r="H6">
            <v>0</v>
          </cell>
          <cell r="I6">
            <v>150.971</v>
          </cell>
          <cell r="J6">
            <v>1.6950000000000001</v>
          </cell>
          <cell r="K6">
            <v>1.946</v>
          </cell>
          <cell r="L6">
            <v>0</v>
          </cell>
          <cell r="M6">
            <v>0</v>
          </cell>
          <cell r="N6">
            <v>147.33000000000001</v>
          </cell>
          <cell r="O6">
            <v>0</v>
          </cell>
          <cell r="P6">
            <v>624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624</v>
          </cell>
          <cell r="V6">
            <v>0</v>
          </cell>
          <cell r="W6">
            <v>0.72799999999999998</v>
          </cell>
          <cell r="X6">
            <v>150.971</v>
          </cell>
          <cell r="Y6">
            <v>4.3689999999999998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147.33000000000001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150.971</v>
          </cell>
          <cell r="BC6">
            <v>624</v>
          </cell>
          <cell r="BD6">
            <v>407.49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501.17500000000001</v>
          </cell>
          <cell r="E7">
            <v>234.428</v>
          </cell>
          <cell r="F7">
            <v>266.74700000000001</v>
          </cell>
          <cell r="G7">
            <v>34.595999999999997</v>
          </cell>
          <cell r="H7">
            <v>0</v>
          </cell>
          <cell r="I7">
            <v>186.75299999999999</v>
          </cell>
          <cell r="J7">
            <v>2.4209999999999998</v>
          </cell>
          <cell r="K7">
            <v>2.7549999999999999</v>
          </cell>
          <cell r="L7">
            <v>0</v>
          </cell>
          <cell r="M7">
            <v>0</v>
          </cell>
          <cell r="N7">
            <v>181.577</v>
          </cell>
          <cell r="O7">
            <v>0</v>
          </cell>
          <cell r="P7">
            <v>765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765</v>
          </cell>
          <cell r="V7">
            <v>0</v>
          </cell>
          <cell r="W7">
            <v>0.438</v>
          </cell>
          <cell r="X7">
            <v>186.75299999999999</v>
          </cell>
          <cell r="Y7">
            <v>5.6139999999999999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181.577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186.75299999999999</v>
          </cell>
          <cell r="BC7">
            <v>765</v>
          </cell>
          <cell r="BD7">
            <v>501.17500000000001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546.16800000000001</v>
          </cell>
          <cell r="E8">
            <v>255.465</v>
          </cell>
          <cell r="F8">
            <v>290.70299999999997</v>
          </cell>
          <cell r="G8">
            <v>34.697000000000003</v>
          </cell>
          <cell r="H8">
            <v>0</v>
          </cell>
          <cell r="I8">
            <v>202.60900000000001</v>
          </cell>
          <cell r="J8">
            <v>1.9750000000000001</v>
          </cell>
          <cell r="K8">
            <v>2.2480000000000002</v>
          </cell>
          <cell r="L8">
            <v>0</v>
          </cell>
          <cell r="M8">
            <v>0</v>
          </cell>
          <cell r="N8">
            <v>198.386</v>
          </cell>
          <cell r="O8">
            <v>0</v>
          </cell>
          <cell r="P8">
            <v>830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830</v>
          </cell>
          <cell r="V8">
            <v>0</v>
          </cell>
          <cell r="W8">
            <v>0.42699999999999999</v>
          </cell>
          <cell r="X8">
            <v>202.60900000000001</v>
          </cell>
          <cell r="Y8">
            <v>4.6500000000000004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198.386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202.60900000000001</v>
          </cell>
          <cell r="BC8">
            <v>830</v>
          </cell>
          <cell r="BD8">
            <v>546.16800000000001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316.90800000000002</v>
          </cell>
          <cell r="E9">
            <v>149.37299999999999</v>
          </cell>
          <cell r="F9">
            <v>167.535</v>
          </cell>
          <cell r="G9">
            <v>34.939</v>
          </cell>
          <cell r="H9">
            <v>0</v>
          </cell>
          <cell r="I9">
            <v>117.145</v>
          </cell>
          <cell r="J9">
            <v>1.3420000000000001</v>
          </cell>
          <cell r="K9">
            <v>1.5049999999999999</v>
          </cell>
          <cell r="L9">
            <v>0</v>
          </cell>
          <cell r="M9">
            <v>0</v>
          </cell>
          <cell r="N9">
            <v>114.298</v>
          </cell>
          <cell r="O9">
            <v>0</v>
          </cell>
          <cell r="P9">
            <v>473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473</v>
          </cell>
          <cell r="V9">
            <v>0</v>
          </cell>
          <cell r="W9">
            <v>0.78400000000000003</v>
          </cell>
          <cell r="X9">
            <v>117.145</v>
          </cell>
          <cell r="Y9">
            <v>3.6310000000000002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114.298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117.145</v>
          </cell>
          <cell r="BC9">
            <v>473</v>
          </cell>
          <cell r="BD9">
            <v>316.90800000000002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133.321</v>
          </cell>
          <cell r="E10">
            <v>64.162999999999997</v>
          </cell>
          <cell r="F10">
            <v>69.158000000000001</v>
          </cell>
          <cell r="G10">
            <v>34.832999999999998</v>
          </cell>
          <cell r="H10">
            <v>0</v>
          </cell>
          <cell r="I10">
            <v>48.707999999999998</v>
          </cell>
          <cell r="J10">
            <v>0.64200000000000002</v>
          </cell>
          <cell r="K10">
            <v>0.69099999999999995</v>
          </cell>
          <cell r="L10">
            <v>0</v>
          </cell>
          <cell r="M10">
            <v>0</v>
          </cell>
          <cell r="N10">
            <v>47.375</v>
          </cell>
          <cell r="O10">
            <v>0</v>
          </cell>
          <cell r="P10">
            <v>189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189</v>
          </cell>
          <cell r="V10">
            <v>0</v>
          </cell>
          <cell r="W10">
            <v>1.2050000000000001</v>
          </cell>
          <cell r="X10">
            <v>48.707999999999998</v>
          </cell>
          <cell r="Y10">
            <v>2.5380000000000003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47.375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48.707999999999998</v>
          </cell>
          <cell r="BC10">
            <v>189</v>
          </cell>
          <cell r="BD10">
            <v>133.321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122.761</v>
          </cell>
          <cell r="E11">
            <v>58.469000000000001</v>
          </cell>
          <cell r="F11">
            <v>64.292000000000002</v>
          </cell>
          <cell r="G11">
            <v>35.320999999999998</v>
          </cell>
          <cell r="H11">
            <v>0</v>
          </cell>
          <cell r="I11">
            <v>44.713999999999999</v>
          </cell>
          <cell r="J11">
            <v>0.64500000000000002</v>
          </cell>
          <cell r="K11">
            <v>0.71</v>
          </cell>
          <cell r="L11">
            <v>0</v>
          </cell>
          <cell r="M11">
            <v>0</v>
          </cell>
          <cell r="N11">
            <v>43.359000000000002</v>
          </cell>
          <cell r="O11">
            <v>0</v>
          </cell>
          <cell r="P11">
            <v>177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177</v>
          </cell>
          <cell r="V11">
            <v>0</v>
          </cell>
          <cell r="W11">
            <v>1.256</v>
          </cell>
          <cell r="X11">
            <v>44.713999999999999</v>
          </cell>
          <cell r="Y11">
            <v>2.6109999999999998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43.359000000000002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44.713999999999999</v>
          </cell>
          <cell r="BC11">
            <v>177</v>
          </cell>
          <cell r="BD11">
            <v>122.761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119.991</v>
          </cell>
          <cell r="E12">
            <v>57.478000000000002</v>
          </cell>
          <cell r="F12">
            <v>62.512999999999998</v>
          </cell>
          <cell r="G12">
            <v>35.456000000000003</v>
          </cell>
          <cell r="H12">
            <v>0</v>
          </cell>
          <cell r="I12">
            <v>43.929000000000002</v>
          </cell>
          <cell r="J12">
            <v>0.63200000000000001</v>
          </cell>
          <cell r="K12">
            <v>0.68799999999999994</v>
          </cell>
          <cell r="L12">
            <v>0</v>
          </cell>
          <cell r="M12">
            <v>0</v>
          </cell>
          <cell r="N12">
            <v>42.609000000000002</v>
          </cell>
          <cell r="O12">
            <v>0</v>
          </cell>
          <cell r="P12">
            <v>172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</v>
          </cell>
          <cell r="V12">
            <v>0</v>
          </cell>
          <cell r="W12">
            <v>1.345</v>
          </cell>
          <cell r="X12">
            <v>43.929000000000002</v>
          </cell>
          <cell r="Y12">
            <v>2.665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42.609000000000002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43.929000000000002</v>
          </cell>
          <cell r="BC12">
            <v>172</v>
          </cell>
          <cell r="BD12">
            <v>119.991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126.11</v>
          </cell>
          <cell r="E13">
            <v>60.216999999999999</v>
          </cell>
          <cell r="F13">
            <v>65.893000000000001</v>
          </cell>
          <cell r="G13">
            <v>35.218000000000004</v>
          </cell>
          <cell r="H13">
            <v>0</v>
          </cell>
          <cell r="I13">
            <v>46.454000000000001</v>
          </cell>
          <cell r="J13">
            <v>0.68500000000000005</v>
          </cell>
          <cell r="K13">
            <v>0.75</v>
          </cell>
          <cell r="L13">
            <v>0</v>
          </cell>
          <cell r="M13">
            <v>0</v>
          </cell>
          <cell r="N13">
            <v>45.018999999999998</v>
          </cell>
          <cell r="O13">
            <v>0</v>
          </cell>
          <cell r="P13">
            <v>183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183</v>
          </cell>
          <cell r="V13">
            <v>0</v>
          </cell>
          <cell r="W13">
            <v>1.3520000000000001</v>
          </cell>
          <cell r="X13">
            <v>46.454000000000001</v>
          </cell>
          <cell r="Y13">
            <v>2.7869999999999999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45.018999999999998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46.454000000000001</v>
          </cell>
          <cell r="BC13">
            <v>183</v>
          </cell>
          <cell r="BD13">
            <v>126.11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127.727</v>
          </cell>
          <cell r="E14">
            <v>61.235999999999997</v>
          </cell>
          <cell r="F14">
            <v>66.491</v>
          </cell>
          <cell r="G14">
            <v>35.546999999999997</v>
          </cell>
          <cell r="H14">
            <v>0</v>
          </cell>
          <cell r="I14">
            <v>47.070999999999998</v>
          </cell>
          <cell r="J14">
            <v>0.54700000000000004</v>
          </cell>
          <cell r="K14">
            <v>0.59299999999999997</v>
          </cell>
          <cell r="L14">
            <v>0</v>
          </cell>
          <cell r="M14">
            <v>0</v>
          </cell>
          <cell r="N14">
            <v>45.930999999999997</v>
          </cell>
          <cell r="O14">
            <v>0</v>
          </cell>
          <cell r="P14">
            <v>184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184</v>
          </cell>
          <cell r="V14">
            <v>0</v>
          </cell>
          <cell r="W14">
            <v>1.1499999999999999</v>
          </cell>
          <cell r="X14">
            <v>47.070999999999998</v>
          </cell>
          <cell r="Y14">
            <v>2.29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45.930999999999997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47.070999999999998</v>
          </cell>
          <cell r="BC14">
            <v>184</v>
          </cell>
          <cell r="BD14">
            <v>127.727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286.70400000000001</v>
          </cell>
          <cell r="E15">
            <v>135.06100000000001</v>
          </cell>
          <cell r="F15">
            <v>151.643</v>
          </cell>
          <cell r="G15">
            <v>35.515000000000001</v>
          </cell>
          <cell r="H15">
            <v>0</v>
          </cell>
          <cell r="I15">
            <v>106.384</v>
          </cell>
          <cell r="J15">
            <v>1.1679999999999999</v>
          </cell>
          <cell r="K15">
            <v>1.3109999999999999</v>
          </cell>
          <cell r="L15">
            <v>0</v>
          </cell>
          <cell r="M15">
            <v>0</v>
          </cell>
          <cell r="N15">
            <v>103.905</v>
          </cell>
          <cell r="O15">
            <v>0</v>
          </cell>
          <cell r="P15">
            <v>430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430</v>
          </cell>
          <cell r="V15">
            <v>0</v>
          </cell>
          <cell r="W15">
            <v>0.96099999999999997</v>
          </cell>
          <cell r="X15">
            <v>106.384</v>
          </cell>
          <cell r="Y15">
            <v>3.44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103.905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106.384</v>
          </cell>
          <cell r="BC15">
            <v>430</v>
          </cell>
          <cell r="BD15">
            <v>286.70400000000001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378.50599999999997</v>
          </cell>
          <cell r="E16">
            <v>177.81700000000001</v>
          </cell>
          <cell r="F16">
            <v>200.68899999999999</v>
          </cell>
          <cell r="G16">
            <v>35.491</v>
          </cell>
          <cell r="H16">
            <v>0</v>
          </cell>
          <cell r="I16">
            <v>140.78100000000001</v>
          </cell>
          <cell r="J16">
            <v>1.45</v>
          </cell>
          <cell r="K16">
            <v>1.637</v>
          </cell>
          <cell r="L16">
            <v>0</v>
          </cell>
          <cell r="M16">
            <v>0</v>
          </cell>
          <cell r="N16">
            <v>137.69399999999999</v>
          </cell>
          <cell r="O16">
            <v>0</v>
          </cell>
          <cell r="P16">
            <v>572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572</v>
          </cell>
          <cell r="V16">
            <v>0</v>
          </cell>
          <cell r="W16">
            <v>0.66600000000000004</v>
          </cell>
          <cell r="X16">
            <v>140.78100000000001</v>
          </cell>
          <cell r="Y16">
            <v>3.7529999999999997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572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137.69399999999999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572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140.78100000000001</v>
          </cell>
          <cell r="BC16">
            <v>572</v>
          </cell>
          <cell r="BD16">
            <v>378.50599999999997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521.11300000000006</v>
          </cell>
          <cell r="E17">
            <v>245.529</v>
          </cell>
          <cell r="F17">
            <v>275.584</v>
          </cell>
          <cell r="G17">
            <v>35.296999999999997</v>
          </cell>
          <cell r="H17">
            <v>0</v>
          </cell>
          <cell r="I17">
            <v>194.76900000000001</v>
          </cell>
          <cell r="J17">
            <v>1.9139999999999999</v>
          </cell>
          <cell r="K17">
            <v>2.149</v>
          </cell>
          <cell r="L17">
            <v>0</v>
          </cell>
          <cell r="M17">
            <v>0</v>
          </cell>
          <cell r="N17">
            <v>190.70599999999999</v>
          </cell>
          <cell r="O17">
            <v>0</v>
          </cell>
          <cell r="P17">
            <v>787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787</v>
          </cell>
          <cell r="V17">
            <v>0</v>
          </cell>
          <cell r="W17">
            <v>0.48899999999999999</v>
          </cell>
          <cell r="X17">
            <v>194.76900000000001</v>
          </cell>
          <cell r="Y17">
            <v>4.5519999999999996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787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190.70599999999999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787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194.76900000000001</v>
          </cell>
          <cell r="BC17">
            <v>787</v>
          </cell>
          <cell r="BD17">
            <v>521.11300000000006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2673</v>
          </cell>
        </row>
      </sheetData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452.34399999999999</v>
          </cell>
          <cell r="E6">
            <v>212.58699999999999</v>
          </cell>
          <cell r="F6">
            <v>239.75700000000001</v>
          </cell>
          <cell r="G6">
            <v>35.267000000000003</v>
          </cell>
          <cell r="H6">
            <v>0</v>
          </cell>
          <cell r="I6">
            <v>169.208</v>
          </cell>
          <cell r="J6">
            <v>1.7</v>
          </cell>
          <cell r="K6">
            <v>1.9179999999999999</v>
          </cell>
          <cell r="L6">
            <v>0</v>
          </cell>
          <cell r="M6">
            <v>0</v>
          </cell>
          <cell r="N6">
            <v>165.59</v>
          </cell>
          <cell r="O6">
            <v>0</v>
          </cell>
          <cell r="P6">
            <v>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687</v>
          </cell>
          <cell r="V6">
            <v>0</v>
          </cell>
          <cell r="W6">
            <v>0.73899999999999999</v>
          </cell>
          <cell r="X6">
            <v>169.208</v>
          </cell>
          <cell r="Y6">
            <v>4.3570000000000002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165.59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169.208</v>
          </cell>
          <cell r="BC6">
            <v>687</v>
          </cell>
          <cell r="BD6">
            <v>452.34399999999999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451.44600000000003</v>
          </cell>
          <cell r="E7">
            <v>213.18100000000001</v>
          </cell>
          <cell r="F7">
            <v>238.26499999999999</v>
          </cell>
          <cell r="G7">
            <v>34.991999999999997</v>
          </cell>
          <cell r="H7">
            <v>0</v>
          </cell>
          <cell r="I7">
            <v>169.25200000000001</v>
          </cell>
          <cell r="J7">
            <v>1.68</v>
          </cell>
          <cell r="K7">
            <v>1.8779999999999999</v>
          </cell>
          <cell r="L7">
            <v>0</v>
          </cell>
          <cell r="M7">
            <v>0</v>
          </cell>
          <cell r="N7">
            <v>165.69399999999999</v>
          </cell>
          <cell r="O7">
            <v>0</v>
          </cell>
          <cell r="P7">
            <v>681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681</v>
          </cell>
          <cell r="V7">
            <v>0</v>
          </cell>
          <cell r="W7">
            <v>0.46500000000000002</v>
          </cell>
          <cell r="X7">
            <v>169.25200000000001</v>
          </cell>
          <cell r="Y7">
            <v>4.0229999999999997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165.69399999999999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681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169.25200000000001</v>
          </cell>
          <cell r="BC7">
            <v>681</v>
          </cell>
          <cell r="BD7">
            <v>451.44600000000003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481.16</v>
          </cell>
          <cell r="E8">
            <v>227.28399999999999</v>
          </cell>
          <cell r="F8">
            <v>253.876</v>
          </cell>
          <cell r="G8">
            <v>35.03</v>
          </cell>
          <cell r="H8">
            <v>0</v>
          </cell>
          <cell r="I8">
            <v>179.797</v>
          </cell>
          <cell r="J8">
            <v>1.8360000000000001</v>
          </cell>
          <cell r="K8">
            <v>2.0510000000000002</v>
          </cell>
          <cell r="L8">
            <v>0</v>
          </cell>
          <cell r="M8">
            <v>0</v>
          </cell>
          <cell r="N8">
            <v>175.91</v>
          </cell>
          <cell r="O8">
            <v>0</v>
          </cell>
          <cell r="P8">
            <v>723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723</v>
          </cell>
          <cell r="V8">
            <v>0</v>
          </cell>
          <cell r="W8">
            <v>0.53400000000000003</v>
          </cell>
          <cell r="X8">
            <v>179.797</v>
          </cell>
          <cell r="Y8">
            <v>4.4210000000000003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175.91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723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179.797</v>
          </cell>
          <cell r="BC8">
            <v>723</v>
          </cell>
          <cell r="BD8">
            <v>481.16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201.77199999999999</v>
          </cell>
          <cell r="E9">
            <v>96.475999999999999</v>
          </cell>
          <cell r="F9">
            <v>105.29600000000001</v>
          </cell>
          <cell r="G9">
            <v>35.343000000000004</v>
          </cell>
          <cell r="H9">
            <v>0</v>
          </cell>
          <cell r="I9">
            <v>74.570999999999998</v>
          </cell>
          <cell r="J9">
            <v>0.78</v>
          </cell>
          <cell r="K9">
            <v>0.85199999999999998</v>
          </cell>
          <cell r="L9">
            <v>0</v>
          </cell>
          <cell r="M9">
            <v>0</v>
          </cell>
          <cell r="N9">
            <v>72.938999999999993</v>
          </cell>
          <cell r="O9">
            <v>0</v>
          </cell>
          <cell r="P9">
            <v>293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293</v>
          </cell>
          <cell r="V9">
            <v>0</v>
          </cell>
          <cell r="W9">
            <v>0.997</v>
          </cell>
          <cell r="X9">
            <v>74.570999999999998</v>
          </cell>
          <cell r="Y9">
            <v>2.629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72.938999999999993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74.570999999999998</v>
          </cell>
          <cell r="BC9">
            <v>293</v>
          </cell>
          <cell r="BD9">
            <v>201.77199999999999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300.81599999999997</v>
          </cell>
          <cell r="E10">
            <v>142.83500000000001</v>
          </cell>
          <cell r="F10">
            <v>157.98099999999999</v>
          </cell>
          <cell r="G10">
            <v>35.536999999999999</v>
          </cell>
          <cell r="H10">
            <v>0</v>
          </cell>
          <cell r="I10">
            <v>111.00700000000001</v>
          </cell>
          <cell r="J10">
            <v>1.2949999999999999</v>
          </cell>
          <cell r="K10">
            <v>1.4330000000000001</v>
          </cell>
          <cell r="L10">
            <v>0</v>
          </cell>
          <cell r="M10">
            <v>0</v>
          </cell>
          <cell r="N10">
            <v>108.279</v>
          </cell>
          <cell r="O10">
            <v>0</v>
          </cell>
          <cell r="P10">
            <v>442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442</v>
          </cell>
          <cell r="V10">
            <v>0</v>
          </cell>
          <cell r="W10">
            <v>0.93100000000000005</v>
          </cell>
          <cell r="X10">
            <v>111.00700000000001</v>
          </cell>
          <cell r="Y10">
            <v>3.6589999999999998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108.279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111.00700000000001</v>
          </cell>
          <cell r="BC10">
            <v>442</v>
          </cell>
          <cell r="BD10">
            <v>300.81599999999997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364.11</v>
          </cell>
          <cell r="E11">
            <v>172.417</v>
          </cell>
          <cell r="F11">
            <v>191.69300000000001</v>
          </cell>
          <cell r="G11">
            <v>35.548000000000002</v>
          </cell>
          <cell r="H11">
            <v>0</v>
          </cell>
          <cell r="I11">
            <v>135.416</v>
          </cell>
          <cell r="J11">
            <v>1.8340000000000001</v>
          </cell>
          <cell r="K11">
            <v>2.0379999999999998</v>
          </cell>
          <cell r="L11">
            <v>0</v>
          </cell>
          <cell r="M11">
            <v>0</v>
          </cell>
          <cell r="N11">
            <v>131.54400000000001</v>
          </cell>
          <cell r="O11">
            <v>0</v>
          </cell>
          <cell r="P11">
            <v>542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542</v>
          </cell>
          <cell r="V11">
            <v>0</v>
          </cell>
          <cell r="W11">
            <v>1.375</v>
          </cell>
          <cell r="X11">
            <v>135.416</v>
          </cell>
          <cell r="Y11">
            <v>5.2469999999999999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131.54400000000001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135.416</v>
          </cell>
          <cell r="BC11">
            <v>542</v>
          </cell>
          <cell r="BD11">
            <v>364.11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349.09399999999999</v>
          </cell>
          <cell r="E12">
            <v>164.97800000000001</v>
          </cell>
          <cell r="F12">
            <v>184.11600000000001</v>
          </cell>
          <cell r="G12">
            <v>35.515000000000001</v>
          </cell>
          <cell r="H12">
            <v>0</v>
          </cell>
          <cell r="I12">
            <v>128.93299999999999</v>
          </cell>
          <cell r="J12">
            <v>1.851</v>
          </cell>
          <cell r="K12">
            <v>2.0649999999999999</v>
          </cell>
          <cell r="L12">
            <v>0</v>
          </cell>
          <cell r="M12">
            <v>0</v>
          </cell>
          <cell r="N12">
            <v>125.017</v>
          </cell>
          <cell r="O12">
            <v>0</v>
          </cell>
          <cell r="P12">
            <v>518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518</v>
          </cell>
          <cell r="V12">
            <v>0</v>
          </cell>
          <cell r="W12">
            <v>1.7969999999999999</v>
          </cell>
          <cell r="X12">
            <v>128.93299999999999</v>
          </cell>
          <cell r="Y12">
            <v>5.7130000000000001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125.017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128.93299999999999</v>
          </cell>
          <cell r="BC12">
            <v>518</v>
          </cell>
          <cell r="BD12">
            <v>349.09399999999999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315.54199999999997</v>
          </cell>
          <cell r="E13">
            <v>149.76499999999999</v>
          </cell>
          <cell r="F13">
            <v>165.77699999999999</v>
          </cell>
          <cell r="G13">
            <v>35.56</v>
          </cell>
          <cell r="H13">
            <v>0</v>
          </cell>
          <cell r="I13">
            <v>116.18899999999999</v>
          </cell>
          <cell r="J13">
            <v>1.5840000000000001</v>
          </cell>
          <cell r="K13">
            <v>1.7529999999999999</v>
          </cell>
          <cell r="L13">
            <v>0</v>
          </cell>
          <cell r="M13">
            <v>0</v>
          </cell>
          <cell r="N13">
            <v>112.852</v>
          </cell>
          <cell r="O13">
            <v>0</v>
          </cell>
          <cell r="P13">
            <v>463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463</v>
          </cell>
          <cell r="V13">
            <v>0</v>
          </cell>
          <cell r="W13">
            <v>1.631</v>
          </cell>
          <cell r="X13">
            <v>116.18899999999999</v>
          </cell>
          <cell r="Y13">
            <v>4.968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112.852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116.18899999999999</v>
          </cell>
          <cell r="BC13">
            <v>463</v>
          </cell>
          <cell r="BD13">
            <v>315.54199999999997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272.43200000000002</v>
          </cell>
          <cell r="E14">
            <v>130.99100000000001</v>
          </cell>
          <cell r="F14">
            <v>141.441</v>
          </cell>
          <cell r="G14">
            <v>35.545999999999999</v>
          </cell>
          <cell r="H14">
            <v>0</v>
          </cell>
          <cell r="I14">
            <v>101.35899999999999</v>
          </cell>
          <cell r="J14">
            <v>1.373</v>
          </cell>
          <cell r="K14">
            <v>1.4830000000000001</v>
          </cell>
          <cell r="L14">
            <v>0</v>
          </cell>
          <cell r="M14">
            <v>0</v>
          </cell>
          <cell r="N14">
            <v>98.503</v>
          </cell>
          <cell r="O14">
            <v>0</v>
          </cell>
          <cell r="P14">
            <v>394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394</v>
          </cell>
          <cell r="V14">
            <v>0</v>
          </cell>
          <cell r="W14">
            <v>1.7210000000000001</v>
          </cell>
          <cell r="X14">
            <v>101.35899999999999</v>
          </cell>
          <cell r="Y14">
            <v>4.577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98.503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101.35899999999999</v>
          </cell>
          <cell r="BC14">
            <v>394</v>
          </cell>
          <cell r="BD14">
            <v>272.43200000000002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402.36099999999999</v>
          </cell>
          <cell r="E15">
            <v>191.833</v>
          </cell>
          <cell r="F15">
            <v>210.52799999999999</v>
          </cell>
          <cell r="G15">
            <v>35.543999999999997</v>
          </cell>
          <cell r="H15">
            <v>0</v>
          </cell>
          <cell r="I15">
            <v>150.85400000000001</v>
          </cell>
          <cell r="J15">
            <v>1.71</v>
          </cell>
          <cell r="K15">
            <v>1.877</v>
          </cell>
          <cell r="L15">
            <v>0</v>
          </cell>
          <cell r="M15">
            <v>0</v>
          </cell>
          <cell r="N15">
            <v>147.267</v>
          </cell>
          <cell r="O15">
            <v>0</v>
          </cell>
          <cell r="P15">
            <v>596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596</v>
          </cell>
          <cell r="V15">
            <v>0</v>
          </cell>
          <cell r="W15">
            <v>1.1599999999999999</v>
          </cell>
          <cell r="X15">
            <v>150.85400000000001</v>
          </cell>
          <cell r="Y15">
            <v>4.7469999999999999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147.267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150.85400000000001</v>
          </cell>
          <cell r="BC15">
            <v>596</v>
          </cell>
          <cell r="BD15">
            <v>402.36099999999999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112.43899999999999</v>
          </cell>
          <cell r="J16">
            <v>53.622</v>
          </cell>
          <cell r="K16">
            <v>58.817</v>
          </cell>
          <cell r="L16">
            <v>0</v>
          </cell>
          <cell r="M16">
            <v>0</v>
          </cell>
          <cell r="N16">
            <v>0</v>
          </cell>
          <cell r="O16">
            <v>-7.1054273576010019E-15</v>
          </cell>
          <cell r="P16">
            <v>444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444</v>
          </cell>
          <cell r="V16">
            <v>0</v>
          </cell>
          <cell r="W16">
            <v>0</v>
          </cell>
          <cell r="X16">
            <v>112.43899999999999</v>
          </cell>
          <cell r="Y16">
            <v>112.43899999999999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112.43899999999999</v>
          </cell>
          <cell r="BC16">
            <v>444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List2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791.62199999999996</v>
          </cell>
          <cell r="E6">
            <v>363.67899999999997</v>
          </cell>
          <cell r="F6">
            <v>427.94299999999998</v>
          </cell>
          <cell r="G6">
            <v>34.656999999999996</v>
          </cell>
          <cell r="H6">
            <v>0</v>
          </cell>
          <cell r="I6">
            <v>281.86</v>
          </cell>
          <cell r="J6">
            <v>2.9209999999999998</v>
          </cell>
          <cell r="K6">
            <v>3.4380000000000002</v>
          </cell>
          <cell r="L6">
            <v>0</v>
          </cell>
          <cell r="M6">
            <v>0</v>
          </cell>
          <cell r="N6">
            <v>275.50099999999998</v>
          </cell>
          <cell r="O6">
            <v>0</v>
          </cell>
          <cell r="P6">
            <v>1194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1194</v>
          </cell>
          <cell r="V6">
            <v>0</v>
          </cell>
          <cell r="W6">
            <v>0.43</v>
          </cell>
          <cell r="X6">
            <v>281.86</v>
          </cell>
          <cell r="Y6">
            <v>6.7889999999999997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275.50099999999998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281.86</v>
          </cell>
          <cell r="BC6">
            <v>1194</v>
          </cell>
          <cell r="BD6">
            <v>791.62199999999996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701.35799999999995</v>
          </cell>
          <cell r="E7">
            <v>323.298</v>
          </cell>
          <cell r="F7">
            <v>378.06</v>
          </cell>
          <cell r="G7">
            <v>34.728000000000002</v>
          </cell>
          <cell r="H7">
            <v>0</v>
          </cell>
          <cell r="I7">
            <v>264.38400000000001</v>
          </cell>
          <cell r="J7">
            <v>3.9009999999999998</v>
          </cell>
          <cell r="K7">
            <v>4.5609999999999999</v>
          </cell>
          <cell r="L7">
            <v>0</v>
          </cell>
          <cell r="M7">
            <v>0</v>
          </cell>
          <cell r="N7">
            <v>255.922</v>
          </cell>
          <cell r="O7">
            <v>0</v>
          </cell>
          <cell r="P7">
            <v>1113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1113</v>
          </cell>
          <cell r="V7">
            <v>0</v>
          </cell>
          <cell r="W7">
            <v>0.34200000000000003</v>
          </cell>
          <cell r="X7">
            <v>264.38400000000001</v>
          </cell>
          <cell r="Y7">
            <v>8.8040000000000003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255.922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1113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264.38400000000001</v>
          </cell>
          <cell r="BC7">
            <v>1113</v>
          </cell>
          <cell r="BD7">
            <v>701.35799999999995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577.19500000000005</v>
          </cell>
          <cell r="E8">
            <v>266.75400000000002</v>
          </cell>
          <cell r="F8">
            <v>310.44099999999997</v>
          </cell>
          <cell r="G8">
            <v>35.014000000000003</v>
          </cell>
          <cell r="H8">
            <v>0</v>
          </cell>
          <cell r="I8">
            <v>211.477</v>
          </cell>
          <cell r="J8">
            <v>3.15</v>
          </cell>
          <cell r="K8">
            <v>3.665</v>
          </cell>
          <cell r="L8">
            <v>0</v>
          </cell>
          <cell r="M8">
            <v>0</v>
          </cell>
          <cell r="N8">
            <v>204.66200000000001</v>
          </cell>
          <cell r="O8">
            <v>0</v>
          </cell>
          <cell r="P8">
            <v>886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886</v>
          </cell>
          <cell r="V8">
            <v>0</v>
          </cell>
          <cell r="W8">
            <v>0.60099999999999998</v>
          </cell>
          <cell r="X8">
            <v>211.477</v>
          </cell>
          <cell r="Y8">
            <v>7.4159999999999995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204.66200000000001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211.477</v>
          </cell>
          <cell r="BC8">
            <v>886</v>
          </cell>
          <cell r="BD8">
            <v>577.19500000000005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547.22</v>
          </cell>
          <cell r="E9">
            <v>252.14500000000001</v>
          </cell>
          <cell r="F9">
            <v>295.07499999999999</v>
          </cell>
          <cell r="G9">
            <v>35.323999999999998</v>
          </cell>
          <cell r="H9">
            <v>0</v>
          </cell>
          <cell r="I9">
            <v>200.33500000000001</v>
          </cell>
          <cell r="J9">
            <v>2.9769999999999999</v>
          </cell>
          <cell r="K9">
            <v>3.484</v>
          </cell>
          <cell r="L9">
            <v>0</v>
          </cell>
          <cell r="M9">
            <v>0</v>
          </cell>
          <cell r="N9">
            <v>193.874</v>
          </cell>
          <cell r="O9">
            <v>0</v>
          </cell>
          <cell r="P9">
            <v>844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844</v>
          </cell>
          <cell r="V9">
            <v>0</v>
          </cell>
          <cell r="W9">
            <v>0.65400000000000003</v>
          </cell>
          <cell r="X9">
            <v>200.33500000000001</v>
          </cell>
          <cell r="Y9">
            <v>7.1150000000000002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193.874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200.33500000000001</v>
          </cell>
          <cell r="BC9">
            <v>844</v>
          </cell>
          <cell r="BD9">
            <v>547.22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132.054</v>
          </cell>
          <cell r="E10">
            <v>62.142000000000003</v>
          </cell>
          <cell r="F10">
            <v>69.912000000000006</v>
          </cell>
          <cell r="G10">
            <v>34.993000000000002</v>
          </cell>
          <cell r="H10">
            <v>0</v>
          </cell>
          <cell r="I10">
            <v>48.146000000000001</v>
          </cell>
          <cell r="J10">
            <v>0.751</v>
          </cell>
          <cell r="K10">
            <v>0.84499999999999997</v>
          </cell>
          <cell r="L10">
            <v>0</v>
          </cell>
          <cell r="M10">
            <v>0</v>
          </cell>
          <cell r="N10">
            <v>46.55</v>
          </cell>
          <cell r="O10">
            <v>0</v>
          </cell>
          <cell r="P10">
            <v>195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195</v>
          </cell>
          <cell r="V10">
            <v>0</v>
          </cell>
          <cell r="W10">
            <v>0.96199999999999997</v>
          </cell>
          <cell r="X10">
            <v>48.146000000000001</v>
          </cell>
          <cell r="Y10">
            <v>2.5579999999999998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46.55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48.146000000000001</v>
          </cell>
          <cell r="BC10">
            <v>195</v>
          </cell>
          <cell r="BD10">
            <v>132.054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134.07900000000001</v>
          </cell>
          <cell r="E11">
            <v>62.767000000000003</v>
          </cell>
          <cell r="F11">
            <v>71.311999999999998</v>
          </cell>
          <cell r="G11">
            <v>35.488999999999997</v>
          </cell>
          <cell r="H11">
            <v>0</v>
          </cell>
          <cell r="I11">
            <v>48.654000000000003</v>
          </cell>
          <cell r="J11">
            <v>0.73299999999999998</v>
          </cell>
          <cell r="K11">
            <v>0.83199999999999996</v>
          </cell>
          <cell r="L11">
            <v>0</v>
          </cell>
          <cell r="M11">
            <v>0</v>
          </cell>
          <cell r="N11">
            <v>47.088999999999999</v>
          </cell>
          <cell r="O11">
            <v>0</v>
          </cell>
          <cell r="P11">
            <v>199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199</v>
          </cell>
          <cell r="V11">
            <v>0</v>
          </cell>
          <cell r="W11">
            <v>0.996</v>
          </cell>
          <cell r="X11">
            <v>48.654000000000003</v>
          </cell>
          <cell r="Y11">
            <v>2.5609999999999999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47.088999999999999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48.654000000000003</v>
          </cell>
          <cell r="BC11">
            <v>199</v>
          </cell>
          <cell r="BD11">
            <v>134.07900000000001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177.77600000000001</v>
          </cell>
          <cell r="E12">
            <v>82.921999999999997</v>
          </cell>
          <cell r="F12">
            <v>94.853999999999999</v>
          </cell>
          <cell r="G12">
            <v>35.491999999999997</v>
          </cell>
          <cell r="H12">
            <v>0</v>
          </cell>
          <cell r="I12">
            <v>64.108000000000004</v>
          </cell>
          <cell r="J12">
            <v>0.99399999999999999</v>
          </cell>
          <cell r="K12">
            <v>1.137</v>
          </cell>
          <cell r="L12">
            <v>0</v>
          </cell>
          <cell r="M12">
            <v>0</v>
          </cell>
          <cell r="N12">
            <v>61.976999999999997</v>
          </cell>
          <cell r="O12">
            <v>0</v>
          </cell>
          <cell r="P12">
            <v>264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264</v>
          </cell>
          <cell r="V12">
            <v>0</v>
          </cell>
          <cell r="W12">
            <v>1.35</v>
          </cell>
          <cell r="X12">
            <v>64.108000000000004</v>
          </cell>
          <cell r="Y12">
            <v>3.4810000000000003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61.976999999999997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64.108000000000004</v>
          </cell>
          <cell r="BC12">
            <v>264</v>
          </cell>
          <cell r="BD12">
            <v>177.77600000000001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195.358</v>
          </cell>
          <cell r="E13">
            <v>90.847999999999999</v>
          </cell>
          <cell r="F13">
            <v>104.51</v>
          </cell>
          <cell r="G13">
            <v>35.283999999999999</v>
          </cell>
          <cell r="H13">
            <v>0</v>
          </cell>
          <cell r="I13">
            <v>70.266000000000005</v>
          </cell>
          <cell r="J13">
            <v>1.077</v>
          </cell>
          <cell r="K13">
            <v>1.24</v>
          </cell>
          <cell r="L13">
            <v>0</v>
          </cell>
          <cell r="M13">
            <v>0</v>
          </cell>
          <cell r="N13">
            <v>67.948999999999998</v>
          </cell>
          <cell r="O13">
            <v>0</v>
          </cell>
          <cell r="P13">
            <v>291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291</v>
          </cell>
          <cell r="V13">
            <v>0</v>
          </cell>
          <cell r="W13">
            <v>1.4790000000000001</v>
          </cell>
          <cell r="X13">
            <v>70.266000000000005</v>
          </cell>
          <cell r="Y13">
            <v>3.7960000000000003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67.948999999999998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70.266000000000005</v>
          </cell>
          <cell r="BC13">
            <v>291</v>
          </cell>
          <cell r="BD13">
            <v>195.358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179.71299999999999</v>
          </cell>
          <cell r="E14">
            <v>84.094999999999999</v>
          </cell>
          <cell r="F14">
            <v>95.617999999999995</v>
          </cell>
          <cell r="G14">
            <v>35.628</v>
          </cell>
          <cell r="H14">
            <v>0</v>
          </cell>
          <cell r="I14">
            <v>64.984999999999999</v>
          </cell>
          <cell r="J14">
            <v>0.98299999999999998</v>
          </cell>
          <cell r="K14">
            <v>1.117</v>
          </cell>
          <cell r="L14">
            <v>0</v>
          </cell>
          <cell r="M14">
            <v>0</v>
          </cell>
          <cell r="N14">
            <v>62.884999999999998</v>
          </cell>
          <cell r="O14">
            <v>0</v>
          </cell>
          <cell r="P14">
            <v>266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266</v>
          </cell>
          <cell r="V14">
            <v>0</v>
          </cell>
          <cell r="W14">
            <v>0.99199999999999999</v>
          </cell>
          <cell r="X14">
            <v>64.984999999999999</v>
          </cell>
          <cell r="Y14">
            <v>3.0920000000000001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62.884999999999998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64.984999999999999</v>
          </cell>
          <cell r="BC14">
            <v>266</v>
          </cell>
          <cell r="BD14">
            <v>179.71299999999999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411.34199999999998</v>
          </cell>
          <cell r="E15">
            <v>189.66200000000001</v>
          </cell>
          <cell r="F15">
            <v>221.68</v>
          </cell>
          <cell r="G15">
            <v>35.53</v>
          </cell>
          <cell r="H15">
            <v>0</v>
          </cell>
          <cell r="I15">
            <v>149.96199999999999</v>
          </cell>
          <cell r="J15">
            <v>2.198</v>
          </cell>
          <cell r="K15">
            <v>2.57</v>
          </cell>
          <cell r="L15">
            <v>0</v>
          </cell>
          <cell r="M15">
            <v>0</v>
          </cell>
          <cell r="N15">
            <v>145.19399999999999</v>
          </cell>
          <cell r="O15">
            <v>0</v>
          </cell>
          <cell r="P15">
            <v>631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631</v>
          </cell>
          <cell r="V15">
            <v>0</v>
          </cell>
          <cell r="W15">
            <v>0.93700000000000006</v>
          </cell>
          <cell r="X15">
            <v>149.96199999999999</v>
          </cell>
          <cell r="Y15">
            <v>5.7050000000000001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145.19399999999999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149.96199999999999</v>
          </cell>
          <cell r="BC15">
            <v>631</v>
          </cell>
          <cell r="BD15">
            <v>411.34199999999998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633.76300000000003</v>
          </cell>
          <cell r="E16">
            <v>290.65899999999999</v>
          </cell>
          <cell r="F16">
            <v>343.10399999999998</v>
          </cell>
          <cell r="G16">
            <v>35.475000000000001</v>
          </cell>
          <cell r="H16">
            <v>0</v>
          </cell>
          <cell r="I16">
            <v>230.61199999999999</v>
          </cell>
          <cell r="J16">
            <v>3.431</v>
          </cell>
          <cell r="K16">
            <v>4.0510000000000002</v>
          </cell>
          <cell r="L16">
            <v>0</v>
          </cell>
          <cell r="M16">
            <v>0</v>
          </cell>
          <cell r="N16">
            <v>223.13</v>
          </cell>
          <cell r="O16">
            <v>0</v>
          </cell>
          <cell r="P16">
            <v>980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980</v>
          </cell>
          <cell r="V16">
            <v>0</v>
          </cell>
          <cell r="W16">
            <v>0.57699999999999996</v>
          </cell>
          <cell r="X16">
            <v>230.61199999999999</v>
          </cell>
          <cell r="Y16">
            <v>8.0590000000000011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223.13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980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230.61199999999999</v>
          </cell>
          <cell r="BC16">
            <v>980</v>
          </cell>
          <cell r="BD16">
            <v>633.76300000000003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764.86699999999996</v>
          </cell>
          <cell r="E17">
            <v>351.25700000000001</v>
          </cell>
          <cell r="F17">
            <v>413.61</v>
          </cell>
          <cell r="G17">
            <v>35.436</v>
          </cell>
          <cell r="H17">
            <v>0</v>
          </cell>
          <cell r="I17">
            <v>278.36399999999998</v>
          </cell>
          <cell r="J17">
            <v>6.17</v>
          </cell>
          <cell r="K17">
            <v>7.266</v>
          </cell>
          <cell r="L17">
            <v>0</v>
          </cell>
          <cell r="M17">
            <v>0</v>
          </cell>
          <cell r="N17">
            <v>264.928</v>
          </cell>
          <cell r="O17">
            <v>0</v>
          </cell>
          <cell r="P17">
            <v>1180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1180</v>
          </cell>
          <cell r="V17">
            <v>0</v>
          </cell>
          <cell r="W17">
            <v>0.438</v>
          </cell>
          <cell r="X17">
            <v>278.36399999999998</v>
          </cell>
          <cell r="Y17">
            <v>13.874000000000001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1180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264.928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1180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278.36399999999998</v>
          </cell>
          <cell r="BC17">
            <v>1180</v>
          </cell>
          <cell r="BD17">
            <v>764.86699999999996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2449</v>
          </cell>
        </row>
      </sheetData>
      <sheetData sheetId="24"/>
      <sheetData sheetId="25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List2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737.71299999999997</v>
          </cell>
          <cell r="E6">
            <v>337.54700000000003</v>
          </cell>
          <cell r="F6">
            <v>400.166</v>
          </cell>
          <cell r="G6">
            <v>35.338999999999999</v>
          </cell>
          <cell r="H6">
            <v>0</v>
          </cell>
          <cell r="I6">
            <v>269.22199999999998</v>
          </cell>
          <cell r="J6">
            <v>1.7889999999999999</v>
          </cell>
          <cell r="K6">
            <v>2.12</v>
          </cell>
          <cell r="L6">
            <v>0</v>
          </cell>
          <cell r="M6">
            <v>0</v>
          </cell>
          <cell r="N6">
            <v>265.31299999999999</v>
          </cell>
          <cell r="O6">
            <v>0</v>
          </cell>
          <cell r="P6">
            <v>1149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1149</v>
          </cell>
          <cell r="V6">
            <v>0</v>
          </cell>
          <cell r="W6">
            <v>0.47699999999999998</v>
          </cell>
          <cell r="X6">
            <v>269.22199999999998</v>
          </cell>
          <cell r="Y6">
            <v>4.3860000000000001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265.31299999999999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269.22199999999998</v>
          </cell>
          <cell r="BC6">
            <v>1149</v>
          </cell>
          <cell r="BD6">
            <v>737.71299999999997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670.05100000000004</v>
          </cell>
          <cell r="E7">
            <v>307.55099999999999</v>
          </cell>
          <cell r="F7">
            <v>362.5</v>
          </cell>
          <cell r="G7">
            <v>35.325000000000003</v>
          </cell>
          <cell r="H7">
            <v>0</v>
          </cell>
          <cell r="I7">
            <v>244.62700000000001</v>
          </cell>
          <cell r="J7">
            <v>3.5049999999999999</v>
          </cell>
          <cell r="K7">
            <v>4.1319999999999997</v>
          </cell>
          <cell r="L7">
            <v>0</v>
          </cell>
          <cell r="M7">
            <v>0</v>
          </cell>
          <cell r="N7">
            <v>236.99</v>
          </cell>
          <cell r="O7">
            <v>0</v>
          </cell>
          <cell r="P7">
            <v>1038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1038</v>
          </cell>
          <cell r="V7">
            <v>0</v>
          </cell>
          <cell r="W7">
            <v>0.49299999999999999</v>
          </cell>
          <cell r="X7">
            <v>244.62700000000001</v>
          </cell>
          <cell r="Y7">
            <v>8.129999999999999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236.99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244.62700000000001</v>
          </cell>
          <cell r="BC7">
            <v>1038</v>
          </cell>
          <cell r="BD7">
            <v>670.05100000000004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602.721</v>
          </cell>
          <cell r="E8">
            <v>276.84100000000001</v>
          </cell>
          <cell r="F8">
            <v>325.88</v>
          </cell>
          <cell r="G8">
            <v>35.283999999999999</v>
          </cell>
          <cell r="H8">
            <v>0</v>
          </cell>
          <cell r="I8">
            <v>219.93100000000001</v>
          </cell>
          <cell r="J8">
            <v>3.6859999999999999</v>
          </cell>
          <cell r="K8">
            <v>4.3390000000000004</v>
          </cell>
          <cell r="L8">
            <v>0</v>
          </cell>
          <cell r="M8">
            <v>0</v>
          </cell>
          <cell r="N8">
            <v>211.90600000000001</v>
          </cell>
          <cell r="O8">
            <v>0</v>
          </cell>
          <cell r="P8">
            <v>932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932</v>
          </cell>
          <cell r="V8">
            <v>0</v>
          </cell>
          <cell r="W8">
            <v>0.76100000000000001</v>
          </cell>
          <cell r="X8">
            <v>219.93100000000001</v>
          </cell>
          <cell r="Y8">
            <v>8.7859999999999996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211.90600000000001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932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219.93100000000001</v>
          </cell>
          <cell r="BC8">
            <v>932</v>
          </cell>
          <cell r="BD8">
            <v>602.721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391.80900000000003</v>
          </cell>
          <cell r="E9">
            <v>180.381</v>
          </cell>
          <cell r="F9">
            <v>211.428</v>
          </cell>
          <cell r="G9">
            <v>35.466000000000001</v>
          </cell>
          <cell r="H9">
            <v>0</v>
          </cell>
          <cell r="I9">
            <v>141.482</v>
          </cell>
          <cell r="J9">
            <v>2.1960000000000002</v>
          </cell>
          <cell r="K9">
            <v>2.5739999999999998</v>
          </cell>
          <cell r="L9">
            <v>0</v>
          </cell>
          <cell r="M9">
            <v>0</v>
          </cell>
          <cell r="N9">
            <v>136.71199999999999</v>
          </cell>
          <cell r="O9">
            <v>0</v>
          </cell>
          <cell r="P9">
            <v>597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597</v>
          </cell>
          <cell r="V9">
            <v>0</v>
          </cell>
          <cell r="W9">
            <v>0.88100000000000001</v>
          </cell>
          <cell r="X9">
            <v>141.482</v>
          </cell>
          <cell r="Y9">
            <v>5.6509999999999998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136.71199999999999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141.482</v>
          </cell>
          <cell r="BC9">
            <v>597</v>
          </cell>
          <cell r="BD9">
            <v>391.80900000000003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249.13399999999999</v>
          </cell>
          <cell r="E10">
            <v>115.363</v>
          </cell>
          <cell r="F10">
            <v>133.77099999999999</v>
          </cell>
          <cell r="G10">
            <v>35.581000000000003</v>
          </cell>
          <cell r="H10">
            <v>0</v>
          </cell>
          <cell r="I10">
            <v>89.353999999999999</v>
          </cell>
          <cell r="J10">
            <v>0.78300000000000003</v>
          </cell>
          <cell r="K10">
            <v>0.90700000000000003</v>
          </cell>
          <cell r="L10">
            <v>0</v>
          </cell>
          <cell r="M10">
            <v>0</v>
          </cell>
          <cell r="N10">
            <v>87.664000000000001</v>
          </cell>
          <cell r="O10">
            <v>0</v>
          </cell>
          <cell r="P10">
            <v>373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373</v>
          </cell>
          <cell r="V10">
            <v>0</v>
          </cell>
          <cell r="W10">
            <v>1.046</v>
          </cell>
          <cell r="X10">
            <v>89.353999999999999</v>
          </cell>
          <cell r="Y10">
            <v>2.7359999999999998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87.664000000000001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89.353999999999999</v>
          </cell>
          <cell r="BC10">
            <v>373</v>
          </cell>
          <cell r="BD10">
            <v>249.13399999999999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223.63900000000001</v>
          </cell>
          <cell r="E11">
            <v>103.592</v>
          </cell>
          <cell r="F11">
            <v>120.047</v>
          </cell>
          <cell r="G11">
            <v>35.587000000000003</v>
          </cell>
          <cell r="H11">
            <v>0</v>
          </cell>
          <cell r="I11">
            <v>80.06</v>
          </cell>
          <cell r="J11">
            <v>1.222</v>
          </cell>
          <cell r="K11">
            <v>1.417</v>
          </cell>
          <cell r="L11">
            <v>0</v>
          </cell>
          <cell r="M11">
            <v>0</v>
          </cell>
          <cell r="N11">
            <v>77.421000000000006</v>
          </cell>
          <cell r="O11">
            <v>0</v>
          </cell>
          <cell r="P11">
            <v>334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334</v>
          </cell>
          <cell r="V11">
            <v>0</v>
          </cell>
          <cell r="W11">
            <v>2.2290000000000001</v>
          </cell>
          <cell r="X11">
            <v>80.06</v>
          </cell>
          <cell r="Y11">
            <v>4.8680000000000003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77.421000000000006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80.06</v>
          </cell>
          <cell r="BC11">
            <v>334</v>
          </cell>
          <cell r="BD11">
            <v>223.63900000000001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210.75800000000001</v>
          </cell>
          <cell r="E12">
            <v>97.617999999999995</v>
          </cell>
          <cell r="F12">
            <v>113.14</v>
          </cell>
          <cell r="G12">
            <v>35.564</v>
          </cell>
          <cell r="H12">
            <v>0</v>
          </cell>
          <cell r="I12">
            <v>75.256</v>
          </cell>
          <cell r="J12">
            <v>1.153</v>
          </cell>
          <cell r="K12">
            <v>1.337</v>
          </cell>
          <cell r="L12">
            <v>0</v>
          </cell>
          <cell r="M12">
            <v>0</v>
          </cell>
          <cell r="N12">
            <v>72.766000000000005</v>
          </cell>
          <cell r="O12">
            <v>0</v>
          </cell>
          <cell r="P12">
            <v>314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314</v>
          </cell>
          <cell r="V12">
            <v>0</v>
          </cell>
          <cell r="W12">
            <v>2.7559999999999998</v>
          </cell>
          <cell r="X12">
            <v>75.256</v>
          </cell>
          <cell r="Y12">
            <v>5.2460000000000004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72.766000000000005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75.256</v>
          </cell>
          <cell r="BC12">
            <v>314</v>
          </cell>
          <cell r="BD12">
            <v>210.75800000000001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240.51400000000001</v>
          </cell>
          <cell r="E13">
            <v>111.099</v>
          </cell>
          <cell r="F13">
            <v>129.41499999999999</v>
          </cell>
          <cell r="G13">
            <v>35.58</v>
          </cell>
          <cell r="H13">
            <v>0</v>
          </cell>
          <cell r="I13">
            <v>85.37</v>
          </cell>
          <cell r="J13">
            <v>1.321</v>
          </cell>
          <cell r="K13">
            <v>1.5389999999999999</v>
          </cell>
          <cell r="L13">
            <v>0</v>
          </cell>
          <cell r="M13">
            <v>0</v>
          </cell>
          <cell r="N13">
            <v>82.51</v>
          </cell>
          <cell r="O13">
            <v>0</v>
          </cell>
          <cell r="P13">
            <v>358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358</v>
          </cell>
          <cell r="V13">
            <v>0</v>
          </cell>
          <cell r="W13">
            <v>2.581</v>
          </cell>
          <cell r="X13">
            <v>85.37</v>
          </cell>
          <cell r="Y13">
            <v>5.4409999999999998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82.51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85.37</v>
          </cell>
          <cell r="BC13">
            <v>358</v>
          </cell>
          <cell r="BD13">
            <v>240.51400000000001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240.51599999999999</v>
          </cell>
          <cell r="E14">
            <v>111.46</v>
          </cell>
          <cell r="F14">
            <v>129.05600000000001</v>
          </cell>
          <cell r="G14">
            <v>35.679000000000002</v>
          </cell>
          <cell r="H14">
            <v>0</v>
          </cell>
          <cell r="I14">
            <v>85.646000000000001</v>
          </cell>
          <cell r="J14">
            <v>2.1230000000000002</v>
          </cell>
          <cell r="K14">
            <v>2.4590000000000001</v>
          </cell>
          <cell r="L14">
            <v>0</v>
          </cell>
          <cell r="M14">
            <v>0</v>
          </cell>
          <cell r="N14">
            <v>81.063999999999993</v>
          </cell>
          <cell r="O14">
            <v>0</v>
          </cell>
          <cell r="P14">
            <v>357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357</v>
          </cell>
          <cell r="V14">
            <v>0</v>
          </cell>
          <cell r="W14">
            <v>2.2549999999999999</v>
          </cell>
          <cell r="X14">
            <v>85.646000000000001</v>
          </cell>
          <cell r="Y14">
            <v>6.8370000000000006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81.063999999999993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85.646000000000001</v>
          </cell>
          <cell r="BC14">
            <v>357</v>
          </cell>
          <cell r="BD14">
            <v>240.51599999999999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350.54199999999997</v>
          </cell>
          <cell r="E15">
            <v>160.637</v>
          </cell>
          <cell r="F15">
            <v>189.905</v>
          </cell>
          <cell r="G15">
            <v>35.588999999999999</v>
          </cell>
          <cell r="H15">
            <v>0</v>
          </cell>
          <cell r="I15">
            <v>125.70699999999999</v>
          </cell>
          <cell r="J15">
            <v>1.3169999999999999</v>
          </cell>
          <cell r="K15">
            <v>1.5569999999999999</v>
          </cell>
          <cell r="L15">
            <v>0</v>
          </cell>
          <cell r="M15">
            <v>0</v>
          </cell>
          <cell r="N15">
            <v>122.833</v>
          </cell>
          <cell r="O15">
            <v>0</v>
          </cell>
          <cell r="P15">
            <v>535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535</v>
          </cell>
          <cell r="V15">
            <v>0</v>
          </cell>
          <cell r="W15">
            <v>1.81</v>
          </cell>
          <cell r="X15">
            <v>125.70699999999999</v>
          </cell>
          <cell r="Y15">
            <v>4.6839999999999993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122.833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535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125.70699999999999</v>
          </cell>
          <cell r="BC15">
            <v>535</v>
          </cell>
          <cell r="BD15">
            <v>350.54199999999997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277.22899999999998</v>
          </cell>
          <cell r="E6">
            <v>120.48</v>
          </cell>
          <cell r="F6">
            <v>156.749</v>
          </cell>
          <cell r="G6">
            <v>34.58</v>
          </cell>
          <cell r="H6">
            <v>0</v>
          </cell>
          <cell r="I6">
            <v>94.582999999999998</v>
          </cell>
          <cell r="J6">
            <v>0.56100000000000005</v>
          </cell>
          <cell r="K6">
            <v>0.73099999999999998</v>
          </cell>
          <cell r="L6">
            <v>0</v>
          </cell>
          <cell r="M6">
            <v>0</v>
          </cell>
          <cell r="N6">
            <v>93.290999999999997</v>
          </cell>
          <cell r="O6">
            <v>0</v>
          </cell>
          <cell r="P6">
            <v>443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443</v>
          </cell>
          <cell r="V6">
            <v>0</v>
          </cell>
          <cell r="W6">
            <v>0.16300000000000001</v>
          </cell>
          <cell r="X6">
            <v>94.582999999999998</v>
          </cell>
          <cell r="Y6">
            <v>1.4550000000000001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93.290999999999997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94.582999999999998</v>
          </cell>
          <cell r="BC6">
            <v>443</v>
          </cell>
          <cell r="BD6">
            <v>277.22899999999998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254.60499999999999</v>
          </cell>
          <cell r="E7">
            <v>110.86199999999999</v>
          </cell>
          <cell r="F7">
            <v>143.74299999999999</v>
          </cell>
          <cell r="G7">
            <v>34.567999999999998</v>
          </cell>
          <cell r="H7">
            <v>0</v>
          </cell>
          <cell r="I7">
            <v>87.408000000000001</v>
          </cell>
          <cell r="J7">
            <v>0.58699999999999997</v>
          </cell>
          <cell r="K7">
            <v>0.76</v>
          </cell>
          <cell r="L7">
            <v>0</v>
          </cell>
          <cell r="M7">
            <v>0</v>
          </cell>
          <cell r="N7">
            <v>86.061000000000007</v>
          </cell>
          <cell r="O7">
            <v>0</v>
          </cell>
          <cell r="P7">
            <v>408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</v>
          </cell>
          <cell r="V7">
            <v>0</v>
          </cell>
          <cell r="W7">
            <v>0.156</v>
          </cell>
          <cell r="X7">
            <v>87.408000000000001</v>
          </cell>
          <cell r="Y7">
            <v>1.5029999999999999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86.061000000000007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87.408000000000001</v>
          </cell>
          <cell r="BC7">
            <v>408</v>
          </cell>
          <cell r="BD7">
            <v>254.60499999999999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176.27</v>
          </cell>
          <cell r="E8">
            <v>78.116</v>
          </cell>
          <cell r="F8">
            <v>98.153999999999996</v>
          </cell>
          <cell r="G8">
            <v>35.012</v>
          </cell>
          <cell r="H8">
            <v>0</v>
          </cell>
          <cell r="I8">
            <v>60.573</v>
          </cell>
          <cell r="J8">
            <v>0.17899999999999999</v>
          </cell>
          <cell r="K8">
            <v>0.22500000000000001</v>
          </cell>
          <cell r="L8">
            <v>0</v>
          </cell>
          <cell r="M8">
            <v>0</v>
          </cell>
          <cell r="N8">
            <v>60.168999999999997</v>
          </cell>
          <cell r="O8">
            <v>0</v>
          </cell>
          <cell r="P8">
            <v>274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274</v>
          </cell>
          <cell r="V8">
            <v>0</v>
          </cell>
          <cell r="W8">
            <v>0.20200000000000001</v>
          </cell>
          <cell r="X8">
            <v>60.573</v>
          </cell>
          <cell r="Y8">
            <v>0.60600000000000009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60.168999999999997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60.573</v>
          </cell>
          <cell r="BC8">
            <v>274</v>
          </cell>
          <cell r="BD8">
            <v>176.27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84.525000000000006</v>
          </cell>
          <cell r="E9">
            <v>37.438000000000002</v>
          </cell>
          <cell r="F9">
            <v>47.087000000000003</v>
          </cell>
          <cell r="G9">
            <v>35.369</v>
          </cell>
          <cell r="H9">
            <v>0</v>
          </cell>
          <cell r="I9">
            <v>28.49</v>
          </cell>
          <cell r="J9">
            <v>5.2999999999999999E-2</v>
          </cell>
          <cell r="K9">
            <v>6.6000000000000003E-2</v>
          </cell>
          <cell r="L9">
            <v>0</v>
          </cell>
          <cell r="M9">
            <v>0</v>
          </cell>
          <cell r="N9">
            <v>28.370999999999999</v>
          </cell>
          <cell r="O9">
            <v>0</v>
          </cell>
          <cell r="P9">
            <v>129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129</v>
          </cell>
          <cell r="V9">
            <v>0</v>
          </cell>
          <cell r="W9">
            <v>0.28199999999999997</v>
          </cell>
          <cell r="X9">
            <v>28.49</v>
          </cell>
          <cell r="Y9">
            <v>0.40099999999999997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28.370999999999999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28.49</v>
          </cell>
          <cell r="BC9">
            <v>129</v>
          </cell>
          <cell r="BD9">
            <v>84.525000000000006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70.457999999999998</v>
          </cell>
          <cell r="E10">
            <v>32.332000000000001</v>
          </cell>
          <cell r="F10">
            <v>38.125999999999998</v>
          </cell>
          <cell r="G10">
            <v>35.024000000000001</v>
          </cell>
          <cell r="H10">
            <v>0</v>
          </cell>
          <cell r="I10">
            <v>23.556999999999999</v>
          </cell>
          <cell r="J10">
            <v>0.16600000000000001</v>
          </cell>
          <cell r="K10">
            <v>0.19500000000000001</v>
          </cell>
          <cell r="L10">
            <v>0</v>
          </cell>
          <cell r="M10">
            <v>0</v>
          </cell>
          <cell r="N10">
            <v>23.196000000000002</v>
          </cell>
          <cell r="O10">
            <v>0</v>
          </cell>
          <cell r="P10">
            <v>100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100</v>
          </cell>
          <cell r="V10">
            <v>0</v>
          </cell>
          <cell r="W10">
            <v>0.34399999999999997</v>
          </cell>
          <cell r="X10">
            <v>23.556999999999999</v>
          </cell>
          <cell r="Y10">
            <v>0.70499999999999996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23.196000000000002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23.556999999999999</v>
          </cell>
          <cell r="BC10">
            <v>100</v>
          </cell>
          <cell r="BD10">
            <v>70.457999999999998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76.409000000000006</v>
          </cell>
          <cell r="E11">
            <v>34.997999999999998</v>
          </cell>
          <cell r="F11">
            <v>41.411000000000001</v>
          </cell>
          <cell r="G11">
            <v>35.503</v>
          </cell>
          <cell r="H11">
            <v>0</v>
          </cell>
          <cell r="I11">
            <v>25.823</v>
          </cell>
          <cell r="J11">
            <v>0.29499999999999998</v>
          </cell>
          <cell r="K11">
            <v>0.35</v>
          </cell>
          <cell r="L11">
            <v>0</v>
          </cell>
          <cell r="M11">
            <v>0</v>
          </cell>
          <cell r="N11">
            <v>25.178000000000001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0.38700000000000001</v>
          </cell>
          <cell r="X11">
            <v>25.823</v>
          </cell>
          <cell r="Y11">
            <v>1.032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25.178000000000001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25.823</v>
          </cell>
          <cell r="BC11">
            <v>110</v>
          </cell>
          <cell r="BD11">
            <v>76.409000000000006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67.923000000000002</v>
          </cell>
          <cell r="E12">
            <v>30.821999999999999</v>
          </cell>
          <cell r="F12">
            <v>37.100999999999999</v>
          </cell>
          <cell r="G12">
            <v>35.450000000000003</v>
          </cell>
          <cell r="H12">
            <v>0</v>
          </cell>
          <cell r="I12">
            <v>23.077000000000002</v>
          </cell>
          <cell r="J12">
            <v>0.186</v>
          </cell>
          <cell r="K12">
            <v>0.224</v>
          </cell>
          <cell r="L12">
            <v>0</v>
          </cell>
          <cell r="M12">
            <v>0</v>
          </cell>
          <cell r="N12">
            <v>22.667000000000002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0.40100000000000002</v>
          </cell>
          <cell r="X12">
            <v>23.077000000000002</v>
          </cell>
          <cell r="Y12">
            <v>0.81100000000000005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22.667000000000002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23.077000000000002</v>
          </cell>
          <cell r="BC12">
            <v>100</v>
          </cell>
          <cell r="BD12">
            <v>67.923000000000002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71.472999999999999</v>
          </cell>
          <cell r="E13">
            <v>32.402999999999999</v>
          </cell>
          <cell r="F13">
            <v>39.07</v>
          </cell>
          <cell r="G13">
            <v>35.436</v>
          </cell>
          <cell r="H13">
            <v>0</v>
          </cell>
          <cell r="I13">
            <v>24.189</v>
          </cell>
          <cell r="J13">
            <v>0.20599999999999999</v>
          </cell>
          <cell r="K13">
            <v>0.249</v>
          </cell>
          <cell r="L13">
            <v>0</v>
          </cell>
          <cell r="M13">
            <v>0</v>
          </cell>
          <cell r="N13">
            <v>23.734000000000002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0.441</v>
          </cell>
          <cell r="X13">
            <v>24.189</v>
          </cell>
          <cell r="Y13">
            <v>0.89599999999999991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23.734000000000002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24.189</v>
          </cell>
          <cell r="BC13">
            <v>105</v>
          </cell>
          <cell r="BD13">
            <v>71.472999999999999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69.022999999999996</v>
          </cell>
          <cell r="E14">
            <v>30.881</v>
          </cell>
          <cell r="F14">
            <v>38.142000000000003</v>
          </cell>
          <cell r="G14">
            <v>35.616</v>
          </cell>
          <cell r="H14">
            <v>0</v>
          </cell>
          <cell r="I14">
            <v>23.388999999999999</v>
          </cell>
          <cell r="J14">
            <v>0.247</v>
          </cell>
          <cell r="K14">
            <v>0.30599999999999999</v>
          </cell>
          <cell r="L14">
            <v>0</v>
          </cell>
          <cell r="M14">
            <v>0</v>
          </cell>
          <cell r="N14">
            <v>22.835999999999999</v>
          </cell>
          <cell r="O14">
            <v>0</v>
          </cell>
          <cell r="P14">
            <v>104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104</v>
          </cell>
          <cell r="V14">
            <v>0</v>
          </cell>
          <cell r="W14">
            <v>0.34300000000000003</v>
          </cell>
          <cell r="X14">
            <v>23.388999999999999</v>
          </cell>
          <cell r="Y14">
            <v>0.89599999999999991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22.835999999999999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23.388999999999999</v>
          </cell>
          <cell r="BC14">
            <v>104</v>
          </cell>
          <cell r="BD14">
            <v>69.022999999999996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169.804</v>
          </cell>
          <cell r="E15">
            <v>74.972999999999999</v>
          </cell>
          <cell r="F15">
            <v>94.831000000000003</v>
          </cell>
          <cell r="G15">
            <v>35.484999999999999</v>
          </cell>
          <cell r="H15">
            <v>0</v>
          </cell>
          <cell r="I15">
            <v>58.197000000000003</v>
          </cell>
          <cell r="J15">
            <v>0.33700000000000002</v>
          </cell>
          <cell r="K15">
            <v>0.42699999999999999</v>
          </cell>
          <cell r="L15">
            <v>0</v>
          </cell>
          <cell r="M15">
            <v>0</v>
          </cell>
          <cell r="N15">
            <v>57.433</v>
          </cell>
          <cell r="O15">
            <v>0</v>
          </cell>
          <cell r="P15">
            <v>265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</v>
          </cell>
          <cell r="V15">
            <v>0</v>
          </cell>
          <cell r="W15">
            <v>0.29899999999999999</v>
          </cell>
          <cell r="X15">
            <v>58.197000000000003</v>
          </cell>
          <cell r="Y15">
            <v>1.0629999999999999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57.433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58.197000000000003</v>
          </cell>
          <cell r="BC15">
            <v>265</v>
          </cell>
          <cell r="BD15">
            <v>169.804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245.71899999999999</v>
          </cell>
          <cell r="E16">
            <v>107.52200000000001</v>
          </cell>
          <cell r="F16">
            <v>138.197</v>
          </cell>
          <cell r="G16">
            <v>35.402000000000001</v>
          </cell>
          <cell r="H16">
            <v>0</v>
          </cell>
          <cell r="I16">
            <v>84.287000000000006</v>
          </cell>
          <cell r="J16">
            <v>0.40300000000000002</v>
          </cell>
          <cell r="K16">
            <v>0.51900000000000002</v>
          </cell>
          <cell r="L16">
            <v>0</v>
          </cell>
          <cell r="M16">
            <v>0</v>
          </cell>
          <cell r="N16">
            <v>83.364999999999995</v>
          </cell>
          <cell r="O16">
            <v>0</v>
          </cell>
          <cell r="P16">
            <v>390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390</v>
          </cell>
          <cell r="V16">
            <v>0</v>
          </cell>
          <cell r="W16">
            <v>0.185</v>
          </cell>
          <cell r="X16">
            <v>84.287000000000006</v>
          </cell>
          <cell r="Y16">
            <v>1.107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390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83.364999999999995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390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84.287000000000006</v>
          </cell>
          <cell r="BC16">
            <v>390</v>
          </cell>
          <cell r="BD16">
            <v>245.71899999999999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251.53299999999999</v>
          </cell>
          <cell r="E17">
            <v>110.03100000000001</v>
          </cell>
          <cell r="F17">
            <v>141.50200000000001</v>
          </cell>
          <cell r="G17">
            <v>35.399000000000001</v>
          </cell>
          <cell r="H17">
            <v>0</v>
          </cell>
          <cell r="I17">
            <v>86.183000000000007</v>
          </cell>
          <cell r="J17">
            <v>0.51400000000000001</v>
          </cell>
          <cell r="K17">
            <v>0.66</v>
          </cell>
          <cell r="L17">
            <v>0</v>
          </cell>
          <cell r="M17">
            <v>0</v>
          </cell>
          <cell r="N17">
            <v>85.009</v>
          </cell>
          <cell r="O17">
            <v>0</v>
          </cell>
          <cell r="P17">
            <v>399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399</v>
          </cell>
          <cell r="V17">
            <v>0</v>
          </cell>
          <cell r="W17">
            <v>0.17599999999999999</v>
          </cell>
          <cell r="X17">
            <v>86.183000000000007</v>
          </cell>
          <cell r="Y17">
            <v>1.3499999999999999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85.009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86.183000000000007</v>
          </cell>
          <cell r="BC17">
            <v>399</v>
          </cell>
          <cell r="BD17">
            <v>251.53299999999999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3940</v>
          </cell>
        </row>
      </sheetData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174.84700000000001</v>
          </cell>
          <cell r="E6">
            <v>76.007000000000005</v>
          </cell>
          <cell r="F6">
            <v>98.84</v>
          </cell>
          <cell r="G6">
            <v>35.314</v>
          </cell>
          <cell r="H6">
            <v>0</v>
          </cell>
          <cell r="I6">
            <v>59.597000000000001</v>
          </cell>
          <cell r="J6">
            <v>4.3999999999999997E-2</v>
          </cell>
          <cell r="K6">
            <v>5.8000000000000003E-2</v>
          </cell>
          <cell r="L6">
            <v>0</v>
          </cell>
          <cell r="M6">
            <v>0</v>
          </cell>
          <cell r="N6">
            <v>59.494999999999997</v>
          </cell>
          <cell r="O6">
            <v>0</v>
          </cell>
          <cell r="P6">
            <v>279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279</v>
          </cell>
          <cell r="V6">
            <v>0</v>
          </cell>
          <cell r="W6">
            <v>0.16300000000000001</v>
          </cell>
          <cell r="X6">
            <v>59.597000000000001</v>
          </cell>
          <cell r="Y6">
            <v>0.26500000000000001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59.494999999999997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59.597000000000001</v>
          </cell>
          <cell r="BC6">
            <v>279</v>
          </cell>
          <cell r="BD6">
            <v>174.84700000000001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248.48</v>
          </cell>
          <cell r="E7">
            <v>107.91</v>
          </cell>
          <cell r="F7">
            <v>140.57</v>
          </cell>
          <cell r="G7">
            <v>35.017000000000003</v>
          </cell>
          <cell r="H7">
            <v>0</v>
          </cell>
          <cell r="I7">
            <v>85.082999999999998</v>
          </cell>
          <cell r="J7">
            <v>0.73399999999999999</v>
          </cell>
          <cell r="K7">
            <v>0.95499999999999996</v>
          </cell>
          <cell r="L7">
            <v>0</v>
          </cell>
          <cell r="M7">
            <v>0</v>
          </cell>
          <cell r="N7">
            <v>83.394000000000005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0.13100000000000001</v>
          </cell>
          <cell r="X7">
            <v>85.082999999999998</v>
          </cell>
          <cell r="Y7">
            <v>1.82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83.394000000000005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85.082999999999998</v>
          </cell>
          <cell r="BC7">
            <v>399</v>
          </cell>
          <cell r="BD7">
            <v>248.48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263.084</v>
          </cell>
          <cell r="E8">
            <v>114.785</v>
          </cell>
          <cell r="F8">
            <v>148.29900000000001</v>
          </cell>
          <cell r="G8">
            <v>35.258000000000003</v>
          </cell>
          <cell r="H8">
            <v>0</v>
          </cell>
          <cell r="I8">
            <v>89.010999999999996</v>
          </cell>
          <cell r="J8">
            <v>0.22700000000000001</v>
          </cell>
          <cell r="K8">
            <v>0.29399999999999998</v>
          </cell>
          <cell r="L8">
            <v>0</v>
          </cell>
          <cell r="M8">
            <v>0</v>
          </cell>
          <cell r="N8">
            <v>88.49</v>
          </cell>
          <cell r="O8">
            <v>0</v>
          </cell>
          <cell r="P8">
            <v>414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414</v>
          </cell>
          <cell r="V8">
            <v>0</v>
          </cell>
          <cell r="W8">
            <v>0.16700000000000001</v>
          </cell>
          <cell r="X8">
            <v>89.010999999999996</v>
          </cell>
          <cell r="Y8">
            <v>0.68800000000000006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88.49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89.010999999999996</v>
          </cell>
          <cell r="BC8">
            <v>414</v>
          </cell>
          <cell r="BD8">
            <v>263.084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135.386</v>
          </cell>
          <cell r="E9">
            <v>59.774999999999999</v>
          </cell>
          <cell r="F9">
            <v>75.611000000000004</v>
          </cell>
          <cell r="G9">
            <v>35.417999999999999</v>
          </cell>
          <cell r="H9">
            <v>0</v>
          </cell>
          <cell r="I9">
            <v>45.677</v>
          </cell>
          <cell r="J9">
            <v>0.26100000000000001</v>
          </cell>
          <cell r="K9">
            <v>0.33</v>
          </cell>
          <cell r="L9">
            <v>0</v>
          </cell>
          <cell r="M9">
            <v>0</v>
          </cell>
          <cell r="N9">
            <v>45.085999999999999</v>
          </cell>
          <cell r="O9">
            <v>0</v>
          </cell>
          <cell r="P9">
            <v>208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208</v>
          </cell>
          <cell r="V9">
            <v>0</v>
          </cell>
          <cell r="W9">
            <v>0.30499999999999999</v>
          </cell>
          <cell r="X9">
            <v>45.677</v>
          </cell>
          <cell r="Y9">
            <v>0.89599999999999991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208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45.085999999999999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208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45.677</v>
          </cell>
          <cell r="BC9">
            <v>208</v>
          </cell>
          <cell r="BD9">
            <v>135.386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88.313000000000002</v>
          </cell>
          <cell r="E10">
            <v>39.956000000000003</v>
          </cell>
          <cell r="F10">
            <v>48.356999999999999</v>
          </cell>
          <cell r="G10">
            <v>35.518000000000001</v>
          </cell>
          <cell r="H10">
            <v>0</v>
          </cell>
          <cell r="I10">
            <v>29.838000000000001</v>
          </cell>
          <cell r="J10">
            <v>0.45600000000000002</v>
          </cell>
          <cell r="K10">
            <v>0.55200000000000005</v>
          </cell>
          <cell r="L10">
            <v>0</v>
          </cell>
          <cell r="M10">
            <v>0</v>
          </cell>
          <cell r="N10">
            <v>28.83</v>
          </cell>
          <cell r="O10">
            <v>0</v>
          </cell>
          <cell r="P10">
            <v>130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130</v>
          </cell>
          <cell r="V10">
            <v>0</v>
          </cell>
          <cell r="W10">
            <v>0.34399999999999997</v>
          </cell>
          <cell r="X10">
            <v>29.838000000000001</v>
          </cell>
          <cell r="Y10">
            <v>1.3519999999999999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28.83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29.838000000000001</v>
          </cell>
          <cell r="BC10">
            <v>130</v>
          </cell>
          <cell r="BD10">
            <v>88.313000000000002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108.16200000000001</v>
          </cell>
          <cell r="E11">
            <v>48.426000000000002</v>
          </cell>
          <cell r="F11">
            <v>59.735999999999997</v>
          </cell>
          <cell r="G11">
            <v>35.494999999999997</v>
          </cell>
          <cell r="H11">
            <v>0</v>
          </cell>
          <cell r="I11">
            <v>36.479999999999997</v>
          </cell>
          <cell r="J11">
            <v>0.32900000000000001</v>
          </cell>
          <cell r="K11">
            <v>0.40600000000000003</v>
          </cell>
          <cell r="L11">
            <v>0</v>
          </cell>
          <cell r="M11">
            <v>0</v>
          </cell>
          <cell r="N11">
            <v>35.744999999999997</v>
          </cell>
          <cell r="O11">
            <v>0</v>
          </cell>
          <cell r="P11">
            <v>162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162</v>
          </cell>
          <cell r="V11">
            <v>0</v>
          </cell>
          <cell r="W11">
            <v>0.41599999999999998</v>
          </cell>
          <cell r="X11">
            <v>36.479999999999997</v>
          </cell>
          <cell r="Y11">
            <v>1.151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35.744999999999997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36.479999999999997</v>
          </cell>
          <cell r="BC11">
            <v>162</v>
          </cell>
          <cell r="BD11">
            <v>108.16200000000001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82.778999999999996</v>
          </cell>
          <cell r="E12">
            <v>37.222000000000001</v>
          </cell>
          <cell r="F12">
            <v>45.557000000000002</v>
          </cell>
          <cell r="G12">
            <v>35.505000000000003</v>
          </cell>
          <cell r="H12">
            <v>0</v>
          </cell>
          <cell r="I12">
            <v>27.914999999999999</v>
          </cell>
          <cell r="J12">
            <v>0.121</v>
          </cell>
          <cell r="K12">
            <v>0.14699999999999999</v>
          </cell>
          <cell r="L12">
            <v>0</v>
          </cell>
          <cell r="M12">
            <v>0</v>
          </cell>
          <cell r="N12">
            <v>27.646999999999998</v>
          </cell>
          <cell r="O12">
            <v>0</v>
          </cell>
          <cell r="P12">
            <v>123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123</v>
          </cell>
          <cell r="V12">
            <v>0</v>
          </cell>
          <cell r="W12">
            <v>0.438</v>
          </cell>
          <cell r="X12">
            <v>27.914999999999999</v>
          </cell>
          <cell r="Y12">
            <v>0.70599999999999996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27.646999999999998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27.914999999999999</v>
          </cell>
          <cell r="BC12">
            <v>123</v>
          </cell>
          <cell r="BD12">
            <v>82.778999999999996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65.558000000000007</v>
          </cell>
          <cell r="E13">
            <v>29.559000000000001</v>
          </cell>
          <cell r="F13">
            <v>35.999000000000002</v>
          </cell>
          <cell r="G13">
            <v>35.531999999999996</v>
          </cell>
          <cell r="H13">
            <v>0</v>
          </cell>
          <cell r="I13">
            <v>21.896000000000001</v>
          </cell>
          <cell r="J13">
            <v>0.125</v>
          </cell>
          <cell r="K13">
            <v>0.152</v>
          </cell>
          <cell r="L13">
            <v>0</v>
          </cell>
          <cell r="M13">
            <v>0</v>
          </cell>
          <cell r="N13">
            <v>21.619</v>
          </cell>
          <cell r="O13">
            <v>0</v>
          </cell>
          <cell r="P13">
            <v>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</v>
          </cell>
          <cell r="V13">
            <v>0</v>
          </cell>
          <cell r="W13">
            <v>0.42399999999999999</v>
          </cell>
          <cell r="X13">
            <v>21.896000000000001</v>
          </cell>
          <cell r="Y13">
            <v>0.70100000000000007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21.619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21.896000000000001</v>
          </cell>
          <cell r="BC13">
            <v>96</v>
          </cell>
          <cell r="BD13">
            <v>65.558000000000007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74.415999999999997</v>
          </cell>
          <cell r="E14">
            <v>33.363</v>
          </cell>
          <cell r="F14">
            <v>41.052999999999997</v>
          </cell>
          <cell r="G14">
            <v>35.671999999999997</v>
          </cell>
          <cell r="H14">
            <v>0</v>
          </cell>
          <cell r="I14">
            <v>24.606000000000002</v>
          </cell>
          <cell r="J14">
            <v>0.22900000000000001</v>
          </cell>
          <cell r="K14">
            <v>0.28100000000000003</v>
          </cell>
          <cell r="L14">
            <v>0</v>
          </cell>
          <cell r="M14">
            <v>0</v>
          </cell>
          <cell r="N14">
            <v>24.096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0.436</v>
          </cell>
          <cell r="X14">
            <v>24.606000000000002</v>
          </cell>
          <cell r="Y14">
            <v>0.94599999999999995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24.096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24.606000000000002</v>
          </cell>
          <cell r="BC14">
            <v>109</v>
          </cell>
          <cell r="BD14">
            <v>74.415999999999997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160.01400000000001</v>
          </cell>
          <cell r="E15">
            <v>69.45</v>
          </cell>
          <cell r="F15">
            <v>90.563999999999993</v>
          </cell>
          <cell r="G15">
            <v>35.503</v>
          </cell>
          <cell r="H15">
            <v>0</v>
          </cell>
          <cell r="I15">
            <v>53.466999999999999</v>
          </cell>
          <cell r="J15">
            <v>0.308</v>
          </cell>
          <cell r="K15">
            <v>0.40100000000000002</v>
          </cell>
          <cell r="L15">
            <v>0</v>
          </cell>
          <cell r="M15">
            <v>0</v>
          </cell>
          <cell r="N15">
            <v>52.758000000000003</v>
          </cell>
          <cell r="O15">
            <v>0</v>
          </cell>
          <cell r="P15">
            <v>251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251</v>
          </cell>
          <cell r="V15">
            <v>0</v>
          </cell>
          <cell r="W15">
            <v>0.28699999999999998</v>
          </cell>
          <cell r="X15">
            <v>53.466999999999999</v>
          </cell>
          <cell r="Y15">
            <v>0.996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52.758000000000003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53.466999999999999</v>
          </cell>
          <cell r="BC15">
            <v>251</v>
          </cell>
          <cell r="BD15">
            <v>160.01400000000001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60.536999999999999</v>
          </cell>
          <cell r="J16">
            <v>25.922999999999998</v>
          </cell>
          <cell r="K16">
            <v>34.613999999999997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291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291</v>
          </cell>
          <cell r="V16">
            <v>0</v>
          </cell>
          <cell r="W16">
            <v>0</v>
          </cell>
          <cell r="X16">
            <v>60.536999999999999</v>
          </cell>
          <cell r="Y16">
            <v>60.536999999999992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60.536999999999999</v>
          </cell>
          <cell r="BC16">
            <v>291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2434.232</v>
          </cell>
          <cell r="E6">
            <v>1176.6559999999999</v>
          </cell>
          <cell r="F6">
            <v>1257.576</v>
          </cell>
          <cell r="G6">
            <v>34.58</v>
          </cell>
          <cell r="H6">
            <v>0</v>
          </cell>
          <cell r="I6">
            <v>946.31</v>
          </cell>
          <cell r="J6">
            <v>18.933</v>
          </cell>
          <cell r="K6">
            <v>20.234999999999999</v>
          </cell>
          <cell r="L6">
            <v>0</v>
          </cell>
          <cell r="M6">
            <v>0</v>
          </cell>
          <cell r="N6">
            <v>907.14200000000005</v>
          </cell>
          <cell r="O6">
            <v>0</v>
          </cell>
          <cell r="P6">
            <v>3641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3641</v>
          </cell>
          <cell r="V6">
            <v>0</v>
          </cell>
          <cell r="W6">
            <v>3.92</v>
          </cell>
          <cell r="X6">
            <v>946.31</v>
          </cell>
          <cell r="Y6">
            <v>43.088000000000001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907.14200000000005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946.31</v>
          </cell>
          <cell r="BC6">
            <v>3641</v>
          </cell>
          <cell r="BD6">
            <v>2434.232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2359.471</v>
          </cell>
          <cell r="E7">
            <v>1140.4490000000001</v>
          </cell>
          <cell r="F7">
            <v>1219.0219999999999</v>
          </cell>
          <cell r="G7">
            <v>34.567999999999998</v>
          </cell>
          <cell r="H7">
            <v>0</v>
          </cell>
          <cell r="I7">
            <v>922.55</v>
          </cell>
          <cell r="J7">
            <v>17.408000000000001</v>
          </cell>
          <cell r="K7">
            <v>18.608000000000001</v>
          </cell>
          <cell r="L7">
            <v>0</v>
          </cell>
          <cell r="M7">
            <v>0</v>
          </cell>
          <cell r="N7">
            <v>886.53399999999999</v>
          </cell>
          <cell r="O7">
            <v>0</v>
          </cell>
          <cell r="P7">
            <v>3550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3550</v>
          </cell>
          <cell r="V7">
            <v>0</v>
          </cell>
          <cell r="W7">
            <v>2.5299999999999998</v>
          </cell>
          <cell r="X7">
            <v>922.55</v>
          </cell>
          <cell r="Y7">
            <v>38.546000000000006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886.53399999999999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922.55</v>
          </cell>
          <cell r="BC7">
            <v>3550</v>
          </cell>
          <cell r="BD7">
            <v>2359.471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1496.471</v>
          </cell>
          <cell r="E8">
            <v>726.649</v>
          </cell>
          <cell r="F8">
            <v>769.822</v>
          </cell>
          <cell r="G8">
            <v>35.045999999999999</v>
          </cell>
          <cell r="H8">
            <v>0</v>
          </cell>
          <cell r="I8">
            <v>580.51</v>
          </cell>
          <cell r="J8">
            <v>10.865</v>
          </cell>
          <cell r="K8">
            <v>11.510999999999999</v>
          </cell>
          <cell r="L8">
            <v>0</v>
          </cell>
          <cell r="M8">
            <v>0</v>
          </cell>
          <cell r="N8">
            <v>558.13400000000001</v>
          </cell>
          <cell r="O8">
            <v>0</v>
          </cell>
          <cell r="P8">
            <v>2214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2214</v>
          </cell>
          <cell r="V8">
            <v>0</v>
          </cell>
          <cell r="W8">
            <v>5.4489999999999998</v>
          </cell>
          <cell r="X8">
            <v>580.51</v>
          </cell>
          <cell r="Y8">
            <v>27.824999999999996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558.13400000000001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580.51</v>
          </cell>
          <cell r="BC8">
            <v>2214</v>
          </cell>
          <cell r="BD8">
            <v>1496.471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807.625</v>
          </cell>
          <cell r="E9">
            <v>393.92099999999999</v>
          </cell>
          <cell r="F9">
            <v>413.70400000000001</v>
          </cell>
          <cell r="G9">
            <v>35.369999999999997</v>
          </cell>
          <cell r="H9">
            <v>0</v>
          </cell>
          <cell r="I9">
            <v>314.22000000000003</v>
          </cell>
          <cell r="J9">
            <v>5.6630000000000003</v>
          </cell>
          <cell r="K9">
            <v>5.9470000000000001</v>
          </cell>
          <cell r="L9">
            <v>0</v>
          </cell>
          <cell r="M9">
            <v>0</v>
          </cell>
          <cell r="N9">
            <v>302.61</v>
          </cell>
          <cell r="O9">
            <v>0</v>
          </cell>
          <cell r="P9">
            <v>1188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1188</v>
          </cell>
          <cell r="V9">
            <v>0</v>
          </cell>
          <cell r="W9">
            <v>6.8979999999999997</v>
          </cell>
          <cell r="X9">
            <v>314.22000000000003</v>
          </cell>
          <cell r="Y9">
            <v>18.507999999999999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302.61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314.22000000000003</v>
          </cell>
          <cell r="BC9">
            <v>1188</v>
          </cell>
          <cell r="BD9">
            <v>807.625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631.47500000000002</v>
          </cell>
          <cell r="E10">
            <v>310.45400000000001</v>
          </cell>
          <cell r="F10">
            <v>321.02100000000002</v>
          </cell>
          <cell r="G10">
            <v>35.021999999999998</v>
          </cell>
          <cell r="H10">
            <v>0</v>
          </cell>
          <cell r="I10">
            <v>243.92</v>
          </cell>
          <cell r="J10">
            <v>4.5309999999999997</v>
          </cell>
          <cell r="K10">
            <v>4.6859999999999999</v>
          </cell>
          <cell r="L10">
            <v>0</v>
          </cell>
          <cell r="M10">
            <v>0</v>
          </cell>
          <cell r="N10">
            <v>234.703</v>
          </cell>
          <cell r="O10">
            <v>0</v>
          </cell>
          <cell r="P10">
            <v>908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908</v>
          </cell>
          <cell r="V10">
            <v>0</v>
          </cell>
          <cell r="W10">
            <v>4.5110000000000001</v>
          </cell>
          <cell r="X10">
            <v>243.92</v>
          </cell>
          <cell r="Y10">
            <v>13.727999999999998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234.703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243.92</v>
          </cell>
          <cell r="BC10">
            <v>908</v>
          </cell>
          <cell r="BD10">
            <v>631.47500000000002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498.38799999999998</v>
          </cell>
          <cell r="E11">
            <v>244.76300000000001</v>
          </cell>
          <cell r="F11">
            <v>253.625</v>
          </cell>
          <cell r="G11">
            <v>35.506</v>
          </cell>
          <cell r="H11">
            <v>0</v>
          </cell>
          <cell r="I11">
            <v>191.94</v>
          </cell>
          <cell r="J11">
            <v>3.956</v>
          </cell>
          <cell r="K11">
            <v>4.0990000000000002</v>
          </cell>
          <cell r="L11">
            <v>0</v>
          </cell>
          <cell r="M11">
            <v>0</v>
          </cell>
          <cell r="N11">
            <v>183.88499999999999</v>
          </cell>
          <cell r="O11">
            <v>0</v>
          </cell>
          <cell r="P11">
            <v>716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716</v>
          </cell>
          <cell r="V11">
            <v>0</v>
          </cell>
          <cell r="W11">
            <v>5.0129999999999999</v>
          </cell>
          <cell r="X11">
            <v>191.94</v>
          </cell>
          <cell r="Y11">
            <v>13.068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183.88499999999999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191.94</v>
          </cell>
          <cell r="BC11">
            <v>716</v>
          </cell>
          <cell r="BD11">
            <v>498.38799999999998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591.40099999999995</v>
          </cell>
          <cell r="E12">
            <v>291.43099999999998</v>
          </cell>
          <cell r="F12">
            <v>299.97000000000003</v>
          </cell>
          <cell r="G12">
            <v>35.454000000000001</v>
          </cell>
          <cell r="H12">
            <v>0</v>
          </cell>
          <cell r="I12">
            <v>228.58</v>
          </cell>
          <cell r="J12">
            <v>4.6180000000000003</v>
          </cell>
          <cell r="K12">
            <v>4.7530000000000001</v>
          </cell>
          <cell r="L12">
            <v>0</v>
          </cell>
          <cell r="M12">
            <v>0</v>
          </cell>
          <cell r="N12">
            <v>219.209</v>
          </cell>
          <cell r="O12">
            <v>0</v>
          </cell>
          <cell r="P12">
            <v>847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847</v>
          </cell>
          <cell r="V12">
            <v>0</v>
          </cell>
          <cell r="W12">
            <v>4.5289999999999999</v>
          </cell>
          <cell r="X12">
            <v>228.58</v>
          </cell>
          <cell r="Y12">
            <v>13.9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219.209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228.58</v>
          </cell>
          <cell r="BC12">
            <v>847</v>
          </cell>
          <cell r="BD12">
            <v>591.40099999999995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616.86400000000003</v>
          </cell>
          <cell r="E13">
            <v>302.62</v>
          </cell>
          <cell r="F13">
            <v>314.24400000000003</v>
          </cell>
          <cell r="G13">
            <v>35.436</v>
          </cell>
          <cell r="H13">
            <v>0</v>
          </cell>
          <cell r="I13">
            <v>237.81</v>
          </cell>
          <cell r="J13">
            <v>4.8600000000000003</v>
          </cell>
          <cell r="K13">
            <v>5.0460000000000003</v>
          </cell>
          <cell r="L13">
            <v>0</v>
          </cell>
          <cell r="M13">
            <v>0</v>
          </cell>
          <cell r="N13">
            <v>227.904</v>
          </cell>
          <cell r="O13">
            <v>0</v>
          </cell>
          <cell r="P13">
            <v>889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889</v>
          </cell>
          <cell r="V13">
            <v>0</v>
          </cell>
          <cell r="W13">
            <v>4.327</v>
          </cell>
          <cell r="X13">
            <v>237.81</v>
          </cell>
          <cell r="Y13">
            <v>14.233000000000001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227.904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237.81</v>
          </cell>
          <cell r="BC13">
            <v>889</v>
          </cell>
          <cell r="BD13">
            <v>616.86400000000003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622.93700000000001</v>
          </cell>
          <cell r="E14">
            <v>305.19600000000003</v>
          </cell>
          <cell r="F14">
            <v>317.74099999999999</v>
          </cell>
          <cell r="G14">
            <v>35.616</v>
          </cell>
          <cell r="H14">
            <v>0</v>
          </cell>
          <cell r="I14">
            <v>240.93</v>
          </cell>
          <cell r="J14">
            <v>4.4359999999999999</v>
          </cell>
          <cell r="K14">
            <v>4.6189999999999998</v>
          </cell>
          <cell r="L14">
            <v>0</v>
          </cell>
          <cell r="M14">
            <v>0</v>
          </cell>
          <cell r="N14">
            <v>231.875</v>
          </cell>
          <cell r="O14">
            <v>0</v>
          </cell>
          <cell r="P14">
            <v>903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903</v>
          </cell>
          <cell r="V14">
            <v>0</v>
          </cell>
          <cell r="W14">
            <v>5.3879999999999999</v>
          </cell>
          <cell r="X14">
            <v>240.93</v>
          </cell>
          <cell r="Y14">
            <v>14.443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231.875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240.93</v>
          </cell>
          <cell r="BC14">
            <v>903</v>
          </cell>
          <cell r="BD14">
            <v>622.93700000000001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1420.89</v>
          </cell>
          <cell r="E15">
            <v>689.81200000000001</v>
          </cell>
          <cell r="F15">
            <v>731.07799999999997</v>
          </cell>
          <cell r="G15">
            <v>35.481000000000002</v>
          </cell>
          <cell r="H15">
            <v>0</v>
          </cell>
          <cell r="I15">
            <v>553.29</v>
          </cell>
          <cell r="J15">
            <v>9.8469999999999995</v>
          </cell>
          <cell r="K15">
            <v>10.436</v>
          </cell>
          <cell r="L15">
            <v>0</v>
          </cell>
          <cell r="M15">
            <v>0</v>
          </cell>
          <cell r="N15">
            <v>533.00699999999995</v>
          </cell>
          <cell r="O15">
            <v>0</v>
          </cell>
          <cell r="P15">
            <v>2111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2111</v>
          </cell>
          <cell r="V15">
            <v>0</v>
          </cell>
          <cell r="W15">
            <v>3.7770000000000001</v>
          </cell>
          <cell r="X15">
            <v>553.29</v>
          </cell>
          <cell r="Y15">
            <v>24.060000000000002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533.00699999999995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553.29</v>
          </cell>
          <cell r="BC15">
            <v>2111</v>
          </cell>
          <cell r="BD15">
            <v>1420.89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2120.7429999999999</v>
          </cell>
          <cell r="E16">
            <v>1025.4970000000001</v>
          </cell>
          <cell r="F16">
            <v>1095.2460000000001</v>
          </cell>
          <cell r="G16">
            <v>35.402000000000001</v>
          </cell>
          <cell r="H16">
            <v>0</v>
          </cell>
          <cell r="I16">
            <v>830.2</v>
          </cell>
          <cell r="J16">
            <v>15.276999999999999</v>
          </cell>
          <cell r="K16">
            <v>16.317</v>
          </cell>
          <cell r="L16">
            <v>0</v>
          </cell>
          <cell r="M16">
            <v>0</v>
          </cell>
          <cell r="N16">
            <v>798.60599999999999</v>
          </cell>
          <cell r="O16">
            <v>0</v>
          </cell>
          <cell r="P16">
            <v>3192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3192</v>
          </cell>
          <cell r="V16">
            <v>0</v>
          </cell>
          <cell r="W16">
            <v>3.2829999999999999</v>
          </cell>
          <cell r="X16">
            <v>830.2</v>
          </cell>
          <cell r="Y16">
            <v>34.877000000000002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798.60599999999999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830.2</v>
          </cell>
          <cell r="BC16">
            <v>3192</v>
          </cell>
          <cell r="BD16">
            <v>2120.7429999999999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1956.5840000000001</v>
          </cell>
          <cell r="E17">
            <v>947.51400000000001</v>
          </cell>
          <cell r="F17">
            <v>1009.07</v>
          </cell>
          <cell r="G17">
            <v>35.402000000000001</v>
          </cell>
          <cell r="H17">
            <v>0</v>
          </cell>
          <cell r="I17">
            <v>764.5</v>
          </cell>
          <cell r="J17">
            <v>14.82</v>
          </cell>
          <cell r="K17">
            <v>15.782</v>
          </cell>
          <cell r="L17">
            <v>0</v>
          </cell>
          <cell r="M17">
            <v>0</v>
          </cell>
          <cell r="N17">
            <v>733.89800000000002</v>
          </cell>
          <cell r="O17">
            <v>0</v>
          </cell>
          <cell r="P17">
            <v>2931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2931</v>
          </cell>
          <cell r="V17">
            <v>0</v>
          </cell>
          <cell r="W17">
            <v>5.5810000000000004</v>
          </cell>
          <cell r="X17">
            <v>764.5</v>
          </cell>
          <cell r="Y17">
            <v>36.183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2931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733.89800000000002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2931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764.5</v>
          </cell>
          <cell r="BC17">
            <v>2931</v>
          </cell>
          <cell r="BD17">
            <v>1956.5840000000001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3977</v>
          </cell>
        </row>
      </sheetData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2024.4580000000001</v>
          </cell>
          <cell r="E6">
            <v>976.30499999999995</v>
          </cell>
          <cell r="F6">
            <v>1048.153</v>
          </cell>
          <cell r="G6">
            <v>35.314</v>
          </cell>
          <cell r="H6">
            <v>0</v>
          </cell>
          <cell r="I6">
            <v>790.7</v>
          </cell>
          <cell r="J6">
            <v>6.17</v>
          </cell>
          <cell r="K6">
            <v>6.625</v>
          </cell>
          <cell r="L6">
            <v>0</v>
          </cell>
          <cell r="M6">
            <v>0</v>
          </cell>
          <cell r="N6">
            <v>777.90499999999997</v>
          </cell>
          <cell r="O6">
            <v>0</v>
          </cell>
          <cell r="P6">
            <v>3056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3056</v>
          </cell>
          <cell r="V6">
            <v>0</v>
          </cell>
          <cell r="W6">
            <v>1.544</v>
          </cell>
          <cell r="X6">
            <v>790.7</v>
          </cell>
          <cell r="Y6">
            <v>14.339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777.90499999999997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790.7</v>
          </cell>
          <cell r="BC6">
            <v>3056</v>
          </cell>
          <cell r="BD6">
            <v>2024.4580000000001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2009.3889999999999</v>
          </cell>
          <cell r="E7">
            <v>970.42499999999995</v>
          </cell>
          <cell r="F7">
            <v>1038.9639999999999</v>
          </cell>
          <cell r="G7">
            <v>35.017000000000003</v>
          </cell>
          <cell r="H7">
            <v>0</v>
          </cell>
          <cell r="I7">
            <v>792.63</v>
          </cell>
          <cell r="J7">
            <v>6.0940000000000003</v>
          </cell>
          <cell r="K7">
            <v>6.5250000000000004</v>
          </cell>
          <cell r="L7">
            <v>0</v>
          </cell>
          <cell r="M7">
            <v>0</v>
          </cell>
          <cell r="N7">
            <v>780.01099999999997</v>
          </cell>
          <cell r="O7">
            <v>0</v>
          </cell>
          <cell r="P7">
            <v>3055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3055</v>
          </cell>
          <cell r="V7">
            <v>0</v>
          </cell>
          <cell r="W7">
            <v>1.3660000000000001</v>
          </cell>
          <cell r="X7">
            <v>792.63</v>
          </cell>
          <cell r="Y7">
            <v>13.984999999999999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780.01099999999997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792.63</v>
          </cell>
          <cell r="BC7">
            <v>3055</v>
          </cell>
          <cell r="BD7">
            <v>2009.3889999999999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1747.059</v>
          </cell>
          <cell r="E8">
            <v>842.32399999999996</v>
          </cell>
          <cell r="F8">
            <v>904.73500000000001</v>
          </cell>
          <cell r="G8">
            <v>35.258000000000003</v>
          </cell>
          <cell r="H8">
            <v>0</v>
          </cell>
          <cell r="I8">
            <v>676.28</v>
          </cell>
          <cell r="J8">
            <v>5.3150000000000004</v>
          </cell>
          <cell r="K8">
            <v>5.7080000000000002</v>
          </cell>
          <cell r="L8">
            <v>0</v>
          </cell>
          <cell r="M8">
            <v>0</v>
          </cell>
          <cell r="N8">
            <v>665.25699999999995</v>
          </cell>
          <cell r="O8">
            <v>0</v>
          </cell>
          <cell r="P8">
            <v>2615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2615</v>
          </cell>
          <cell r="V8">
            <v>0</v>
          </cell>
          <cell r="W8">
            <v>1.9870000000000001</v>
          </cell>
          <cell r="X8">
            <v>676.28</v>
          </cell>
          <cell r="Y8">
            <v>13.01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665.25699999999995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676.28</v>
          </cell>
          <cell r="BC8">
            <v>2615</v>
          </cell>
          <cell r="BD8">
            <v>1747.059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1050.769</v>
          </cell>
          <cell r="E9">
            <v>508.779</v>
          </cell>
          <cell r="F9">
            <v>541.99</v>
          </cell>
          <cell r="G9">
            <v>35.417999999999999</v>
          </cell>
          <cell r="H9">
            <v>0</v>
          </cell>
          <cell r="I9">
            <v>406.52</v>
          </cell>
          <cell r="J9">
            <v>3.0339999999999998</v>
          </cell>
          <cell r="K9">
            <v>3.2320000000000002</v>
          </cell>
          <cell r="L9">
            <v>0</v>
          </cell>
          <cell r="M9">
            <v>0</v>
          </cell>
          <cell r="N9">
            <v>400.25400000000002</v>
          </cell>
          <cell r="O9">
            <v>0</v>
          </cell>
          <cell r="P9">
            <v>1559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1559</v>
          </cell>
          <cell r="V9">
            <v>0</v>
          </cell>
          <cell r="W9">
            <v>2.3239999999999998</v>
          </cell>
          <cell r="X9">
            <v>406.52</v>
          </cell>
          <cell r="Y9">
            <v>8.59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400.25400000000002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406.52</v>
          </cell>
          <cell r="BC9">
            <v>1559</v>
          </cell>
          <cell r="BD9">
            <v>1050.769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613.57000000000005</v>
          </cell>
          <cell r="E10">
            <v>301.44299999999998</v>
          </cell>
          <cell r="F10">
            <v>312.12700000000001</v>
          </cell>
          <cell r="G10">
            <v>35.512999999999998</v>
          </cell>
          <cell r="H10">
            <v>0</v>
          </cell>
          <cell r="I10">
            <v>237.15</v>
          </cell>
          <cell r="J10">
            <v>1.988</v>
          </cell>
          <cell r="K10">
            <v>2.0579999999999998</v>
          </cell>
          <cell r="L10">
            <v>0</v>
          </cell>
          <cell r="M10">
            <v>0</v>
          </cell>
          <cell r="N10">
            <v>233.10400000000001</v>
          </cell>
          <cell r="O10">
            <v>0</v>
          </cell>
          <cell r="P10">
            <v>884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884</v>
          </cell>
          <cell r="V10">
            <v>0</v>
          </cell>
          <cell r="W10">
            <v>2.895</v>
          </cell>
          <cell r="X10">
            <v>237.15</v>
          </cell>
          <cell r="Y10">
            <v>6.9409999999999989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233.10400000000001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237.15</v>
          </cell>
          <cell r="BC10">
            <v>884</v>
          </cell>
          <cell r="BD10">
            <v>613.57000000000005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604.27700000000004</v>
          </cell>
          <cell r="E11">
            <v>296.3</v>
          </cell>
          <cell r="F11">
            <v>307.97699999999998</v>
          </cell>
          <cell r="G11">
            <v>35.497</v>
          </cell>
          <cell r="H11">
            <v>0</v>
          </cell>
          <cell r="I11">
            <v>231.97</v>
          </cell>
          <cell r="J11">
            <v>2.177</v>
          </cell>
          <cell r="K11">
            <v>2.2629999999999999</v>
          </cell>
          <cell r="L11">
            <v>0</v>
          </cell>
          <cell r="M11">
            <v>0</v>
          </cell>
          <cell r="N11">
            <v>227.53</v>
          </cell>
          <cell r="O11">
            <v>0</v>
          </cell>
          <cell r="P11">
            <v>868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868</v>
          </cell>
          <cell r="V11">
            <v>0</v>
          </cell>
          <cell r="W11">
            <v>2.8439999999999999</v>
          </cell>
          <cell r="X11">
            <v>231.97</v>
          </cell>
          <cell r="Y11">
            <v>7.2839999999999989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227.53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231.97</v>
          </cell>
          <cell r="BC11">
            <v>868</v>
          </cell>
          <cell r="BD11">
            <v>604.27700000000004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615.02700000000004</v>
          </cell>
          <cell r="E12">
            <v>301.22500000000002</v>
          </cell>
          <cell r="F12">
            <v>313.80200000000002</v>
          </cell>
          <cell r="G12">
            <v>35.503999999999998</v>
          </cell>
          <cell r="H12">
            <v>0</v>
          </cell>
          <cell r="I12">
            <v>236.78</v>
          </cell>
          <cell r="J12">
            <v>2.29</v>
          </cell>
          <cell r="K12">
            <v>2.3849999999999998</v>
          </cell>
          <cell r="L12">
            <v>0</v>
          </cell>
          <cell r="M12">
            <v>0</v>
          </cell>
          <cell r="N12">
            <v>232.10499999999999</v>
          </cell>
          <cell r="O12">
            <v>0</v>
          </cell>
          <cell r="P12">
            <v>888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888</v>
          </cell>
          <cell r="V12">
            <v>0</v>
          </cell>
          <cell r="W12">
            <v>2.948</v>
          </cell>
          <cell r="X12">
            <v>236.78</v>
          </cell>
          <cell r="Y12">
            <v>7.6229999999999993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232.10499999999999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236.78</v>
          </cell>
          <cell r="BC12">
            <v>888</v>
          </cell>
          <cell r="BD12">
            <v>615.02700000000004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477.411</v>
          </cell>
          <cell r="E13">
            <v>236.958</v>
          </cell>
          <cell r="F13">
            <v>240.453</v>
          </cell>
          <cell r="G13">
            <v>35.530999999999999</v>
          </cell>
          <cell r="H13">
            <v>0</v>
          </cell>
          <cell r="I13">
            <v>183.68</v>
          </cell>
          <cell r="J13">
            <v>1.7549999999999999</v>
          </cell>
          <cell r="K13">
            <v>1.7809999999999999</v>
          </cell>
          <cell r="L13">
            <v>0</v>
          </cell>
          <cell r="M13">
            <v>0</v>
          </cell>
          <cell r="N13">
            <v>180.14400000000001</v>
          </cell>
          <cell r="O13">
            <v>0</v>
          </cell>
          <cell r="P13">
            <v>671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671</v>
          </cell>
          <cell r="V13">
            <v>0</v>
          </cell>
          <cell r="W13">
            <v>2.7370000000000001</v>
          </cell>
          <cell r="X13">
            <v>183.68</v>
          </cell>
          <cell r="Y13">
            <v>6.2729999999999997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180.14400000000001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183.68</v>
          </cell>
          <cell r="BC13">
            <v>671</v>
          </cell>
          <cell r="BD13">
            <v>477.411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643.64099999999996</v>
          </cell>
          <cell r="E14">
            <v>317.27699999999999</v>
          </cell>
          <cell r="F14">
            <v>326.36399999999998</v>
          </cell>
          <cell r="G14">
            <v>35.676000000000002</v>
          </cell>
          <cell r="H14">
            <v>0</v>
          </cell>
          <cell r="I14">
            <v>246.01</v>
          </cell>
          <cell r="J14">
            <v>2.339</v>
          </cell>
          <cell r="K14">
            <v>2.407</v>
          </cell>
          <cell r="L14">
            <v>0</v>
          </cell>
          <cell r="M14">
            <v>0</v>
          </cell>
          <cell r="N14">
            <v>241.26400000000001</v>
          </cell>
          <cell r="O14">
            <v>0</v>
          </cell>
          <cell r="P14">
            <v>911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911</v>
          </cell>
          <cell r="V14">
            <v>0</v>
          </cell>
          <cell r="W14">
            <v>2.7690000000000001</v>
          </cell>
          <cell r="X14">
            <v>246.01</v>
          </cell>
          <cell r="Y14">
            <v>7.5150000000000006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241.26400000000001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246.01</v>
          </cell>
          <cell r="BC14">
            <v>911</v>
          </cell>
          <cell r="BD14">
            <v>643.64099999999996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894.79700000000003</v>
          </cell>
          <cell r="E15">
            <v>433.52300000000002</v>
          </cell>
          <cell r="F15">
            <v>461.274</v>
          </cell>
          <cell r="G15">
            <v>35.506</v>
          </cell>
          <cell r="H15">
            <v>0</v>
          </cell>
          <cell r="I15">
            <v>340.43</v>
          </cell>
          <cell r="J15">
            <v>2.9910000000000001</v>
          </cell>
          <cell r="K15">
            <v>3.1819999999999999</v>
          </cell>
          <cell r="L15">
            <v>0</v>
          </cell>
          <cell r="M15">
            <v>0</v>
          </cell>
          <cell r="N15">
            <v>334.25700000000001</v>
          </cell>
          <cell r="O15">
            <v>0</v>
          </cell>
          <cell r="P15">
            <v>1304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1304</v>
          </cell>
          <cell r="V15">
            <v>0</v>
          </cell>
          <cell r="W15">
            <v>2.3079999999999998</v>
          </cell>
          <cell r="X15">
            <v>340.43</v>
          </cell>
          <cell r="Y15">
            <v>8.4809999999999999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334.25700000000001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340.43</v>
          </cell>
          <cell r="BC15">
            <v>1304</v>
          </cell>
          <cell r="BD15">
            <v>894.79700000000003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335.49</v>
          </cell>
          <cell r="J16">
            <v>159.351</v>
          </cell>
          <cell r="K16">
            <v>176.13900000000001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1335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1335</v>
          </cell>
          <cell r="V16">
            <v>0</v>
          </cell>
          <cell r="W16">
            <v>0</v>
          </cell>
          <cell r="X16">
            <v>335.49</v>
          </cell>
          <cell r="Y16">
            <v>335.49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1335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1335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335.49</v>
          </cell>
          <cell r="BC16">
            <v>1335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3892.8939999999998</v>
          </cell>
          <cell r="E6">
            <v>1773.9349999999999</v>
          </cell>
          <cell r="F6">
            <v>2118.9589999999998</v>
          </cell>
          <cell r="G6">
            <v>34.655999999999999</v>
          </cell>
          <cell r="H6">
            <v>0</v>
          </cell>
          <cell r="I6">
            <v>1469.704</v>
          </cell>
          <cell r="J6">
            <v>41.779000000000003</v>
          </cell>
          <cell r="K6">
            <v>49.904000000000003</v>
          </cell>
          <cell r="L6">
            <v>0</v>
          </cell>
          <cell r="M6">
            <v>0</v>
          </cell>
          <cell r="N6">
            <v>1378.021</v>
          </cell>
          <cell r="O6">
            <v>0</v>
          </cell>
          <cell r="P6">
            <v>6320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6320</v>
          </cell>
          <cell r="V6">
            <v>0</v>
          </cell>
          <cell r="W6">
            <v>3.5249999999999999</v>
          </cell>
          <cell r="X6">
            <v>1469.704</v>
          </cell>
          <cell r="Y6">
            <v>95.208000000000013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6320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1378.021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6320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1469.704</v>
          </cell>
          <cell r="BC6">
            <v>6320</v>
          </cell>
          <cell r="BD6">
            <v>3892.8939999999998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3564.6819999999998</v>
          </cell>
          <cell r="E7">
            <v>1629.5139999999999</v>
          </cell>
          <cell r="F7">
            <v>1935.1679999999999</v>
          </cell>
          <cell r="G7">
            <v>34.728000000000002</v>
          </cell>
          <cell r="H7">
            <v>0</v>
          </cell>
          <cell r="I7">
            <v>1348.22</v>
          </cell>
          <cell r="J7">
            <v>40.633000000000003</v>
          </cell>
          <cell r="K7">
            <v>48.253999999999998</v>
          </cell>
          <cell r="L7">
            <v>0</v>
          </cell>
          <cell r="M7">
            <v>0</v>
          </cell>
          <cell r="N7">
            <v>1259.3330000000001</v>
          </cell>
          <cell r="O7">
            <v>0</v>
          </cell>
          <cell r="P7">
            <v>5764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5764</v>
          </cell>
          <cell r="V7">
            <v>0</v>
          </cell>
          <cell r="W7">
            <v>2.9630000000000001</v>
          </cell>
          <cell r="X7">
            <v>1348.22</v>
          </cell>
          <cell r="Y7">
            <v>91.85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1259.3330000000001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1348.22</v>
          </cell>
          <cell r="BC7">
            <v>5764</v>
          </cell>
          <cell r="BD7">
            <v>3564.6819999999998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3741.2150000000001</v>
          </cell>
          <cell r="E8">
            <v>1709.396</v>
          </cell>
          <cell r="F8">
            <v>2031.819</v>
          </cell>
          <cell r="G8">
            <v>35.027000000000001</v>
          </cell>
          <cell r="H8">
            <v>0</v>
          </cell>
          <cell r="I8">
            <v>1453.836</v>
          </cell>
          <cell r="J8">
            <v>41.957999999999998</v>
          </cell>
          <cell r="K8">
            <v>49.872999999999998</v>
          </cell>
          <cell r="L8">
            <v>0</v>
          </cell>
          <cell r="M8">
            <v>0</v>
          </cell>
          <cell r="N8">
            <v>1362.0050000000001</v>
          </cell>
          <cell r="O8">
            <v>0</v>
          </cell>
          <cell r="P8">
            <v>6221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6221</v>
          </cell>
          <cell r="V8">
            <v>0</v>
          </cell>
          <cell r="W8">
            <v>3.177</v>
          </cell>
          <cell r="X8">
            <v>1453.836</v>
          </cell>
          <cell r="Y8">
            <v>95.007999999999996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1362.0050000000001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1453.836</v>
          </cell>
          <cell r="BC8">
            <v>6221</v>
          </cell>
          <cell r="BD8">
            <v>3741.2150000000001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3139.7049999999999</v>
          </cell>
          <cell r="E9">
            <v>1421.6469999999999</v>
          </cell>
          <cell r="F9">
            <v>1718.058</v>
          </cell>
          <cell r="G9">
            <v>35.345999999999997</v>
          </cell>
          <cell r="H9">
            <v>0</v>
          </cell>
          <cell r="I9">
            <v>1177.08</v>
          </cell>
          <cell r="J9">
            <v>33.262999999999998</v>
          </cell>
          <cell r="K9">
            <v>40.198</v>
          </cell>
          <cell r="L9">
            <v>0</v>
          </cell>
          <cell r="M9">
            <v>0</v>
          </cell>
          <cell r="N9">
            <v>1103.6189999999999</v>
          </cell>
          <cell r="O9">
            <v>0</v>
          </cell>
          <cell r="P9">
            <v>5121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5121</v>
          </cell>
          <cell r="V9">
            <v>0</v>
          </cell>
          <cell r="W9">
            <v>3.258</v>
          </cell>
          <cell r="X9">
            <v>1177.08</v>
          </cell>
          <cell r="Y9">
            <v>76.718999999999994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5121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1103.6189999999999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5121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1177.08</v>
          </cell>
          <cell r="BC9">
            <v>5121</v>
          </cell>
          <cell r="BD9">
            <v>3139.7049999999999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2605.6979999999999</v>
          </cell>
          <cell r="E10">
            <v>1201.356</v>
          </cell>
          <cell r="F10">
            <v>1404.3420000000001</v>
          </cell>
          <cell r="G10">
            <v>34.978000000000002</v>
          </cell>
          <cell r="H10">
            <v>0</v>
          </cell>
          <cell r="I10">
            <v>985.44</v>
          </cell>
          <cell r="J10">
            <v>29.391999999999999</v>
          </cell>
          <cell r="K10">
            <v>34.357999999999997</v>
          </cell>
          <cell r="L10">
            <v>0</v>
          </cell>
          <cell r="M10">
            <v>0</v>
          </cell>
          <cell r="N10">
            <v>921.69</v>
          </cell>
          <cell r="O10">
            <v>0</v>
          </cell>
          <cell r="P10">
            <v>4147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4147</v>
          </cell>
          <cell r="V10">
            <v>0</v>
          </cell>
          <cell r="W10">
            <v>3.4820000000000002</v>
          </cell>
          <cell r="X10">
            <v>985.44</v>
          </cell>
          <cell r="Y10">
            <v>67.231999999999999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921.69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985.44</v>
          </cell>
          <cell r="BC10">
            <v>4147</v>
          </cell>
          <cell r="BD10">
            <v>2605.6979999999999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2570.1089999999999</v>
          </cell>
          <cell r="E11">
            <v>1187.777</v>
          </cell>
          <cell r="F11">
            <v>1382.3320000000001</v>
          </cell>
          <cell r="G11">
            <v>35.478999999999999</v>
          </cell>
          <cell r="H11">
            <v>0</v>
          </cell>
          <cell r="I11">
            <v>969.28800000000001</v>
          </cell>
          <cell r="J11">
            <v>28.954999999999998</v>
          </cell>
          <cell r="K11">
            <v>33.698</v>
          </cell>
          <cell r="L11">
            <v>0</v>
          </cell>
          <cell r="M11">
            <v>0</v>
          </cell>
          <cell r="N11">
            <v>906.63499999999999</v>
          </cell>
          <cell r="O11">
            <v>0</v>
          </cell>
          <cell r="P11">
            <v>4061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4061</v>
          </cell>
          <cell r="V11">
            <v>0</v>
          </cell>
          <cell r="W11">
            <v>3.9289999999999998</v>
          </cell>
          <cell r="X11">
            <v>969.28800000000001</v>
          </cell>
          <cell r="Y11">
            <v>66.581999999999994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906.63499999999999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969.28800000000001</v>
          </cell>
          <cell r="BC11">
            <v>4061</v>
          </cell>
          <cell r="BD11">
            <v>2570.1089999999999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2174.8939999999998</v>
          </cell>
          <cell r="E12">
            <v>991.01800000000003</v>
          </cell>
          <cell r="F12">
            <v>1183.876</v>
          </cell>
          <cell r="G12">
            <v>35.488</v>
          </cell>
          <cell r="H12">
            <v>0</v>
          </cell>
          <cell r="I12">
            <v>823.14400000000001</v>
          </cell>
          <cell r="J12">
            <v>23.885999999999999</v>
          </cell>
          <cell r="K12">
            <v>28.535</v>
          </cell>
          <cell r="L12">
            <v>0</v>
          </cell>
          <cell r="M12">
            <v>0</v>
          </cell>
          <cell r="N12">
            <v>770.72299999999996</v>
          </cell>
          <cell r="O12">
            <v>0</v>
          </cell>
          <cell r="P12">
            <v>3540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3540</v>
          </cell>
          <cell r="V12">
            <v>0</v>
          </cell>
          <cell r="W12">
            <v>4.6529999999999996</v>
          </cell>
          <cell r="X12">
            <v>823.14400000000001</v>
          </cell>
          <cell r="Y12">
            <v>57.073999999999998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770.72299999999996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823.14400000000001</v>
          </cell>
          <cell r="BC12">
            <v>3540</v>
          </cell>
          <cell r="BD12">
            <v>2174.8939999999998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1924.365</v>
          </cell>
          <cell r="E13">
            <v>861.404</v>
          </cell>
          <cell r="F13">
            <v>1062.961</v>
          </cell>
          <cell r="G13">
            <v>35.289000000000001</v>
          </cell>
          <cell r="H13">
            <v>0</v>
          </cell>
          <cell r="I13">
            <v>731.82</v>
          </cell>
          <cell r="J13">
            <v>28.606999999999999</v>
          </cell>
          <cell r="K13">
            <v>35.301000000000002</v>
          </cell>
          <cell r="L13">
            <v>0</v>
          </cell>
          <cell r="M13">
            <v>0</v>
          </cell>
          <cell r="N13">
            <v>667.91200000000003</v>
          </cell>
          <cell r="O13">
            <v>0</v>
          </cell>
          <cell r="P13">
            <v>3251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3251</v>
          </cell>
          <cell r="V13">
            <v>0</v>
          </cell>
          <cell r="W13">
            <v>4.4459999999999997</v>
          </cell>
          <cell r="X13">
            <v>731.82</v>
          </cell>
          <cell r="Y13">
            <v>68.353999999999999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667.91200000000003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731.82</v>
          </cell>
          <cell r="BC13">
            <v>3251</v>
          </cell>
          <cell r="BD13">
            <v>1924.365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2378.5120000000002</v>
          </cell>
          <cell r="E14">
            <v>1087.2460000000001</v>
          </cell>
          <cell r="F14">
            <v>1291.2660000000001</v>
          </cell>
          <cell r="G14">
            <v>35.613999999999997</v>
          </cell>
          <cell r="H14">
            <v>0</v>
          </cell>
          <cell r="I14">
            <v>888.77800000000002</v>
          </cell>
          <cell r="J14">
            <v>19.556999999999999</v>
          </cell>
          <cell r="K14">
            <v>23.225999999999999</v>
          </cell>
          <cell r="L14">
            <v>0</v>
          </cell>
          <cell r="M14">
            <v>0</v>
          </cell>
          <cell r="N14">
            <v>845.995</v>
          </cell>
          <cell r="O14">
            <v>0</v>
          </cell>
          <cell r="P14">
            <v>3800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3800</v>
          </cell>
          <cell r="V14">
            <v>0</v>
          </cell>
          <cell r="W14">
            <v>2.7509999999999999</v>
          </cell>
          <cell r="X14">
            <v>888.77800000000002</v>
          </cell>
          <cell r="Y14">
            <v>45.533999999999999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845.995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888.77800000000002</v>
          </cell>
          <cell r="BC14">
            <v>3800</v>
          </cell>
          <cell r="BD14">
            <v>2378.5120000000002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1261.8050000000001</v>
          </cell>
          <cell r="E15">
            <v>577.34400000000005</v>
          </cell>
          <cell r="F15">
            <v>684.46100000000001</v>
          </cell>
          <cell r="G15">
            <v>35.475000000000001</v>
          </cell>
          <cell r="H15">
            <v>0</v>
          </cell>
          <cell r="I15">
            <v>478.21800000000002</v>
          </cell>
          <cell r="J15">
            <v>12.843999999999999</v>
          </cell>
          <cell r="K15">
            <v>15.228</v>
          </cell>
          <cell r="L15">
            <v>0</v>
          </cell>
          <cell r="M15">
            <v>0</v>
          </cell>
          <cell r="N15">
            <v>450.14600000000002</v>
          </cell>
          <cell r="O15">
            <v>0</v>
          </cell>
          <cell r="P15">
            <v>2041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2041</v>
          </cell>
          <cell r="V15">
            <v>0</v>
          </cell>
          <cell r="W15">
            <v>5.8410000000000002</v>
          </cell>
          <cell r="X15">
            <v>478.21800000000002</v>
          </cell>
          <cell r="Y15">
            <v>33.912999999999997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2041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450.14600000000002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2041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478.21800000000002</v>
          </cell>
          <cell r="BC15">
            <v>2041</v>
          </cell>
          <cell r="BD15">
            <v>1261.8050000000001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3222.4110000000001</v>
          </cell>
          <cell r="E16">
            <v>1475.9929999999999</v>
          </cell>
          <cell r="F16">
            <v>1746.4179999999999</v>
          </cell>
          <cell r="G16">
            <v>35.468000000000004</v>
          </cell>
          <cell r="H16">
            <v>0</v>
          </cell>
          <cell r="I16">
            <v>1217.492</v>
          </cell>
          <cell r="J16">
            <v>38.149000000000001</v>
          </cell>
          <cell r="K16">
            <v>45.139000000000003</v>
          </cell>
          <cell r="L16">
            <v>0</v>
          </cell>
          <cell r="M16">
            <v>0</v>
          </cell>
          <cell r="N16">
            <v>1134.204</v>
          </cell>
          <cell r="O16">
            <v>0</v>
          </cell>
          <cell r="P16">
            <v>5186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5186</v>
          </cell>
          <cell r="V16">
            <v>0</v>
          </cell>
          <cell r="W16">
            <v>2.5259999999999998</v>
          </cell>
          <cell r="X16">
            <v>1217.492</v>
          </cell>
          <cell r="Y16">
            <v>85.814000000000007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1134.204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1217.492</v>
          </cell>
          <cell r="BC16">
            <v>5186</v>
          </cell>
          <cell r="BD16">
            <v>3222.4110000000001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3097.6080000000002</v>
          </cell>
          <cell r="E17">
            <v>1388.1089999999999</v>
          </cell>
          <cell r="F17">
            <v>1709.499</v>
          </cell>
          <cell r="G17">
            <v>35.468000000000004</v>
          </cell>
          <cell r="H17">
            <v>0</v>
          </cell>
          <cell r="I17">
            <v>1142.21</v>
          </cell>
          <cell r="J17">
            <v>26.402000000000001</v>
          </cell>
          <cell r="K17">
            <v>32.514000000000003</v>
          </cell>
          <cell r="L17">
            <v>0</v>
          </cell>
          <cell r="M17">
            <v>0</v>
          </cell>
          <cell r="N17">
            <v>1083.2940000000001</v>
          </cell>
          <cell r="O17">
            <v>0</v>
          </cell>
          <cell r="P17">
            <v>5064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5064</v>
          </cell>
          <cell r="V17">
            <v>0</v>
          </cell>
          <cell r="W17">
            <v>2.8959999999999999</v>
          </cell>
          <cell r="X17">
            <v>1142.21</v>
          </cell>
          <cell r="Y17">
            <v>61.812000000000005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5064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1083.2940000000001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5064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1142.21</v>
          </cell>
          <cell r="BC17">
            <v>5064</v>
          </cell>
          <cell r="BD17">
            <v>3097.6080000000002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2643</v>
          </cell>
        </row>
      </sheetData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Kogenerace"/>
      <sheetName val="Měsíční výkaz"/>
      <sheetName val="Reporting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3380.6289999999999</v>
          </cell>
          <cell r="E6">
            <v>1553.1179999999999</v>
          </cell>
          <cell r="F6">
            <v>1827.511</v>
          </cell>
          <cell r="G6">
            <v>35.393000000000001</v>
          </cell>
          <cell r="H6">
            <v>0</v>
          </cell>
          <cell r="I6">
            <v>1277.3779999999999</v>
          </cell>
          <cell r="J6">
            <v>31.831</v>
          </cell>
          <cell r="K6">
            <v>37.454000000000001</v>
          </cell>
          <cell r="L6">
            <v>0</v>
          </cell>
          <cell r="M6">
            <v>0</v>
          </cell>
          <cell r="N6">
            <v>1208.0930000000001</v>
          </cell>
          <cell r="O6">
            <v>0</v>
          </cell>
          <cell r="P6">
            <v>5411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5411</v>
          </cell>
          <cell r="V6">
            <v>0</v>
          </cell>
          <cell r="W6">
            <v>2.915</v>
          </cell>
          <cell r="X6">
            <v>1277.3779999999999</v>
          </cell>
          <cell r="Y6">
            <v>72.2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5411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1208.0930000000001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5411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1277.3779999999999</v>
          </cell>
          <cell r="BC6">
            <v>5411</v>
          </cell>
          <cell r="BD6">
            <v>3380.6289999999999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2938.3969999999999</v>
          </cell>
          <cell r="E7">
            <v>1342.077</v>
          </cell>
          <cell r="F7">
            <v>1596.32</v>
          </cell>
          <cell r="G7">
            <v>35.308999999999997</v>
          </cell>
          <cell r="H7">
            <v>0</v>
          </cell>
          <cell r="I7">
            <v>1105.796</v>
          </cell>
          <cell r="J7">
            <v>31.645</v>
          </cell>
          <cell r="K7">
            <v>37.639000000000003</v>
          </cell>
          <cell r="L7">
            <v>0</v>
          </cell>
          <cell r="M7">
            <v>0</v>
          </cell>
          <cell r="N7">
            <v>1036.5119999999999</v>
          </cell>
          <cell r="O7">
            <v>0</v>
          </cell>
          <cell r="P7">
            <v>4735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4735</v>
          </cell>
          <cell r="V7">
            <v>0</v>
          </cell>
          <cell r="W7">
            <v>2.3620000000000001</v>
          </cell>
          <cell r="X7">
            <v>1105.796</v>
          </cell>
          <cell r="Y7">
            <v>71.646000000000001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4735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1036.5119999999999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4735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1105.796</v>
          </cell>
          <cell r="BC7">
            <v>4735</v>
          </cell>
          <cell r="BD7">
            <v>2938.3969999999999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3169.1239999999998</v>
          </cell>
          <cell r="E8">
            <v>1450.194</v>
          </cell>
          <cell r="F8">
            <v>1718.93</v>
          </cell>
          <cell r="G8">
            <v>35.305999999999997</v>
          </cell>
          <cell r="H8">
            <v>0</v>
          </cell>
          <cell r="I8">
            <v>1179.0160000000001</v>
          </cell>
          <cell r="J8">
            <v>30.939</v>
          </cell>
          <cell r="K8">
            <v>36.671999999999997</v>
          </cell>
          <cell r="L8">
            <v>0</v>
          </cell>
          <cell r="M8">
            <v>0</v>
          </cell>
          <cell r="N8">
            <v>1111.405</v>
          </cell>
          <cell r="O8">
            <v>0</v>
          </cell>
          <cell r="P8">
            <v>5031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5031</v>
          </cell>
          <cell r="V8">
            <v>0</v>
          </cell>
          <cell r="W8">
            <v>2.738</v>
          </cell>
          <cell r="X8">
            <v>1179.0160000000001</v>
          </cell>
          <cell r="Y8">
            <v>70.34899999999999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1111.405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1179.0160000000001</v>
          </cell>
          <cell r="BC8">
            <v>5031</v>
          </cell>
          <cell r="BD8">
            <v>3169.1239999999998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2090.163</v>
          </cell>
          <cell r="E9">
            <v>947.36300000000006</v>
          </cell>
          <cell r="F9">
            <v>1142.8</v>
          </cell>
          <cell r="G9">
            <v>35.485999999999997</v>
          </cell>
          <cell r="H9">
            <v>0</v>
          </cell>
          <cell r="I9">
            <v>757.6</v>
          </cell>
          <cell r="J9">
            <v>20.722999999999999</v>
          </cell>
          <cell r="K9">
            <v>24.998000000000001</v>
          </cell>
          <cell r="L9">
            <v>0</v>
          </cell>
          <cell r="M9">
            <v>0</v>
          </cell>
          <cell r="N9">
            <v>711.87900000000002</v>
          </cell>
          <cell r="O9">
            <v>0</v>
          </cell>
          <cell r="P9">
            <v>3290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3290</v>
          </cell>
          <cell r="V9">
            <v>0</v>
          </cell>
          <cell r="W9">
            <v>3.3239999999999998</v>
          </cell>
          <cell r="X9">
            <v>757.6</v>
          </cell>
          <cell r="Y9">
            <v>49.045000000000002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3290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711.87900000000002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3290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757.6</v>
          </cell>
          <cell r="BC9">
            <v>3290</v>
          </cell>
          <cell r="BD9">
            <v>2090.163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2250.6790000000001</v>
          </cell>
          <cell r="E10">
            <v>1026.6859999999999</v>
          </cell>
          <cell r="F10">
            <v>1223.9929999999999</v>
          </cell>
          <cell r="G10">
            <v>35.585999999999999</v>
          </cell>
          <cell r="H10">
            <v>0</v>
          </cell>
          <cell r="I10">
            <v>875.84799999999996</v>
          </cell>
          <cell r="J10">
            <v>23.872</v>
          </cell>
          <cell r="K10">
            <v>28.459</v>
          </cell>
          <cell r="L10">
            <v>0</v>
          </cell>
          <cell r="M10">
            <v>0</v>
          </cell>
          <cell r="N10">
            <v>823.51700000000005</v>
          </cell>
          <cell r="O10">
            <v>0</v>
          </cell>
          <cell r="P10">
            <v>3759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3759</v>
          </cell>
          <cell r="V10">
            <v>0</v>
          </cell>
          <cell r="W10">
            <v>3.4550000000000001</v>
          </cell>
          <cell r="X10">
            <v>875.84799999999996</v>
          </cell>
          <cell r="Y10">
            <v>55.786000000000001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823.51700000000005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875.84799999999996</v>
          </cell>
          <cell r="BC10">
            <v>3759</v>
          </cell>
          <cell r="BD10">
            <v>2250.6790000000001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1493.8630000000001</v>
          </cell>
          <cell r="E11">
            <v>675.12</v>
          </cell>
          <cell r="F11">
            <v>818.74300000000005</v>
          </cell>
          <cell r="G11">
            <v>35.558</v>
          </cell>
          <cell r="H11">
            <v>0</v>
          </cell>
          <cell r="I11">
            <v>560.02800000000002</v>
          </cell>
          <cell r="J11">
            <v>15.291</v>
          </cell>
          <cell r="K11">
            <v>18.545000000000002</v>
          </cell>
          <cell r="L11">
            <v>0</v>
          </cell>
          <cell r="M11">
            <v>0</v>
          </cell>
          <cell r="N11">
            <v>526.19200000000001</v>
          </cell>
          <cell r="O11">
            <v>0</v>
          </cell>
          <cell r="P11">
            <v>2445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2445</v>
          </cell>
          <cell r="V11">
            <v>0</v>
          </cell>
          <cell r="W11">
            <v>6.8410000000000002</v>
          </cell>
          <cell r="X11">
            <v>560.02800000000002</v>
          </cell>
          <cell r="Y11">
            <v>40.677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2445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526.19200000000001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2445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560.02800000000002</v>
          </cell>
          <cell r="BC11">
            <v>2445</v>
          </cell>
          <cell r="BD11">
            <v>1493.8630000000001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2315.2539999999999</v>
          </cell>
          <cell r="E12">
            <v>1048.086</v>
          </cell>
          <cell r="F12">
            <v>1267.1679999999999</v>
          </cell>
          <cell r="G12">
            <v>35.564999999999998</v>
          </cell>
          <cell r="H12">
            <v>0</v>
          </cell>
          <cell r="I12">
            <v>865.70799999999997</v>
          </cell>
          <cell r="J12">
            <v>24.128</v>
          </cell>
          <cell r="K12">
            <v>29.172000000000001</v>
          </cell>
          <cell r="L12">
            <v>0</v>
          </cell>
          <cell r="M12">
            <v>0</v>
          </cell>
          <cell r="N12">
            <v>812.40800000000002</v>
          </cell>
          <cell r="O12">
            <v>0</v>
          </cell>
          <cell r="P12">
            <v>3768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3768</v>
          </cell>
          <cell r="V12">
            <v>0</v>
          </cell>
          <cell r="W12">
            <v>5.7830000000000004</v>
          </cell>
          <cell r="X12">
            <v>865.70799999999997</v>
          </cell>
          <cell r="Y12">
            <v>59.082999999999998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3768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812.40800000000002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3768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865.70799999999997</v>
          </cell>
          <cell r="BC12">
            <v>3768</v>
          </cell>
          <cell r="BD12">
            <v>2315.2539999999999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2385.0509999999999</v>
          </cell>
          <cell r="E13">
            <v>1075.96</v>
          </cell>
          <cell r="F13">
            <v>1309.0909999999999</v>
          </cell>
          <cell r="G13">
            <v>35.576999999999998</v>
          </cell>
          <cell r="H13">
            <v>0</v>
          </cell>
          <cell r="I13">
            <v>923.96799999999996</v>
          </cell>
          <cell r="J13">
            <v>28.097999999999999</v>
          </cell>
          <cell r="K13">
            <v>34.186999999999998</v>
          </cell>
          <cell r="L13">
            <v>0</v>
          </cell>
          <cell r="M13">
            <v>0</v>
          </cell>
          <cell r="N13">
            <v>861.68299999999999</v>
          </cell>
          <cell r="O13">
            <v>0</v>
          </cell>
          <cell r="P13">
            <v>4047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4047</v>
          </cell>
          <cell r="V13">
            <v>0</v>
          </cell>
          <cell r="W13">
            <v>5.3049999999999997</v>
          </cell>
          <cell r="X13">
            <v>923.96799999999996</v>
          </cell>
          <cell r="Y13">
            <v>67.59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861.68299999999999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923.96799999999996</v>
          </cell>
          <cell r="BC13">
            <v>4047</v>
          </cell>
          <cell r="BD13">
            <v>2385.0509999999999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2387.9639999999999</v>
          </cell>
          <cell r="E14">
            <v>1078.325</v>
          </cell>
          <cell r="F14">
            <v>1309.6389999999999</v>
          </cell>
          <cell r="G14">
            <v>35.667000000000002</v>
          </cell>
          <cell r="H14">
            <v>0</v>
          </cell>
          <cell r="I14">
            <v>894.27800000000002</v>
          </cell>
          <cell r="J14">
            <v>25.69</v>
          </cell>
          <cell r="K14">
            <v>31.201000000000001</v>
          </cell>
          <cell r="L14">
            <v>0</v>
          </cell>
          <cell r="M14">
            <v>0</v>
          </cell>
          <cell r="N14">
            <v>837.38699999999994</v>
          </cell>
          <cell r="O14">
            <v>0</v>
          </cell>
          <cell r="P14">
            <v>3910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3910</v>
          </cell>
          <cell r="V14">
            <v>0</v>
          </cell>
          <cell r="W14">
            <v>4.859</v>
          </cell>
          <cell r="X14">
            <v>894.27800000000002</v>
          </cell>
          <cell r="Y14">
            <v>61.750000000000007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837.38699999999994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894.27800000000002</v>
          </cell>
          <cell r="BC14">
            <v>3910</v>
          </cell>
          <cell r="BD14">
            <v>2387.9639999999999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2991.9119999999998</v>
          </cell>
          <cell r="E15">
            <v>1359.1320000000001</v>
          </cell>
          <cell r="F15">
            <v>1632.78</v>
          </cell>
          <cell r="G15">
            <v>35.597000000000001</v>
          </cell>
          <cell r="H15">
            <v>0</v>
          </cell>
          <cell r="I15">
            <v>1072.414</v>
          </cell>
          <cell r="J15">
            <v>29.771000000000001</v>
          </cell>
          <cell r="K15">
            <v>35.764000000000003</v>
          </cell>
          <cell r="L15">
            <v>0</v>
          </cell>
          <cell r="M15">
            <v>0</v>
          </cell>
          <cell r="N15">
            <v>1006.879</v>
          </cell>
          <cell r="O15">
            <v>0</v>
          </cell>
          <cell r="P15">
            <v>4638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4638</v>
          </cell>
          <cell r="V15">
            <v>0</v>
          </cell>
          <cell r="W15">
            <v>4.3499999999999996</v>
          </cell>
          <cell r="X15">
            <v>1072.414</v>
          </cell>
          <cell r="Y15">
            <v>69.884999999999991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4638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1006.879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4638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1072.414</v>
          </cell>
          <cell r="BC15">
            <v>4638</v>
          </cell>
          <cell r="BD15">
            <v>2991.9119999999998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818.32799999999997</v>
          </cell>
          <cell r="J16">
            <v>373.30200000000002</v>
          </cell>
          <cell r="K16">
            <v>445.02600000000001</v>
          </cell>
          <cell r="L16">
            <v>0</v>
          </cell>
          <cell r="M16">
            <v>0</v>
          </cell>
          <cell r="N16">
            <v>0</v>
          </cell>
          <cell r="O16">
            <v>-5.6843418860808015E-14</v>
          </cell>
          <cell r="P16">
            <v>3512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3512</v>
          </cell>
          <cell r="V16">
            <v>0</v>
          </cell>
          <cell r="W16">
            <v>0</v>
          </cell>
          <cell r="X16">
            <v>818.32799999999997</v>
          </cell>
          <cell r="Y16">
            <v>818.32799999999997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818.32799999999997</v>
          </cell>
          <cell r="BC16">
            <v>3512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768.45</v>
          </cell>
          <cell r="E6">
            <v>365.35300000000001</v>
          </cell>
          <cell r="F6">
            <v>403.09699999999998</v>
          </cell>
          <cell r="G6">
            <v>34.676000000000002</v>
          </cell>
          <cell r="H6">
            <v>0</v>
          </cell>
          <cell r="I6">
            <v>281.98</v>
          </cell>
          <cell r="J6">
            <v>3.3069999999999999</v>
          </cell>
          <cell r="K6">
            <v>3.6480000000000001</v>
          </cell>
          <cell r="L6">
            <v>0</v>
          </cell>
          <cell r="M6">
            <v>0</v>
          </cell>
          <cell r="N6">
            <v>275.02499999999998</v>
          </cell>
          <cell r="O6">
            <v>0</v>
          </cell>
          <cell r="P6">
            <v>1120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1120</v>
          </cell>
          <cell r="V6">
            <v>0</v>
          </cell>
          <cell r="W6">
            <v>0.436</v>
          </cell>
          <cell r="X6">
            <v>281.98</v>
          </cell>
          <cell r="Y6">
            <v>7.391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275.02499999999998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281.98</v>
          </cell>
          <cell r="BC6">
            <v>1120</v>
          </cell>
          <cell r="BD6">
            <v>768.45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702.66800000000001</v>
          </cell>
          <cell r="E7">
            <v>335.58600000000001</v>
          </cell>
          <cell r="F7">
            <v>367.08199999999999</v>
          </cell>
          <cell r="G7">
            <v>34.674999999999997</v>
          </cell>
          <cell r="H7">
            <v>0</v>
          </cell>
          <cell r="I7">
            <v>257.5</v>
          </cell>
          <cell r="J7">
            <v>3.302</v>
          </cell>
          <cell r="K7">
            <v>3.6110000000000002</v>
          </cell>
          <cell r="L7">
            <v>0</v>
          </cell>
          <cell r="M7">
            <v>0</v>
          </cell>
          <cell r="N7">
            <v>250.58699999999999</v>
          </cell>
          <cell r="O7">
            <v>0</v>
          </cell>
          <cell r="P7">
            <v>1014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1014</v>
          </cell>
          <cell r="V7">
            <v>0</v>
          </cell>
          <cell r="W7">
            <v>0.38800000000000001</v>
          </cell>
          <cell r="X7">
            <v>257.5</v>
          </cell>
          <cell r="Y7">
            <v>7.3010000000000002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250.58699999999999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257.5</v>
          </cell>
          <cell r="BC7">
            <v>1014</v>
          </cell>
          <cell r="BD7">
            <v>702.66800000000001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718.22299999999996</v>
          </cell>
          <cell r="E8">
            <v>340.62599999999998</v>
          </cell>
          <cell r="F8">
            <v>377.59699999999998</v>
          </cell>
          <cell r="G8">
            <v>34.804000000000002</v>
          </cell>
          <cell r="H8">
            <v>0</v>
          </cell>
          <cell r="I8">
            <v>259.351</v>
          </cell>
          <cell r="J8">
            <v>2.0499999999999998</v>
          </cell>
          <cell r="K8">
            <v>2.2730000000000001</v>
          </cell>
          <cell r="L8">
            <v>0</v>
          </cell>
          <cell r="M8">
            <v>0</v>
          </cell>
          <cell r="N8">
            <v>255.02799999999999</v>
          </cell>
          <cell r="O8">
            <v>0</v>
          </cell>
          <cell r="P8">
            <v>1035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1035</v>
          </cell>
          <cell r="V8">
            <v>0</v>
          </cell>
          <cell r="W8">
            <v>0.53100000000000003</v>
          </cell>
          <cell r="X8">
            <v>259.351</v>
          </cell>
          <cell r="Y8">
            <v>4.8540000000000001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255.02799999999999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259.351</v>
          </cell>
          <cell r="BC8">
            <v>1035</v>
          </cell>
          <cell r="BD8">
            <v>718.22299999999996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407.13499999999999</v>
          </cell>
          <cell r="E9">
            <v>194.399</v>
          </cell>
          <cell r="F9">
            <v>212.73599999999999</v>
          </cell>
          <cell r="G9">
            <v>35.014000000000003</v>
          </cell>
          <cell r="H9">
            <v>0</v>
          </cell>
          <cell r="I9">
            <v>151.03100000000001</v>
          </cell>
          <cell r="J9">
            <v>3.0419999999999998</v>
          </cell>
          <cell r="K9">
            <v>3.3279999999999998</v>
          </cell>
          <cell r="L9">
            <v>0</v>
          </cell>
          <cell r="M9">
            <v>0</v>
          </cell>
          <cell r="N9">
            <v>144.661</v>
          </cell>
          <cell r="O9">
            <v>0</v>
          </cell>
          <cell r="P9">
            <v>595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595</v>
          </cell>
          <cell r="V9">
            <v>0</v>
          </cell>
          <cell r="W9">
            <v>0.84</v>
          </cell>
          <cell r="X9">
            <v>151.03100000000001</v>
          </cell>
          <cell r="Y9">
            <v>7.2099999999999991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144.661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595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151.03100000000001</v>
          </cell>
          <cell r="BC9">
            <v>595</v>
          </cell>
          <cell r="BD9">
            <v>407.13499999999999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190.83</v>
          </cell>
          <cell r="E10">
            <v>89.227000000000004</v>
          </cell>
          <cell r="F10">
            <v>101.60299999999999</v>
          </cell>
          <cell r="G10">
            <v>34.749000000000002</v>
          </cell>
          <cell r="H10">
            <v>0</v>
          </cell>
          <cell r="I10">
            <v>69.278999999999996</v>
          </cell>
          <cell r="J10">
            <v>0.64300000000000002</v>
          </cell>
          <cell r="K10">
            <v>0.73199999999999998</v>
          </cell>
          <cell r="L10">
            <v>0</v>
          </cell>
          <cell r="M10">
            <v>0</v>
          </cell>
          <cell r="N10">
            <v>67.903999999999996</v>
          </cell>
          <cell r="O10">
            <v>0</v>
          </cell>
          <cell r="P10">
            <v>284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284</v>
          </cell>
          <cell r="V10">
            <v>0</v>
          </cell>
          <cell r="W10">
            <v>1.22</v>
          </cell>
          <cell r="X10">
            <v>69.278999999999996</v>
          </cell>
          <cell r="Y10">
            <v>2.5949999999999998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67.903999999999996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69.278999999999996</v>
          </cell>
          <cell r="BC10">
            <v>284</v>
          </cell>
          <cell r="BD10">
            <v>190.83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64.302000000000007</v>
          </cell>
          <cell r="E11">
            <v>33.356999999999999</v>
          </cell>
          <cell r="F11">
            <v>30.945</v>
          </cell>
          <cell r="G11">
            <v>34.951000000000001</v>
          </cell>
          <cell r="H11">
            <v>0</v>
          </cell>
          <cell r="I11">
            <v>22.756</v>
          </cell>
          <cell r="J11">
            <v>0.46800000000000003</v>
          </cell>
          <cell r="K11">
            <v>0.435</v>
          </cell>
          <cell r="L11">
            <v>0</v>
          </cell>
          <cell r="M11">
            <v>0</v>
          </cell>
          <cell r="N11">
            <v>21.853000000000002</v>
          </cell>
          <cell r="O11">
            <v>0</v>
          </cell>
          <cell r="P11">
            <v>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76</v>
          </cell>
          <cell r="V11">
            <v>0</v>
          </cell>
          <cell r="W11">
            <v>1.494</v>
          </cell>
          <cell r="X11">
            <v>22.756</v>
          </cell>
          <cell r="Y11">
            <v>2.3970000000000002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21.853000000000002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22.756</v>
          </cell>
          <cell r="BC11">
            <v>76</v>
          </cell>
          <cell r="BD11">
            <v>64.302000000000007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61.662999999999997</v>
          </cell>
          <cell r="E12">
            <v>31.166</v>
          </cell>
          <cell r="F12">
            <v>30.497</v>
          </cell>
          <cell r="G12">
            <v>35.043999999999997</v>
          </cell>
          <cell r="H12">
            <v>0</v>
          </cell>
          <cell r="I12">
            <v>22.71</v>
          </cell>
          <cell r="J12">
            <v>0.374</v>
          </cell>
          <cell r="K12">
            <v>0.36599999999999999</v>
          </cell>
          <cell r="L12">
            <v>0</v>
          </cell>
          <cell r="M12">
            <v>0</v>
          </cell>
          <cell r="N12">
            <v>21.97</v>
          </cell>
          <cell r="O12">
            <v>0</v>
          </cell>
          <cell r="P12">
            <v>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80</v>
          </cell>
          <cell r="V12">
            <v>0</v>
          </cell>
          <cell r="W12">
            <v>1.637</v>
          </cell>
          <cell r="X12">
            <v>22.71</v>
          </cell>
          <cell r="Y12">
            <v>2.3769999999999998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22.71</v>
          </cell>
          <cell r="BC12">
            <v>80</v>
          </cell>
          <cell r="BD12">
            <v>61.662999999999997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90.39</v>
          </cell>
          <cell r="E13">
            <v>44.511000000000003</v>
          </cell>
          <cell r="F13">
            <v>45.878999999999998</v>
          </cell>
          <cell r="G13">
            <v>35.213000000000001</v>
          </cell>
          <cell r="H13">
            <v>0</v>
          </cell>
          <cell r="I13">
            <v>31.262</v>
          </cell>
          <cell r="J13">
            <v>0.439</v>
          </cell>
          <cell r="K13">
            <v>0.45300000000000001</v>
          </cell>
          <cell r="L13">
            <v>0</v>
          </cell>
          <cell r="M13">
            <v>0</v>
          </cell>
          <cell r="N13">
            <v>30.37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1.6279999999999999</v>
          </cell>
          <cell r="X13">
            <v>31.262</v>
          </cell>
          <cell r="Y13">
            <v>2.52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30.37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31.262</v>
          </cell>
          <cell r="BC13">
            <v>116</v>
          </cell>
          <cell r="BD13">
            <v>90.39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214.398</v>
          </cell>
          <cell r="E14">
            <v>105.76300000000001</v>
          </cell>
          <cell r="F14">
            <v>108.63500000000001</v>
          </cell>
          <cell r="G14">
            <v>35.265000000000001</v>
          </cell>
          <cell r="H14">
            <v>0</v>
          </cell>
          <cell r="I14">
            <v>77.885000000000005</v>
          </cell>
          <cell r="J14">
            <v>2.25</v>
          </cell>
          <cell r="K14">
            <v>2.3119999999999998</v>
          </cell>
          <cell r="L14">
            <v>0</v>
          </cell>
          <cell r="M14">
            <v>0</v>
          </cell>
          <cell r="N14">
            <v>73.322999999999993</v>
          </cell>
          <cell r="O14">
            <v>0</v>
          </cell>
          <cell r="P14">
            <v>288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288</v>
          </cell>
          <cell r="V14">
            <v>0</v>
          </cell>
          <cell r="W14">
            <v>1.0449999999999999</v>
          </cell>
          <cell r="X14">
            <v>77.885000000000005</v>
          </cell>
          <cell r="Y14">
            <v>5.6069999999999993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73.322999999999993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77.885000000000005</v>
          </cell>
          <cell r="BC14">
            <v>288</v>
          </cell>
          <cell r="BD14">
            <v>214.398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460.95400000000001</v>
          </cell>
          <cell r="E15">
            <v>221.17099999999999</v>
          </cell>
          <cell r="F15">
            <v>239.78299999999999</v>
          </cell>
          <cell r="G15">
            <v>35.479999999999997</v>
          </cell>
          <cell r="H15">
            <v>0</v>
          </cell>
          <cell r="I15">
            <v>167.566</v>
          </cell>
          <cell r="J15">
            <v>1.9790000000000001</v>
          </cell>
          <cell r="K15">
            <v>2.145</v>
          </cell>
          <cell r="L15">
            <v>0</v>
          </cell>
          <cell r="M15">
            <v>0</v>
          </cell>
          <cell r="N15">
            <v>163.44200000000001</v>
          </cell>
          <cell r="O15">
            <v>0</v>
          </cell>
          <cell r="P15">
            <v>654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654</v>
          </cell>
          <cell r="V15">
            <v>0</v>
          </cell>
          <cell r="W15">
            <v>0.85799999999999998</v>
          </cell>
          <cell r="X15">
            <v>167.566</v>
          </cell>
          <cell r="Y15">
            <v>4.9820000000000002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163.44200000000001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167.566</v>
          </cell>
          <cell r="BC15">
            <v>654</v>
          </cell>
          <cell r="BD15">
            <v>460.95400000000001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653.98299999999995</v>
          </cell>
          <cell r="E16">
            <v>311.75799999999998</v>
          </cell>
          <cell r="F16">
            <v>342.22500000000002</v>
          </cell>
          <cell r="G16">
            <v>35.197000000000003</v>
          </cell>
          <cell r="H16">
            <v>0</v>
          </cell>
          <cell r="I16">
            <v>238.87799999999999</v>
          </cell>
          <cell r="J16">
            <v>2.8879999999999999</v>
          </cell>
          <cell r="K16">
            <v>3.1709999999999998</v>
          </cell>
          <cell r="L16">
            <v>0</v>
          </cell>
          <cell r="M16">
            <v>0</v>
          </cell>
          <cell r="N16">
            <v>232.81899999999999</v>
          </cell>
          <cell r="O16">
            <v>0</v>
          </cell>
          <cell r="P16">
            <v>944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944</v>
          </cell>
          <cell r="V16">
            <v>0</v>
          </cell>
          <cell r="W16">
            <v>0.54900000000000004</v>
          </cell>
          <cell r="X16">
            <v>238.87799999999999</v>
          </cell>
          <cell r="Y16">
            <v>6.6079999999999997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232.81899999999999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238.87799999999999</v>
          </cell>
          <cell r="BC16">
            <v>944</v>
          </cell>
          <cell r="BD16">
            <v>653.98299999999995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607.66200000000003</v>
          </cell>
          <cell r="E17">
            <v>289.93099999999998</v>
          </cell>
          <cell r="F17">
            <v>317.73099999999999</v>
          </cell>
          <cell r="G17">
            <v>35.387999999999998</v>
          </cell>
          <cell r="H17">
            <v>0</v>
          </cell>
          <cell r="I17">
            <v>219.50800000000001</v>
          </cell>
          <cell r="J17">
            <v>1.863</v>
          </cell>
          <cell r="K17">
            <v>2.0409999999999999</v>
          </cell>
          <cell r="L17">
            <v>0</v>
          </cell>
          <cell r="M17">
            <v>0</v>
          </cell>
          <cell r="N17">
            <v>215.60400000000001</v>
          </cell>
          <cell r="O17">
            <v>0</v>
          </cell>
          <cell r="P17">
            <v>866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866</v>
          </cell>
          <cell r="V17">
            <v>0</v>
          </cell>
          <cell r="W17">
            <v>0.626</v>
          </cell>
          <cell r="X17">
            <v>219.50800000000001</v>
          </cell>
          <cell r="Y17">
            <v>4.53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866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215.60400000000001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866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219.50800000000001</v>
          </cell>
          <cell r="BC17">
            <v>866</v>
          </cell>
          <cell r="BD17">
            <v>607.66200000000003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2802</v>
          </cell>
        </row>
      </sheetData>
      <sheetData sheetId="23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645.77599999999995</v>
          </cell>
          <cell r="E6">
            <v>309.61799999999999</v>
          </cell>
          <cell r="F6">
            <v>336.15800000000002</v>
          </cell>
          <cell r="G6">
            <v>35.384</v>
          </cell>
          <cell r="H6">
            <v>0</v>
          </cell>
          <cell r="I6">
            <v>235.89099999999999</v>
          </cell>
          <cell r="J6">
            <v>4.0629999999999997</v>
          </cell>
          <cell r="K6">
            <v>4.4109999999999996</v>
          </cell>
          <cell r="L6">
            <v>0</v>
          </cell>
          <cell r="M6">
            <v>0</v>
          </cell>
          <cell r="N6">
            <v>227.417</v>
          </cell>
          <cell r="O6">
            <v>0</v>
          </cell>
          <cell r="P6">
            <v>922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922</v>
          </cell>
          <cell r="V6">
            <v>0</v>
          </cell>
          <cell r="W6">
            <v>0.57699999999999996</v>
          </cell>
          <cell r="X6">
            <v>235.89099999999999</v>
          </cell>
          <cell r="Y6">
            <v>9.0510000000000002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227.417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235.89099999999999</v>
          </cell>
          <cell r="BC6">
            <v>922</v>
          </cell>
          <cell r="BD6">
            <v>645.77599999999995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628.279</v>
          </cell>
          <cell r="E7">
            <v>303.26400000000001</v>
          </cell>
          <cell r="F7">
            <v>325.01499999999999</v>
          </cell>
          <cell r="G7">
            <v>35.478999999999999</v>
          </cell>
          <cell r="H7">
            <v>0</v>
          </cell>
          <cell r="I7">
            <v>230.41800000000001</v>
          </cell>
          <cell r="J7">
            <v>2.9830000000000001</v>
          </cell>
          <cell r="K7">
            <v>3.1960000000000002</v>
          </cell>
          <cell r="L7">
            <v>0</v>
          </cell>
          <cell r="M7">
            <v>0</v>
          </cell>
          <cell r="N7">
            <v>224.239</v>
          </cell>
          <cell r="O7">
            <v>0</v>
          </cell>
          <cell r="P7">
            <v>889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889</v>
          </cell>
          <cell r="V7">
            <v>0</v>
          </cell>
          <cell r="W7">
            <v>0.52</v>
          </cell>
          <cell r="X7">
            <v>230.41800000000001</v>
          </cell>
          <cell r="Y7">
            <v>6.6989999999999998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224.239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230.41800000000001</v>
          </cell>
          <cell r="BC7">
            <v>889</v>
          </cell>
          <cell r="BD7">
            <v>628.279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586.97500000000002</v>
          </cell>
          <cell r="E8">
            <v>284.54300000000001</v>
          </cell>
          <cell r="F8">
            <v>302.43200000000002</v>
          </cell>
          <cell r="G8">
            <v>35.323999999999998</v>
          </cell>
          <cell r="H8">
            <v>0</v>
          </cell>
          <cell r="I8">
            <v>215.35</v>
          </cell>
          <cell r="J8">
            <v>2.2749999999999999</v>
          </cell>
          <cell r="K8">
            <v>2.4180000000000001</v>
          </cell>
          <cell r="L8">
            <v>0</v>
          </cell>
          <cell r="M8">
            <v>0</v>
          </cell>
          <cell r="N8">
            <v>210.65700000000001</v>
          </cell>
          <cell r="O8">
            <v>0</v>
          </cell>
          <cell r="P8">
            <v>824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824</v>
          </cell>
          <cell r="V8">
            <v>0</v>
          </cell>
          <cell r="W8">
            <v>0.71199999999999997</v>
          </cell>
          <cell r="X8">
            <v>215.35</v>
          </cell>
          <cell r="Y8">
            <v>5.4049999999999994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210.65700000000001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215.35</v>
          </cell>
          <cell r="BC8">
            <v>824</v>
          </cell>
          <cell r="BD8">
            <v>586.97500000000002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293.94</v>
          </cell>
          <cell r="E9">
            <v>143.851</v>
          </cell>
          <cell r="F9">
            <v>150.089</v>
          </cell>
          <cell r="G9">
            <v>35.319000000000003</v>
          </cell>
          <cell r="H9">
            <v>0</v>
          </cell>
          <cell r="I9">
            <v>107.825</v>
          </cell>
          <cell r="J9">
            <v>1.2350000000000001</v>
          </cell>
          <cell r="K9">
            <v>1.2889999999999999</v>
          </cell>
          <cell r="L9">
            <v>0</v>
          </cell>
          <cell r="M9">
            <v>0</v>
          </cell>
          <cell r="N9">
            <v>105.301</v>
          </cell>
          <cell r="O9">
            <v>0</v>
          </cell>
          <cell r="P9">
            <v>405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405</v>
          </cell>
          <cell r="V9">
            <v>0</v>
          </cell>
          <cell r="W9">
            <v>0.88400000000000001</v>
          </cell>
          <cell r="X9">
            <v>107.825</v>
          </cell>
          <cell r="Y9">
            <v>3.4079999999999999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105.301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107.825</v>
          </cell>
          <cell r="BC9">
            <v>405</v>
          </cell>
          <cell r="BD9">
            <v>293.94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226.31100000000001</v>
          </cell>
          <cell r="E10">
            <v>111.733</v>
          </cell>
          <cell r="F10">
            <v>114.578</v>
          </cell>
          <cell r="G10">
            <v>35.448</v>
          </cell>
          <cell r="H10">
            <v>0</v>
          </cell>
          <cell r="I10">
            <v>82.619</v>
          </cell>
          <cell r="J10">
            <v>1.2629999999999999</v>
          </cell>
          <cell r="K10">
            <v>1.2949999999999999</v>
          </cell>
          <cell r="L10">
            <v>0</v>
          </cell>
          <cell r="M10">
            <v>0</v>
          </cell>
          <cell r="N10">
            <v>80.061000000000007</v>
          </cell>
          <cell r="O10">
            <v>0</v>
          </cell>
          <cell r="P10">
            <v>305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305</v>
          </cell>
          <cell r="V10">
            <v>0</v>
          </cell>
          <cell r="W10">
            <v>1.1240000000000001</v>
          </cell>
          <cell r="X10">
            <v>82.619</v>
          </cell>
          <cell r="Y10">
            <v>3.6819999999999999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80.061000000000007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82.619</v>
          </cell>
          <cell r="BC10">
            <v>305</v>
          </cell>
          <cell r="BD10">
            <v>226.31100000000001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192.26</v>
          </cell>
          <cell r="E11">
            <v>94.141000000000005</v>
          </cell>
          <cell r="F11">
            <v>98.119</v>
          </cell>
          <cell r="G11">
            <v>35.539000000000001</v>
          </cell>
          <cell r="H11">
            <v>0</v>
          </cell>
          <cell r="I11">
            <v>70.093000000000004</v>
          </cell>
          <cell r="J11">
            <v>1.0329999999999999</v>
          </cell>
          <cell r="K11">
            <v>1.077</v>
          </cell>
          <cell r="L11">
            <v>0</v>
          </cell>
          <cell r="M11">
            <v>0</v>
          </cell>
          <cell r="N11">
            <v>67.983000000000004</v>
          </cell>
          <cell r="O11">
            <v>0</v>
          </cell>
          <cell r="P11">
            <v>263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263</v>
          </cell>
          <cell r="V11">
            <v>0</v>
          </cell>
          <cell r="W11">
            <v>2.7240000000000002</v>
          </cell>
          <cell r="X11">
            <v>70.093000000000004</v>
          </cell>
          <cell r="Y11">
            <v>4.8339999999999996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67.983000000000004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70.093000000000004</v>
          </cell>
          <cell r="BC11">
            <v>263</v>
          </cell>
          <cell r="BD11">
            <v>192.26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204.66499999999999</v>
          </cell>
          <cell r="E12">
            <v>99.225999999999999</v>
          </cell>
          <cell r="F12">
            <v>105.43899999999999</v>
          </cell>
          <cell r="G12">
            <v>35.533000000000001</v>
          </cell>
          <cell r="H12">
            <v>0</v>
          </cell>
          <cell r="I12">
            <v>74.501999999999995</v>
          </cell>
          <cell r="J12">
            <v>1.2769999999999999</v>
          </cell>
          <cell r="K12">
            <v>1.357</v>
          </cell>
          <cell r="L12">
            <v>0</v>
          </cell>
          <cell r="M12">
            <v>0</v>
          </cell>
          <cell r="N12">
            <v>71.867999999999995</v>
          </cell>
          <cell r="O12">
            <v>0</v>
          </cell>
          <cell r="P12">
            <v>285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285</v>
          </cell>
          <cell r="V12">
            <v>0</v>
          </cell>
          <cell r="W12">
            <v>2.891</v>
          </cell>
          <cell r="X12">
            <v>74.501999999999995</v>
          </cell>
          <cell r="Y12">
            <v>5.5250000000000004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71.867999999999995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74.501999999999995</v>
          </cell>
          <cell r="BC12">
            <v>285</v>
          </cell>
          <cell r="BD12">
            <v>204.66499999999999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216.58099999999999</v>
          </cell>
          <cell r="E13">
            <v>105.77800000000001</v>
          </cell>
          <cell r="F13">
            <v>110.803</v>
          </cell>
          <cell r="G13">
            <v>35.487000000000002</v>
          </cell>
          <cell r="H13">
            <v>0</v>
          </cell>
          <cell r="I13">
            <v>78.492999999999995</v>
          </cell>
          <cell r="J13">
            <v>1.3680000000000001</v>
          </cell>
          <cell r="K13">
            <v>1.4319999999999999</v>
          </cell>
          <cell r="L13">
            <v>0</v>
          </cell>
          <cell r="M13">
            <v>0</v>
          </cell>
          <cell r="N13">
            <v>75.692999999999998</v>
          </cell>
          <cell r="O13">
            <v>0</v>
          </cell>
          <cell r="P13">
            <v>296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296</v>
          </cell>
          <cell r="V13">
            <v>0</v>
          </cell>
          <cell r="W13">
            <v>2.75</v>
          </cell>
          <cell r="X13">
            <v>78.492999999999995</v>
          </cell>
          <cell r="Y13">
            <v>5.55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75.692999999999998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78.492999999999995</v>
          </cell>
          <cell r="BC13">
            <v>296</v>
          </cell>
          <cell r="BD13">
            <v>216.58099999999999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216.36600000000001</v>
          </cell>
          <cell r="E14">
            <v>105.38</v>
          </cell>
          <cell r="F14">
            <v>110.986</v>
          </cell>
          <cell r="G14">
            <v>35.595999999999997</v>
          </cell>
          <cell r="H14">
            <v>0</v>
          </cell>
          <cell r="I14">
            <v>78.069000000000003</v>
          </cell>
          <cell r="J14">
            <v>1.079</v>
          </cell>
          <cell r="K14">
            <v>1.1359999999999999</v>
          </cell>
          <cell r="L14">
            <v>0</v>
          </cell>
          <cell r="M14">
            <v>0</v>
          </cell>
          <cell r="N14">
            <v>75.853999999999999</v>
          </cell>
          <cell r="O14">
            <v>0</v>
          </cell>
          <cell r="P14">
            <v>296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296</v>
          </cell>
          <cell r="V14">
            <v>0</v>
          </cell>
          <cell r="W14">
            <v>2.2210000000000001</v>
          </cell>
          <cell r="X14">
            <v>78.069000000000003</v>
          </cell>
          <cell r="Y14">
            <v>4.4359999999999999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75.853999999999999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78.069000000000003</v>
          </cell>
          <cell r="BC14">
            <v>296</v>
          </cell>
          <cell r="BD14">
            <v>216.36600000000001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376.59500000000003</v>
          </cell>
          <cell r="E15">
            <v>181.97</v>
          </cell>
          <cell r="F15">
            <v>194.625</v>
          </cell>
          <cell r="G15">
            <v>35.585999999999999</v>
          </cell>
          <cell r="H15">
            <v>0</v>
          </cell>
          <cell r="I15">
            <v>136.87100000000001</v>
          </cell>
          <cell r="J15">
            <v>1.621</v>
          </cell>
          <cell r="K15">
            <v>1.7330000000000001</v>
          </cell>
          <cell r="L15">
            <v>0</v>
          </cell>
          <cell r="M15">
            <v>0</v>
          </cell>
          <cell r="N15">
            <v>133.517</v>
          </cell>
          <cell r="O15">
            <v>0</v>
          </cell>
          <cell r="P15">
            <v>527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527</v>
          </cell>
          <cell r="V15">
            <v>0</v>
          </cell>
          <cell r="W15">
            <v>1.6160000000000001</v>
          </cell>
          <cell r="X15">
            <v>136.87100000000001</v>
          </cell>
          <cell r="Y15">
            <v>4.9700000000000006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133.517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136.87100000000001</v>
          </cell>
          <cell r="BC15">
            <v>527</v>
          </cell>
          <cell r="BD15">
            <v>376.59500000000003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862.04399999999998</v>
          </cell>
          <cell r="E6">
            <v>417.983</v>
          </cell>
          <cell r="F6">
            <v>444.06099999999998</v>
          </cell>
          <cell r="G6">
            <v>34.676000000000002</v>
          </cell>
          <cell r="H6">
            <v>0</v>
          </cell>
          <cell r="I6">
            <v>320.29399999999998</v>
          </cell>
          <cell r="J6">
            <v>3.9329999999999998</v>
          </cell>
          <cell r="K6">
            <v>4.1779999999999999</v>
          </cell>
          <cell r="L6">
            <v>0</v>
          </cell>
          <cell r="M6">
            <v>0</v>
          </cell>
          <cell r="N6">
            <v>312.18299999999999</v>
          </cell>
          <cell r="O6">
            <v>0</v>
          </cell>
          <cell r="P6">
            <v>1225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1225</v>
          </cell>
          <cell r="V6">
            <v>0</v>
          </cell>
          <cell r="W6">
            <v>0.76200000000000001</v>
          </cell>
          <cell r="X6">
            <v>320.29399999999998</v>
          </cell>
          <cell r="Y6">
            <v>8.8730000000000011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312.18299999999999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320.29399999999998</v>
          </cell>
          <cell r="BC6">
            <v>1225</v>
          </cell>
          <cell r="BD6">
            <v>862.04399999999998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745.76099999999997</v>
          </cell>
          <cell r="E7">
            <v>363.50099999999998</v>
          </cell>
          <cell r="F7">
            <v>382.26</v>
          </cell>
          <cell r="G7">
            <v>34.756999999999998</v>
          </cell>
          <cell r="H7">
            <v>0</v>
          </cell>
          <cell r="I7">
            <v>275.76799999999997</v>
          </cell>
          <cell r="J7">
            <v>3.64</v>
          </cell>
          <cell r="K7">
            <v>3.827</v>
          </cell>
          <cell r="L7">
            <v>0</v>
          </cell>
          <cell r="M7">
            <v>0</v>
          </cell>
          <cell r="N7">
            <v>268.30099999999999</v>
          </cell>
          <cell r="O7">
            <v>0</v>
          </cell>
          <cell r="P7">
            <v>1044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1044</v>
          </cell>
          <cell r="V7">
            <v>0</v>
          </cell>
          <cell r="W7">
            <v>0.754</v>
          </cell>
          <cell r="X7">
            <v>275.76799999999997</v>
          </cell>
          <cell r="Y7">
            <v>8.2210000000000001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268.30099999999999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275.76799999999997</v>
          </cell>
          <cell r="BC7">
            <v>1044</v>
          </cell>
          <cell r="BD7">
            <v>745.76099999999997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714.40300000000002</v>
          </cell>
          <cell r="E8">
            <v>346.65699999999998</v>
          </cell>
          <cell r="F8">
            <v>367.74599999999998</v>
          </cell>
          <cell r="G8">
            <v>34.792999999999999</v>
          </cell>
          <cell r="H8">
            <v>0</v>
          </cell>
          <cell r="I8">
            <v>264.72800000000001</v>
          </cell>
          <cell r="J8">
            <v>3.851</v>
          </cell>
          <cell r="K8">
            <v>4.085</v>
          </cell>
          <cell r="L8">
            <v>0</v>
          </cell>
          <cell r="M8">
            <v>0</v>
          </cell>
          <cell r="N8">
            <v>256.79199999999997</v>
          </cell>
          <cell r="O8">
            <v>0</v>
          </cell>
          <cell r="P8">
            <v>1011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1011</v>
          </cell>
          <cell r="V8">
            <v>0</v>
          </cell>
          <cell r="W8">
            <v>0.99299999999999999</v>
          </cell>
          <cell r="X8">
            <v>264.72800000000001</v>
          </cell>
          <cell r="Y8">
            <v>8.9290000000000003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256.79199999999997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264.72800000000001</v>
          </cell>
          <cell r="BC8">
            <v>1011</v>
          </cell>
          <cell r="BD8">
            <v>714.40300000000002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280.084</v>
          </cell>
          <cell r="E9">
            <v>138.983</v>
          </cell>
          <cell r="F9">
            <v>141.101</v>
          </cell>
          <cell r="G9">
            <v>35.018999999999998</v>
          </cell>
          <cell r="H9">
            <v>0</v>
          </cell>
          <cell r="I9">
            <v>103.42400000000001</v>
          </cell>
          <cell r="J9">
            <v>1.159</v>
          </cell>
          <cell r="K9">
            <v>1.1759999999999999</v>
          </cell>
          <cell r="L9">
            <v>0</v>
          </cell>
          <cell r="M9">
            <v>0</v>
          </cell>
          <cell r="N9">
            <v>101.089</v>
          </cell>
          <cell r="O9">
            <v>0</v>
          </cell>
          <cell r="P9">
            <v>378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378</v>
          </cell>
          <cell r="V9">
            <v>0</v>
          </cell>
          <cell r="W9">
            <v>1.1850000000000001</v>
          </cell>
          <cell r="X9">
            <v>103.42400000000001</v>
          </cell>
          <cell r="Y9">
            <v>3.52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101.089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103.42400000000001</v>
          </cell>
          <cell r="BC9">
            <v>378</v>
          </cell>
          <cell r="BD9">
            <v>280.084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186.798</v>
          </cell>
          <cell r="E10">
            <v>92.759</v>
          </cell>
          <cell r="F10">
            <v>94.039000000000001</v>
          </cell>
          <cell r="G10">
            <v>34.753</v>
          </cell>
          <cell r="H10">
            <v>0</v>
          </cell>
          <cell r="I10">
            <v>69.046999999999997</v>
          </cell>
          <cell r="J10">
            <v>0.52200000000000002</v>
          </cell>
          <cell r="K10">
            <v>0.52900000000000003</v>
          </cell>
          <cell r="L10">
            <v>0</v>
          </cell>
          <cell r="M10">
            <v>0</v>
          </cell>
          <cell r="N10">
            <v>67.995999999999995</v>
          </cell>
          <cell r="O10">
            <v>0</v>
          </cell>
          <cell r="P10">
            <v>252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252</v>
          </cell>
          <cell r="V10">
            <v>0</v>
          </cell>
          <cell r="W10">
            <v>1.391</v>
          </cell>
          <cell r="X10">
            <v>69.046999999999997</v>
          </cell>
          <cell r="Y10">
            <v>2.4420000000000002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67.995999999999995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69.046999999999997</v>
          </cell>
          <cell r="BC10">
            <v>252</v>
          </cell>
          <cell r="BD10">
            <v>186.798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114.93300000000001</v>
          </cell>
          <cell r="E11">
            <v>56.901000000000003</v>
          </cell>
          <cell r="F11">
            <v>58.031999999999996</v>
          </cell>
          <cell r="G11">
            <v>34.975000000000001</v>
          </cell>
          <cell r="H11">
            <v>0</v>
          </cell>
          <cell r="I11">
            <v>41.670999999999999</v>
          </cell>
          <cell r="J11">
            <v>0.95499999999999996</v>
          </cell>
          <cell r="K11">
            <v>0.97399999999999998</v>
          </cell>
          <cell r="L11">
            <v>0</v>
          </cell>
          <cell r="M11">
            <v>0</v>
          </cell>
          <cell r="N11">
            <v>39.741999999999997</v>
          </cell>
          <cell r="O11">
            <v>0</v>
          </cell>
          <cell r="P11">
            <v>153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153</v>
          </cell>
          <cell r="V11">
            <v>0</v>
          </cell>
          <cell r="W11">
            <v>1.5609999999999999</v>
          </cell>
          <cell r="X11">
            <v>41.670999999999999</v>
          </cell>
          <cell r="Y11">
            <v>3.4899999999999998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39.741999999999997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41.670999999999999</v>
          </cell>
          <cell r="BC11">
            <v>153</v>
          </cell>
          <cell r="BD11">
            <v>114.93300000000001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106.83199999999999</v>
          </cell>
          <cell r="E12">
            <v>51.08</v>
          </cell>
          <cell r="F12">
            <v>55.752000000000002</v>
          </cell>
          <cell r="G12">
            <v>35.043999999999997</v>
          </cell>
          <cell r="H12">
            <v>0</v>
          </cell>
          <cell r="I12">
            <v>38.939</v>
          </cell>
          <cell r="J12">
            <v>1.2E-2</v>
          </cell>
          <cell r="K12">
            <v>1.4E-2</v>
          </cell>
          <cell r="L12">
            <v>0</v>
          </cell>
          <cell r="M12">
            <v>0</v>
          </cell>
          <cell r="N12">
            <v>38.912999999999997</v>
          </cell>
          <cell r="O12">
            <v>0</v>
          </cell>
          <cell r="P12">
            <v>153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153</v>
          </cell>
          <cell r="V12">
            <v>0</v>
          </cell>
          <cell r="W12">
            <v>1.6539999999999999</v>
          </cell>
          <cell r="X12">
            <v>38.939</v>
          </cell>
          <cell r="Y12">
            <v>1.68</v>
          </cell>
          <cell r="Z12">
            <v>0</v>
          </cell>
          <cell r="AA12">
            <v>0</v>
          </cell>
          <cell r="AB12">
            <v>0</v>
          </cell>
          <cell r="AC12">
            <v>2.2551405187698492E-17</v>
          </cell>
          <cell r="AD12">
            <v>0</v>
          </cell>
          <cell r="AE12">
            <v>153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38.912999999999997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38.939</v>
          </cell>
          <cell r="BC12">
            <v>153</v>
          </cell>
          <cell r="BD12">
            <v>106.83199999999999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178.352</v>
          </cell>
          <cell r="E13">
            <v>86.31</v>
          </cell>
          <cell r="F13">
            <v>92.042000000000002</v>
          </cell>
          <cell r="G13">
            <v>35.201000000000001</v>
          </cell>
          <cell r="H13">
            <v>0</v>
          </cell>
          <cell r="I13">
            <v>64.858999999999995</v>
          </cell>
          <cell r="J13">
            <v>0.92400000000000004</v>
          </cell>
          <cell r="K13">
            <v>0.98499999999999999</v>
          </cell>
          <cell r="L13">
            <v>0</v>
          </cell>
          <cell r="M13">
            <v>0</v>
          </cell>
          <cell r="N13">
            <v>62.95</v>
          </cell>
          <cell r="O13">
            <v>0</v>
          </cell>
          <cell r="P13">
            <v>249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249</v>
          </cell>
          <cell r="V13">
            <v>0</v>
          </cell>
          <cell r="W13">
            <v>1.754</v>
          </cell>
          <cell r="X13">
            <v>64.858999999999995</v>
          </cell>
          <cell r="Y13">
            <v>3.6630000000000003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62.95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64.858999999999995</v>
          </cell>
          <cell r="BC13">
            <v>249</v>
          </cell>
          <cell r="BD13">
            <v>178.352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243.97800000000001</v>
          </cell>
          <cell r="E14">
            <v>117.322</v>
          </cell>
          <cell r="F14">
            <v>126.65600000000001</v>
          </cell>
          <cell r="G14">
            <v>35.241999999999997</v>
          </cell>
          <cell r="H14">
            <v>0</v>
          </cell>
          <cell r="I14">
            <v>90.314999999999998</v>
          </cell>
          <cell r="J14">
            <v>1.2230000000000001</v>
          </cell>
          <cell r="K14">
            <v>1.32</v>
          </cell>
          <cell r="L14">
            <v>0</v>
          </cell>
          <cell r="M14">
            <v>0</v>
          </cell>
          <cell r="N14">
            <v>87.772000000000006</v>
          </cell>
          <cell r="O14">
            <v>0</v>
          </cell>
          <cell r="P14">
            <v>351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351</v>
          </cell>
          <cell r="V14">
            <v>0</v>
          </cell>
          <cell r="W14">
            <v>1.2849999999999999</v>
          </cell>
          <cell r="X14">
            <v>90.314999999999998</v>
          </cell>
          <cell r="Y14">
            <v>3.8280000000000003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87.772000000000006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90.314999999999998</v>
          </cell>
          <cell r="BC14">
            <v>351</v>
          </cell>
          <cell r="BD14">
            <v>243.97800000000001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398.75799999999998</v>
          </cell>
          <cell r="E15">
            <v>190.095</v>
          </cell>
          <cell r="F15">
            <v>208.66300000000001</v>
          </cell>
          <cell r="G15">
            <v>35.475000000000001</v>
          </cell>
          <cell r="H15">
            <v>0</v>
          </cell>
          <cell r="I15">
            <v>147.78700000000001</v>
          </cell>
          <cell r="J15">
            <v>2.3439999999999999</v>
          </cell>
          <cell r="K15">
            <v>2.5739999999999998</v>
          </cell>
          <cell r="L15">
            <v>0</v>
          </cell>
          <cell r="M15">
            <v>0</v>
          </cell>
          <cell r="N15">
            <v>142.869</v>
          </cell>
          <cell r="O15">
            <v>0</v>
          </cell>
          <cell r="P15">
            <v>584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584</v>
          </cell>
          <cell r="V15">
            <v>0</v>
          </cell>
          <cell r="W15">
            <v>1.2410000000000001</v>
          </cell>
          <cell r="X15">
            <v>147.78700000000001</v>
          </cell>
          <cell r="Y15">
            <v>6.1589999999999989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142.869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147.78700000000001</v>
          </cell>
          <cell r="BC15">
            <v>584</v>
          </cell>
          <cell r="BD15">
            <v>398.75799999999998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679.43200000000002</v>
          </cell>
          <cell r="E16">
            <v>321.97699999999998</v>
          </cell>
          <cell r="F16">
            <v>357.45499999999998</v>
          </cell>
          <cell r="G16">
            <v>35.195999999999998</v>
          </cell>
          <cell r="H16">
            <v>0</v>
          </cell>
          <cell r="I16">
            <v>252.71</v>
          </cell>
          <cell r="J16">
            <v>3.2309999999999999</v>
          </cell>
          <cell r="K16">
            <v>3.5859999999999999</v>
          </cell>
          <cell r="L16">
            <v>0</v>
          </cell>
          <cell r="M16">
            <v>0</v>
          </cell>
          <cell r="N16">
            <v>245.893</v>
          </cell>
          <cell r="O16">
            <v>0</v>
          </cell>
          <cell r="P16">
            <v>1010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1010</v>
          </cell>
          <cell r="V16">
            <v>0</v>
          </cell>
          <cell r="W16">
            <v>0.97299999999999998</v>
          </cell>
          <cell r="X16">
            <v>252.71</v>
          </cell>
          <cell r="Y16">
            <v>7.79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245.893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252.71</v>
          </cell>
          <cell r="BC16">
            <v>1010</v>
          </cell>
          <cell r="BD16">
            <v>679.43200000000002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846.75800000000004</v>
          </cell>
          <cell r="E17">
            <v>400.60399999999998</v>
          </cell>
          <cell r="F17">
            <v>446.154</v>
          </cell>
          <cell r="G17">
            <v>35.383000000000003</v>
          </cell>
          <cell r="H17">
            <v>0</v>
          </cell>
          <cell r="I17">
            <v>314.01799999999997</v>
          </cell>
          <cell r="J17">
            <v>5.1580000000000004</v>
          </cell>
          <cell r="K17">
            <v>5.7439999999999998</v>
          </cell>
          <cell r="L17">
            <v>0</v>
          </cell>
          <cell r="M17">
            <v>0</v>
          </cell>
          <cell r="N17">
            <v>303.11599999999999</v>
          </cell>
          <cell r="O17">
            <v>0</v>
          </cell>
          <cell r="P17">
            <v>1259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1259</v>
          </cell>
          <cell r="V17">
            <v>0</v>
          </cell>
          <cell r="W17">
            <v>0.81100000000000005</v>
          </cell>
          <cell r="X17">
            <v>314.01799999999997</v>
          </cell>
          <cell r="Y17">
            <v>11.713000000000001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1259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303.11599999999999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1259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314.01799999999997</v>
          </cell>
          <cell r="BC17">
            <v>1259</v>
          </cell>
          <cell r="BD17">
            <v>846.75800000000004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C3">
            <v>2803</v>
          </cell>
        </row>
      </sheetData>
      <sheetData sheetId="22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748.07399999999996</v>
          </cell>
          <cell r="E6">
            <v>351.77600000000001</v>
          </cell>
          <cell r="F6">
            <v>396.298</v>
          </cell>
          <cell r="G6">
            <v>35.384</v>
          </cell>
          <cell r="H6">
            <v>0</v>
          </cell>
          <cell r="I6">
            <v>276.65300000000002</v>
          </cell>
          <cell r="J6">
            <v>1.4330000000000001</v>
          </cell>
          <cell r="K6">
            <v>1.615</v>
          </cell>
          <cell r="L6">
            <v>0</v>
          </cell>
          <cell r="M6">
            <v>0</v>
          </cell>
          <cell r="N6">
            <v>273.60500000000002</v>
          </cell>
          <cell r="O6">
            <v>0</v>
          </cell>
          <cell r="P6">
            <v>1122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1122</v>
          </cell>
          <cell r="V6">
            <v>0</v>
          </cell>
          <cell r="W6">
            <v>0.91800000000000004</v>
          </cell>
          <cell r="X6">
            <v>276.65300000000002</v>
          </cell>
          <cell r="Y6">
            <v>3.9660000000000002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273.60500000000002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276.65300000000002</v>
          </cell>
          <cell r="BC6">
            <v>1122</v>
          </cell>
          <cell r="BD6">
            <v>748.07399999999996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280.161</v>
          </cell>
          <cell r="E7">
            <v>130.88999999999999</v>
          </cell>
          <cell r="F7">
            <v>149.27099999999999</v>
          </cell>
          <cell r="G7">
            <v>35.478999999999999</v>
          </cell>
          <cell r="H7">
            <v>0</v>
          </cell>
          <cell r="I7">
            <v>101.32599999999999</v>
          </cell>
          <cell r="J7">
            <v>1.569</v>
          </cell>
          <cell r="K7">
            <v>1.79</v>
          </cell>
          <cell r="L7">
            <v>0</v>
          </cell>
          <cell r="M7">
            <v>0</v>
          </cell>
          <cell r="N7">
            <v>97.966999999999999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0.96899999999999997</v>
          </cell>
          <cell r="X7">
            <v>101.32599999999999</v>
          </cell>
          <cell r="Y7">
            <v>4.3280000000000003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97.966999999999999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101.32599999999999</v>
          </cell>
          <cell r="BC7">
            <v>416</v>
          </cell>
          <cell r="BD7">
            <v>280.161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561.61699999999996</v>
          </cell>
          <cell r="E8">
            <v>259.65499999999997</v>
          </cell>
          <cell r="F8">
            <v>301.96199999999999</v>
          </cell>
          <cell r="G8">
            <v>35.325000000000003</v>
          </cell>
          <cell r="H8">
            <v>0</v>
          </cell>
          <cell r="I8">
            <v>202.31299999999999</v>
          </cell>
          <cell r="J8">
            <v>3.6509999999999998</v>
          </cell>
          <cell r="K8">
            <v>4.2450000000000001</v>
          </cell>
          <cell r="L8">
            <v>0</v>
          </cell>
          <cell r="M8">
            <v>0</v>
          </cell>
          <cell r="N8">
            <v>194.417</v>
          </cell>
          <cell r="O8">
            <v>0</v>
          </cell>
          <cell r="P8">
            <v>847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847</v>
          </cell>
          <cell r="V8">
            <v>0</v>
          </cell>
          <cell r="W8">
            <v>0.90200000000000002</v>
          </cell>
          <cell r="X8">
            <v>202.31299999999999</v>
          </cell>
          <cell r="Y8">
            <v>8.798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194.417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202.31299999999999</v>
          </cell>
          <cell r="BC8">
            <v>847</v>
          </cell>
          <cell r="BD8">
            <v>561.61699999999996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454.18799999999999</v>
          </cell>
          <cell r="E9">
            <v>214.85</v>
          </cell>
          <cell r="F9">
            <v>239.33799999999999</v>
          </cell>
          <cell r="G9">
            <v>35.319000000000003</v>
          </cell>
          <cell r="H9">
            <v>0</v>
          </cell>
          <cell r="I9">
            <v>169.31399999999999</v>
          </cell>
          <cell r="J9">
            <v>1.0149999999999999</v>
          </cell>
          <cell r="K9">
            <v>1.1299999999999999</v>
          </cell>
          <cell r="L9">
            <v>0</v>
          </cell>
          <cell r="M9">
            <v>0</v>
          </cell>
          <cell r="N9">
            <v>167.16900000000001</v>
          </cell>
          <cell r="O9">
            <v>0</v>
          </cell>
          <cell r="P9">
            <v>679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679</v>
          </cell>
          <cell r="V9">
            <v>0</v>
          </cell>
          <cell r="W9">
            <v>1.081</v>
          </cell>
          <cell r="X9">
            <v>169.31399999999999</v>
          </cell>
          <cell r="Y9">
            <v>3.2259999999999995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167.16900000000001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679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169.31399999999999</v>
          </cell>
          <cell r="BC9">
            <v>679</v>
          </cell>
          <cell r="BD9">
            <v>454.18799999999999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316.60000000000002</v>
          </cell>
          <cell r="E10">
            <v>151.55699999999999</v>
          </cell>
          <cell r="F10">
            <v>165.04300000000001</v>
          </cell>
          <cell r="G10">
            <v>35.445</v>
          </cell>
          <cell r="H10">
            <v>0</v>
          </cell>
          <cell r="I10">
            <v>117.337</v>
          </cell>
          <cell r="J10">
            <v>1.69</v>
          </cell>
          <cell r="K10">
            <v>1.84</v>
          </cell>
          <cell r="L10">
            <v>0</v>
          </cell>
          <cell r="M10">
            <v>0</v>
          </cell>
          <cell r="N10">
            <v>113.807</v>
          </cell>
          <cell r="O10">
            <v>0</v>
          </cell>
          <cell r="P10">
            <v>460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460</v>
          </cell>
          <cell r="V10">
            <v>0</v>
          </cell>
          <cell r="W10">
            <v>1.4119999999999999</v>
          </cell>
          <cell r="X10">
            <v>117.337</v>
          </cell>
          <cell r="Y10">
            <v>4.9420000000000002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113.807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117.337</v>
          </cell>
          <cell r="BC10">
            <v>460</v>
          </cell>
          <cell r="BD10">
            <v>316.60000000000002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183.47399999999999</v>
          </cell>
          <cell r="E11">
            <v>88.216999999999999</v>
          </cell>
          <cell r="F11">
            <v>95.257000000000005</v>
          </cell>
          <cell r="G11">
            <v>35.534999999999997</v>
          </cell>
          <cell r="H11">
            <v>0</v>
          </cell>
          <cell r="I11">
            <v>67.914000000000001</v>
          </cell>
          <cell r="J11">
            <v>1.171</v>
          </cell>
          <cell r="K11">
            <v>1.264</v>
          </cell>
          <cell r="L11">
            <v>0</v>
          </cell>
          <cell r="M11">
            <v>0</v>
          </cell>
          <cell r="N11">
            <v>65.478999999999999</v>
          </cell>
          <cell r="O11">
            <v>0</v>
          </cell>
          <cell r="P11">
            <v>264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264</v>
          </cell>
          <cell r="V11">
            <v>0</v>
          </cell>
          <cell r="W11">
            <v>2.7959999999999998</v>
          </cell>
          <cell r="X11">
            <v>67.914000000000001</v>
          </cell>
          <cell r="Y11">
            <v>5.2309999999999999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65.478999999999999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67.914000000000001</v>
          </cell>
          <cell r="BC11">
            <v>264</v>
          </cell>
          <cell r="BD11">
            <v>183.47399999999999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232.45400000000001</v>
          </cell>
          <cell r="E12">
            <v>110.57</v>
          </cell>
          <cell r="F12">
            <v>121.884</v>
          </cell>
          <cell r="G12">
            <v>35.530999999999999</v>
          </cell>
          <cell r="H12">
            <v>0</v>
          </cell>
          <cell r="I12">
            <v>85.929000000000002</v>
          </cell>
          <cell r="J12">
            <v>0.86699999999999999</v>
          </cell>
          <cell r="K12">
            <v>0.95599999999999996</v>
          </cell>
          <cell r="L12">
            <v>0</v>
          </cell>
          <cell r="M12">
            <v>0</v>
          </cell>
          <cell r="N12">
            <v>84.105999999999995</v>
          </cell>
          <cell r="O12">
            <v>0</v>
          </cell>
          <cell r="P12">
            <v>341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341</v>
          </cell>
          <cell r="V12">
            <v>0</v>
          </cell>
          <cell r="W12">
            <v>3.3159999999999998</v>
          </cell>
          <cell r="X12">
            <v>85.929000000000002</v>
          </cell>
          <cell r="Y12">
            <v>5.1389999999999993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84.105999999999995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85.929000000000002</v>
          </cell>
          <cell r="BC12">
            <v>341</v>
          </cell>
          <cell r="BD12">
            <v>232.45400000000001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235.78800000000001</v>
          </cell>
          <cell r="E13">
            <v>111.68899999999999</v>
          </cell>
          <cell r="F13">
            <v>124.099</v>
          </cell>
          <cell r="G13">
            <v>35.488</v>
          </cell>
          <cell r="H13">
            <v>0</v>
          </cell>
          <cell r="I13">
            <v>87</v>
          </cell>
          <cell r="J13">
            <v>1.206</v>
          </cell>
          <cell r="K13">
            <v>1.339</v>
          </cell>
          <cell r="L13">
            <v>0</v>
          </cell>
          <cell r="M13">
            <v>0</v>
          </cell>
          <cell r="N13">
            <v>84.454999999999998</v>
          </cell>
          <cell r="O13">
            <v>0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3.2109999999999999</v>
          </cell>
          <cell r="X13">
            <v>87</v>
          </cell>
          <cell r="Y13">
            <v>5.7560000000000002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84.454999999999998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87</v>
          </cell>
          <cell r="BC13">
            <v>348</v>
          </cell>
          <cell r="BD13">
            <v>235.78800000000001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249.32499999999999</v>
          </cell>
          <cell r="E14">
            <v>119.88200000000001</v>
          </cell>
          <cell r="F14">
            <v>129.44300000000001</v>
          </cell>
          <cell r="G14">
            <v>35.595999999999997</v>
          </cell>
          <cell r="H14">
            <v>0</v>
          </cell>
          <cell r="I14">
            <v>93.129000000000005</v>
          </cell>
          <cell r="J14">
            <v>1.899</v>
          </cell>
          <cell r="K14">
            <v>2.0499999999999998</v>
          </cell>
          <cell r="L14">
            <v>0</v>
          </cell>
          <cell r="M14">
            <v>0</v>
          </cell>
          <cell r="N14">
            <v>89.18</v>
          </cell>
          <cell r="O14">
            <v>0</v>
          </cell>
          <cell r="P14">
            <v>362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362</v>
          </cell>
          <cell r="V14">
            <v>0</v>
          </cell>
          <cell r="W14">
            <v>2.6429999999999998</v>
          </cell>
          <cell r="X14">
            <v>93.129000000000005</v>
          </cell>
          <cell r="Y14">
            <v>6.5919999999999996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89.18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93.129000000000005</v>
          </cell>
          <cell r="BC14">
            <v>362</v>
          </cell>
          <cell r="BD14">
            <v>249.32499999999999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400.50599999999997</v>
          </cell>
          <cell r="E15">
            <v>187.07900000000001</v>
          </cell>
          <cell r="F15">
            <v>213.42699999999999</v>
          </cell>
          <cell r="G15">
            <v>35.585999999999999</v>
          </cell>
          <cell r="H15">
            <v>0</v>
          </cell>
          <cell r="I15">
            <v>145.60499999999999</v>
          </cell>
          <cell r="J15">
            <v>1.3779999999999999</v>
          </cell>
          <cell r="K15">
            <v>1.571</v>
          </cell>
          <cell r="L15">
            <v>0</v>
          </cell>
          <cell r="M15">
            <v>0</v>
          </cell>
          <cell r="N15">
            <v>142.65600000000001</v>
          </cell>
          <cell r="O15">
            <v>0</v>
          </cell>
          <cell r="P15">
            <v>598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598</v>
          </cell>
          <cell r="V15">
            <v>0</v>
          </cell>
          <cell r="W15">
            <v>2.1890000000000001</v>
          </cell>
          <cell r="X15">
            <v>145.60499999999999</v>
          </cell>
          <cell r="Y15">
            <v>5.1379999999999999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142.65600000000001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145.60499999999999</v>
          </cell>
          <cell r="BC15">
            <v>598</v>
          </cell>
          <cell r="BD15">
            <v>400.50599999999997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3133.3020000000001</v>
          </cell>
          <cell r="E6">
            <v>1472.2370000000001</v>
          </cell>
          <cell r="F6">
            <v>1661.0650000000001</v>
          </cell>
          <cell r="G6">
            <v>34.648000000000003</v>
          </cell>
          <cell r="H6">
            <v>0</v>
          </cell>
          <cell r="I6">
            <v>1165.02</v>
          </cell>
          <cell r="J6">
            <v>10.420999999999999</v>
          </cell>
          <cell r="K6">
            <v>11.757999999999999</v>
          </cell>
          <cell r="L6">
            <v>0</v>
          </cell>
          <cell r="M6">
            <v>0</v>
          </cell>
          <cell r="N6">
            <v>1142.8409999999999</v>
          </cell>
          <cell r="O6">
            <v>0</v>
          </cell>
          <cell r="P6">
            <v>4732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4732</v>
          </cell>
          <cell r="V6">
            <v>0</v>
          </cell>
          <cell r="W6">
            <v>0.51700000000000002</v>
          </cell>
          <cell r="X6">
            <v>1165.02</v>
          </cell>
          <cell r="Y6">
            <v>22.695999999999998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1142.8409999999999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1165.02</v>
          </cell>
          <cell r="BC6">
            <v>4732</v>
          </cell>
          <cell r="BD6">
            <v>3133.3020000000001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2688.0210000000002</v>
          </cell>
          <cell r="E7">
            <v>1261.8620000000001</v>
          </cell>
          <cell r="F7">
            <v>1426.1590000000001</v>
          </cell>
          <cell r="G7">
            <v>34.747</v>
          </cell>
          <cell r="H7">
            <v>0</v>
          </cell>
          <cell r="I7">
            <v>996.38</v>
          </cell>
          <cell r="J7">
            <v>6.8949999999999996</v>
          </cell>
          <cell r="K7">
            <v>7.7919999999999998</v>
          </cell>
          <cell r="L7">
            <v>0</v>
          </cell>
          <cell r="M7">
            <v>0</v>
          </cell>
          <cell r="N7">
            <v>981.69299999999998</v>
          </cell>
          <cell r="O7">
            <v>0</v>
          </cell>
          <cell r="P7">
            <v>4054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4054</v>
          </cell>
          <cell r="V7">
            <v>0</v>
          </cell>
          <cell r="W7">
            <v>0.57599999999999996</v>
          </cell>
          <cell r="X7">
            <v>996.38</v>
          </cell>
          <cell r="Y7">
            <v>15.263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981.69299999999998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996.38</v>
          </cell>
          <cell r="BC7">
            <v>4054</v>
          </cell>
          <cell r="BD7">
            <v>2688.0210000000002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1754.5429999999999</v>
          </cell>
          <cell r="E8">
            <v>824.17899999999997</v>
          </cell>
          <cell r="F8">
            <v>930.36400000000003</v>
          </cell>
          <cell r="G8">
            <v>34.97</v>
          </cell>
          <cell r="H8">
            <v>0</v>
          </cell>
          <cell r="I8">
            <v>649.39</v>
          </cell>
          <cell r="J8">
            <v>5.4740000000000002</v>
          </cell>
          <cell r="K8">
            <v>6.18</v>
          </cell>
          <cell r="L8">
            <v>0</v>
          </cell>
          <cell r="M8">
            <v>0</v>
          </cell>
          <cell r="N8">
            <v>637.73599999999999</v>
          </cell>
          <cell r="O8">
            <v>0</v>
          </cell>
          <cell r="P8">
            <v>2639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2639</v>
          </cell>
          <cell r="V8">
            <v>0</v>
          </cell>
          <cell r="W8">
            <v>1.7569999999999999</v>
          </cell>
          <cell r="X8">
            <v>649.39</v>
          </cell>
          <cell r="Y8">
            <v>13.411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637.73599999999999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649.39</v>
          </cell>
          <cell r="BC8">
            <v>2639</v>
          </cell>
          <cell r="BD8">
            <v>1754.5429999999999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3016.0630000000001</v>
          </cell>
          <cell r="E9">
            <v>1427.2349999999999</v>
          </cell>
          <cell r="F9">
            <v>1588.828</v>
          </cell>
          <cell r="G9">
            <v>35.167999999999999</v>
          </cell>
          <cell r="H9">
            <v>0</v>
          </cell>
          <cell r="I9">
            <v>1137.5899999999999</v>
          </cell>
          <cell r="J9">
            <v>9.5139999999999993</v>
          </cell>
          <cell r="K9">
            <v>10.592000000000001</v>
          </cell>
          <cell r="L9">
            <v>0</v>
          </cell>
          <cell r="M9">
            <v>0</v>
          </cell>
          <cell r="N9">
            <v>1117.4839999999999</v>
          </cell>
          <cell r="O9">
            <v>0</v>
          </cell>
          <cell r="P9">
            <v>4559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4559</v>
          </cell>
          <cell r="V9">
            <v>0</v>
          </cell>
          <cell r="W9">
            <v>0.70199999999999996</v>
          </cell>
          <cell r="X9">
            <v>1137.5899999999999</v>
          </cell>
          <cell r="Y9">
            <v>20.808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1117.4839999999999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1137.5899999999999</v>
          </cell>
          <cell r="BC9">
            <v>4559</v>
          </cell>
          <cell r="BD9">
            <v>3016.0630000000001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318.20400000000001</v>
          </cell>
          <cell r="E10">
            <v>149.91300000000001</v>
          </cell>
          <cell r="F10">
            <v>168.291</v>
          </cell>
          <cell r="G10">
            <v>34.957999999999998</v>
          </cell>
          <cell r="H10">
            <v>0</v>
          </cell>
          <cell r="I10">
            <v>121</v>
          </cell>
          <cell r="J10">
            <v>1.4319999999999999</v>
          </cell>
          <cell r="K10">
            <v>1.6080000000000001</v>
          </cell>
          <cell r="L10">
            <v>0</v>
          </cell>
          <cell r="M10">
            <v>0</v>
          </cell>
          <cell r="N10">
            <v>117.96</v>
          </cell>
          <cell r="O10">
            <v>0</v>
          </cell>
          <cell r="P10">
            <v>489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489</v>
          </cell>
          <cell r="V10">
            <v>0</v>
          </cell>
          <cell r="W10">
            <v>1.6419999999999999</v>
          </cell>
          <cell r="X10">
            <v>121</v>
          </cell>
          <cell r="Y10">
            <v>4.6820000000000004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117.96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121</v>
          </cell>
          <cell r="BC10">
            <v>489</v>
          </cell>
          <cell r="BD10">
            <v>318.20400000000001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35.487000000000002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2.4430000000000001</v>
          </cell>
          <cell r="X11">
            <v>0</v>
          </cell>
          <cell r="Y11">
            <v>2.4430000000000001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35.472000000000001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1.627</v>
          </cell>
          <cell r="X12">
            <v>0</v>
          </cell>
          <cell r="Y12">
            <v>1.627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35.326999999999998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1.7170000000000001</v>
          </cell>
          <cell r="X13">
            <v>0</v>
          </cell>
          <cell r="Y13">
            <v>1.7170000000000001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35.65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1.71</v>
          </cell>
          <cell r="X14">
            <v>0</v>
          </cell>
          <cell r="Y14">
            <v>1.71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965.67700000000002</v>
          </cell>
          <cell r="E15">
            <v>466.43599999999998</v>
          </cell>
          <cell r="F15">
            <v>499.24099999999999</v>
          </cell>
          <cell r="G15">
            <v>35.53</v>
          </cell>
          <cell r="H15">
            <v>0</v>
          </cell>
          <cell r="I15">
            <v>361</v>
          </cell>
          <cell r="J15">
            <v>2.6920000000000002</v>
          </cell>
          <cell r="K15">
            <v>2.8820000000000001</v>
          </cell>
          <cell r="L15">
            <v>0</v>
          </cell>
          <cell r="M15">
            <v>0</v>
          </cell>
          <cell r="N15">
            <v>355.42599999999999</v>
          </cell>
          <cell r="O15">
            <v>0</v>
          </cell>
          <cell r="P15">
            <v>1391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1391</v>
          </cell>
          <cell r="V15">
            <v>0</v>
          </cell>
          <cell r="W15">
            <v>1.8029999999999999</v>
          </cell>
          <cell r="X15">
            <v>361</v>
          </cell>
          <cell r="Y15">
            <v>7.3769999999999998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355.42599999999999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361</v>
          </cell>
          <cell r="BC15">
            <v>1391</v>
          </cell>
          <cell r="BD15">
            <v>965.67700000000002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1126.6969999999999</v>
          </cell>
          <cell r="E16">
            <v>534.88300000000004</v>
          </cell>
          <cell r="F16">
            <v>591.81399999999996</v>
          </cell>
          <cell r="G16">
            <v>35.49</v>
          </cell>
          <cell r="H16">
            <v>0</v>
          </cell>
          <cell r="I16">
            <v>416</v>
          </cell>
          <cell r="J16">
            <v>4.5309999999999997</v>
          </cell>
          <cell r="K16">
            <v>5.0129999999999999</v>
          </cell>
          <cell r="L16">
            <v>0</v>
          </cell>
          <cell r="M16">
            <v>0</v>
          </cell>
          <cell r="N16">
            <v>406.45600000000002</v>
          </cell>
          <cell r="O16">
            <v>0</v>
          </cell>
          <cell r="P16">
            <v>1657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1657</v>
          </cell>
          <cell r="V16">
            <v>0</v>
          </cell>
          <cell r="W16">
            <v>2.3359999999999999</v>
          </cell>
          <cell r="X16">
            <v>416</v>
          </cell>
          <cell r="Y16">
            <v>11.88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406.45600000000002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416</v>
          </cell>
          <cell r="BC16">
            <v>1657</v>
          </cell>
          <cell r="BD16">
            <v>1126.6969999999999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2302.2759999999998</v>
          </cell>
          <cell r="E17">
            <v>1103.9390000000001</v>
          </cell>
          <cell r="F17">
            <v>1198.337</v>
          </cell>
          <cell r="G17">
            <v>35.424999999999997</v>
          </cell>
          <cell r="H17">
            <v>0</v>
          </cell>
          <cell r="I17">
            <v>868</v>
          </cell>
          <cell r="J17">
            <v>6.57</v>
          </cell>
          <cell r="K17">
            <v>7.1319999999999997</v>
          </cell>
          <cell r="L17">
            <v>0</v>
          </cell>
          <cell r="M17">
            <v>0</v>
          </cell>
          <cell r="N17">
            <v>854.298</v>
          </cell>
          <cell r="O17">
            <v>0</v>
          </cell>
          <cell r="P17">
            <v>3392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3392</v>
          </cell>
          <cell r="V17">
            <v>0</v>
          </cell>
          <cell r="W17">
            <v>1.1439999999999999</v>
          </cell>
          <cell r="X17">
            <v>868</v>
          </cell>
          <cell r="Y17">
            <v>14.846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854.298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3392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868</v>
          </cell>
          <cell r="BC17">
            <v>3392</v>
          </cell>
          <cell r="BD17">
            <v>2302.2759999999998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3560</v>
          </cell>
        </row>
      </sheetData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2617.1060000000002</v>
          </cell>
          <cell r="E6">
            <v>1253.3689999999999</v>
          </cell>
          <cell r="F6">
            <v>1363.7370000000001</v>
          </cell>
          <cell r="G6">
            <v>35.325000000000003</v>
          </cell>
          <cell r="H6">
            <v>0</v>
          </cell>
          <cell r="I6">
            <v>988</v>
          </cell>
          <cell r="J6">
            <v>9.51</v>
          </cell>
          <cell r="K6">
            <v>10.347</v>
          </cell>
          <cell r="L6">
            <v>0</v>
          </cell>
          <cell r="M6">
            <v>0</v>
          </cell>
          <cell r="N6">
            <v>968.14300000000003</v>
          </cell>
          <cell r="O6">
            <v>0</v>
          </cell>
          <cell r="P6">
            <v>3870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3870</v>
          </cell>
          <cell r="V6">
            <v>0</v>
          </cell>
          <cell r="W6">
            <v>0.84</v>
          </cell>
          <cell r="X6">
            <v>988</v>
          </cell>
          <cell r="Y6">
            <v>20.696999999999999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968.14300000000003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988</v>
          </cell>
          <cell r="BC6">
            <v>3870</v>
          </cell>
          <cell r="BD6">
            <v>2617.1060000000002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2220.4899999999998</v>
          </cell>
          <cell r="E7">
            <v>1065.818</v>
          </cell>
          <cell r="F7">
            <v>1154.672</v>
          </cell>
          <cell r="G7">
            <v>35.296999999999997</v>
          </cell>
          <cell r="H7">
            <v>0</v>
          </cell>
          <cell r="I7">
            <v>841</v>
          </cell>
          <cell r="J7">
            <v>6.6449999999999996</v>
          </cell>
          <cell r="K7">
            <v>7.2</v>
          </cell>
          <cell r="L7">
            <v>0</v>
          </cell>
          <cell r="M7">
            <v>0</v>
          </cell>
          <cell r="N7">
            <v>827.15499999999997</v>
          </cell>
          <cell r="O7">
            <v>0</v>
          </cell>
          <cell r="P7">
            <v>3280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3280</v>
          </cell>
          <cell r="V7">
            <v>0</v>
          </cell>
          <cell r="W7">
            <v>1.1879999999999999</v>
          </cell>
          <cell r="X7">
            <v>841</v>
          </cell>
          <cell r="Y7">
            <v>15.032999999999999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827.15499999999997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841</v>
          </cell>
          <cell r="BC7">
            <v>3280</v>
          </cell>
          <cell r="BD7">
            <v>2220.4899999999998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2112.0309999999999</v>
          </cell>
          <cell r="E8">
            <v>1016.825</v>
          </cell>
          <cell r="F8">
            <v>1095.2059999999999</v>
          </cell>
          <cell r="G8">
            <v>35.210999999999999</v>
          </cell>
          <cell r="H8">
            <v>0</v>
          </cell>
          <cell r="I8">
            <v>800</v>
          </cell>
          <cell r="J8">
            <v>5.8520000000000003</v>
          </cell>
          <cell r="K8">
            <v>6.3029999999999999</v>
          </cell>
          <cell r="L8">
            <v>0</v>
          </cell>
          <cell r="M8">
            <v>0</v>
          </cell>
          <cell r="N8">
            <v>787.84500000000003</v>
          </cell>
          <cell r="O8">
            <v>0</v>
          </cell>
          <cell r="P8">
            <v>3102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3102</v>
          </cell>
          <cell r="V8">
            <v>0</v>
          </cell>
          <cell r="W8">
            <v>1.2969999999999999</v>
          </cell>
          <cell r="X8">
            <v>800</v>
          </cell>
          <cell r="Y8">
            <v>13.452000000000002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3102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787.84500000000003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3102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800</v>
          </cell>
          <cell r="BC8">
            <v>3102</v>
          </cell>
          <cell r="BD8">
            <v>2112.0309999999999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1180.2360000000001</v>
          </cell>
          <cell r="E9">
            <v>571.39300000000003</v>
          </cell>
          <cell r="F9">
            <v>608.84299999999996</v>
          </cell>
          <cell r="G9">
            <v>35.430999999999997</v>
          </cell>
          <cell r="H9">
            <v>0</v>
          </cell>
          <cell r="I9">
            <v>445</v>
          </cell>
          <cell r="J9">
            <v>3.7370000000000001</v>
          </cell>
          <cell r="K9">
            <v>3.9809999999999999</v>
          </cell>
          <cell r="L9">
            <v>0</v>
          </cell>
          <cell r="M9">
            <v>0</v>
          </cell>
          <cell r="N9">
            <v>437.28199999999998</v>
          </cell>
          <cell r="O9">
            <v>0</v>
          </cell>
          <cell r="P9">
            <v>1707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1707</v>
          </cell>
          <cell r="V9">
            <v>0</v>
          </cell>
          <cell r="W9">
            <v>1.4970000000000001</v>
          </cell>
          <cell r="X9">
            <v>445</v>
          </cell>
          <cell r="Y9">
            <v>9.2149999999999999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437.28199999999998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445</v>
          </cell>
          <cell r="BC9">
            <v>1707</v>
          </cell>
          <cell r="BD9">
            <v>1180.2360000000001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581.72500000000002</v>
          </cell>
          <cell r="E10">
            <v>272.60599999999999</v>
          </cell>
          <cell r="F10">
            <v>309.11900000000003</v>
          </cell>
          <cell r="G10">
            <v>35.567</v>
          </cell>
          <cell r="H10">
            <v>0</v>
          </cell>
          <cell r="I10">
            <v>219</v>
          </cell>
          <cell r="J10">
            <v>0.152</v>
          </cell>
          <cell r="K10">
            <v>0.17199999999999999</v>
          </cell>
          <cell r="L10">
            <v>0</v>
          </cell>
          <cell r="M10">
            <v>0</v>
          </cell>
          <cell r="N10">
            <v>218.67599999999999</v>
          </cell>
          <cell r="O10">
            <v>0</v>
          </cell>
          <cell r="P10">
            <v>894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894</v>
          </cell>
          <cell r="V10">
            <v>0</v>
          </cell>
          <cell r="W10">
            <v>1.554</v>
          </cell>
          <cell r="X10">
            <v>219</v>
          </cell>
          <cell r="Y10">
            <v>1.8780000000000001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218.67599999999999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894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219</v>
          </cell>
          <cell r="BC10">
            <v>894</v>
          </cell>
          <cell r="BD10">
            <v>581.72500000000002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35.576000000000001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1.6259999999999999</v>
          </cell>
          <cell r="X11">
            <v>0</v>
          </cell>
          <cell r="Y11">
            <v>1.6259999999999999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35.563000000000002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1.8089999999999999</v>
          </cell>
          <cell r="X12">
            <v>0</v>
          </cell>
          <cell r="Y12">
            <v>1.8089999999999999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35.581000000000003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1.7270000000000001</v>
          </cell>
          <cell r="X13">
            <v>0</v>
          </cell>
          <cell r="Y13">
            <v>1.7270000000000001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1.0469999999999999</v>
          </cell>
          <cell r="E14">
            <v>1.0469999999999999</v>
          </cell>
          <cell r="F14">
            <v>0</v>
          </cell>
          <cell r="G14">
            <v>35.697000000000003</v>
          </cell>
          <cell r="H14">
            <v>0</v>
          </cell>
          <cell r="I14">
            <v>0.3</v>
          </cell>
          <cell r="J14">
            <v>4.0000000000000001E-3</v>
          </cell>
          <cell r="K14">
            <v>0</v>
          </cell>
          <cell r="L14">
            <v>0</v>
          </cell>
          <cell r="M14">
            <v>0</v>
          </cell>
          <cell r="N14">
            <v>0.29599999999999999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2.3010000000000002</v>
          </cell>
          <cell r="X14">
            <v>0.3</v>
          </cell>
          <cell r="Y14">
            <v>2.3050000000000002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0.29599999999999999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0.3</v>
          </cell>
          <cell r="BC14">
            <v>0</v>
          </cell>
          <cell r="BD14">
            <v>1.0469999999999999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1784.614</v>
          </cell>
          <cell r="E15">
            <v>851.14599999999996</v>
          </cell>
          <cell r="F15">
            <v>933.46799999999996</v>
          </cell>
          <cell r="G15">
            <v>35.573</v>
          </cell>
          <cell r="H15">
            <v>0</v>
          </cell>
          <cell r="I15">
            <v>671.7</v>
          </cell>
          <cell r="J15">
            <v>6.0359999999999996</v>
          </cell>
          <cell r="K15">
            <v>6.62</v>
          </cell>
          <cell r="L15">
            <v>0</v>
          </cell>
          <cell r="M15">
            <v>0</v>
          </cell>
          <cell r="N15">
            <v>659.04399999999998</v>
          </cell>
          <cell r="O15">
            <v>0</v>
          </cell>
          <cell r="P15">
            <v>2652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2652</v>
          </cell>
          <cell r="V15">
            <v>0</v>
          </cell>
          <cell r="W15">
            <v>4.125</v>
          </cell>
          <cell r="X15">
            <v>671.7</v>
          </cell>
          <cell r="Y15">
            <v>16.780999999999999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659.04399999999998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671.7</v>
          </cell>
          <cell r="BC15">
            <v>2652</v>
          </cell>
          <cell r="BD15">
            <v>1784.614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203.73</v>
          </cell>
          <cell r="E6">
            <v>85.39</v>
          </cell>
          <cell r="F6">
            <v>118.34</v>
          </cell>
          <cell r="G6">
            <v>34.668999999999997</v>
          </cell>
          <cell r="H6">
            <v>0</v>
          </cell>
          <cell r="I6">
            <v>76.566000000000003</v>
          </cell>
          <cell r="J6">
            <v>0.47699999999999998</v>
          </cell>
          <cell r="K6">
            <v>0.66100000000000003</v>
          </cell>
          <cell r="L6">
            <v>0</v>
          </cell>
          <cell r="M6">
            <v>0</v>
          </cell>
          <cell r="N6">
            <v>75.427999999999997</v>
          </cell>
          <cell r="O6">
            <v>0</v>
          </cell>
          <cell r="P6">
            <v>382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382</v>
          </cell>
          <cell r="V6">
            <v>0</v>
          </cell>
          <cell r="W6">
            <v>0</v>
          </cell>
          <cell r="X6">
            <v>76.566000000000003</v>
          </cell>
          <cell r="Y6">
            <v>1.1379999999999999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75.427999999999997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76.566000000000003</v>
          </cell>
          <cell r="BC6">
            <v>382</v>
          </cell>
          <cell r="BD6">
            <v>203.73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187.95500000000001</v>
          </cell>
          <cell r="E7">
            <v>79.206000000000003</v>
          </cell>
          <cell r="F7">
            <v>108.749</v>
          </cell>
          <cell r="G7">
            <v>34.75</v>
          </cell>
          <cell r="H7">
            <v>0</v>
          </cell>
          <cell r="I7">
            <v>71.215000000000003</v>
          </cell>
          <cell r="J7">
            <v>0.55300000000000005</v>
          </cell>
          <cell r="K7">
            <v>0.76</v>
          </cell>
          <cell r="L7">
            <v>0</v>
          </cell>
          <cell r="M7">
            <v>0</v>
          </cell>
          <cell r="N7">
            <v>69.902000000000001</v>
          </cell>
          <cell r="O7">
            <v>0</v>
          </cell>
          <cell r="P7">
            <v>352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352</v>
          </cell>
          <cell r="V7">
            <v>0</v>
          </cell>
          <cell r="W7">
            <v>0</v>
          </cell>
          <cell r="X7">
            <v>71.215000000000003</v>
          </cell>
          <cell r="Y7">
            <v>1.3130000000000002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69.902000000000001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71.215000000000003</v>
          </cell>
          <cell r="BC7">
            <v>352</v>
          </cell>
          <cell r="BD7">
            <v>187.95500000000001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188.36500000000001</v>
          </cell>
          <cell r="E8">
            <v>78.986999999999995</v>
          </cell>
          <cell r="F8">
            <v>109.378</v>
          </cell>
          <cell r="G8">
            <v>35.070999999999998</v>
          </cell>
          <cell r="H8">
            <v>0</v>
          </cell>
          <cell r="I8">
            <v>72.415999999999997</v>
          </cell>
          <cell r="J8">
            <v>0.45500000000000002</v>
          </cell>
          <cell r="K8">
            <v>0.629</v>
          </cell>
          <cell r="L8">
            <v>0</v>
          </cell>
          <cell r="M8">
            <v>0</v>
          </cell>
          <cell r="N8">
            <v>71.331999999999994</v>
          </cell>
          <cell r="O8">
            <v>0</v>
          </cell>
          <cell r="P8">
            <v>361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361</v>
          </cell>
          <cell r="V8">
            <v>0</v>
          </cell>
          <cell r="W8">
            <v>0</v>
          </cell>
          <cell r="X8">
            <v>72.415999999999997</v>
          </cell>
          <cell r="Y8">
            <v>1.0840000000000001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71.331999999999994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72.415999999999997</v>
          </cell>
          <cell r="BC8">
            <v>361</v>
          </cell>
          <cell r="BD8">
            <v>188.36500000000001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125.78100000000001</v>
          </cell>
          <cell r="E9">
            <v>52.738</v>
          </cell>
          <cell r="F9">
            <v>73.043000000000006</v>
          </cell>
          <cell r="G9">
            <v>35.387999999999998</v>
          </cell>
          <cell r="H9">
            <v>0</v>
          </cell>
          <cell r="I9">
            <v>48.735999999999997</v>
          </cell>
          <cell r="J9">
            <v>0.46800000000000003</v>
          </cell>
          <cell r="K9">
            <v>0.64800000000000002</v>
          </cell>
          <cell r="L9">
            <v>0</v>
          </cell>
          <cell r="M9">
            <v>0</v>
          </cell>
          <cell r="N9">
            <v>47.62</v>
          </cell>
          <cell r="O9">
            <v>0</v>
          </cell>
          <cell r="P9">
            <v>243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243</v>
          </cell>
          <cell r="V9">
            <v>0</v>
          </cell>
          <cell r="W9">
            <v>0</v>
          </cell>
          <cell r="X9">
            <v>48.735999999999997</v>
          </cell>
          <cell r="Y9">
            <v>1.1160000000000001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243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243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48.735999999999997</v>
          </cell>
          <cell r="BC9">
            <v>243</v>
          </cell>
          <cell r="BD9">
            <v>125.78100000000001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80.831000000000003</v>
          </cell>
          <cell r="E10">
            <v>34.442999999999998</v>
          </cell>
          <cell r="F10">
            <v>46.387999999999998</v>
          </cell>
          <cell r="G10">
            <v>35.024999999999999</v>
          </cell>
          <cell r="H10">
            <v>0</v>
          </cell>
          <cell r="I10">
            <v>30.318999999999999</v>
          </cell>
          <cell r="J10">
            <v>0.13400000000000001</v>
          </cell>
          <cell r="K10">
            <v>0.18</v>
          </cell>
          <cell r="L10">
            <v>0</v>
          </cell>
          <cell r="M10">
            <v>0</v>
          </cell>
          <cell r="N10">
            <v>30.004999999999999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0</v>
          </cell>
          <cell r="X10">
            <v>30.318999999999999</v>
          </cell>
          <cell r="Y10">
            <v>0.314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30.004999999999999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30.318999999999999</v>
          </cell>
          <cell r="BC10">
            <v>147</v>
          </cell>
          <cell r="BD10">
            <v>80.831000000000003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59.994999999999997</v>
          </cell>
          <cell r="E11">
            <v>25.67</v>
          </cell>
          <cell r="F11">
            <v>34.325000000000003</v>
          </cell>
          <cell r="G11">
            <v>35.491999999999997</v>
          </cell>
          <cell r="H11">
            <v>0</v>
          </cell>
          <cell r="I11">
            <v>22.850999999999999</v>
          </cell>
          <cell r="J11">
            <v>0.17499999999999999</v>
          </cell>
          <cell r="K11">
            <v>0.23499999999999999</v>
          </cell>
          <cell r="L11">
            <v>0</v>
          </cell>
          <cell r="M11">
            <v>0</v>
          </cell>
          <cell r="N11">
            <v>22.440999999999999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</v>
          </cell>
          <cell r="X11">
            <v>22.850999999999999</v>
          </cell>
          <cell r="Y11">
            <v>0.41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22.440999999999999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22.850999999999999</v>
          </cell>
          <cell r="BC11">
            <v>110</v>
          </cell>
          <cell r="BD11">
            <v>59.994999999999997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64.176000000000002</v>
          </cell>
          <cell r="E12">
            <v>27.65</v>
          </cell>
          <cell r="F12">
            <v>36.526000000000003</v>
          </cell>
          <cell r="G12">
            <v>35.454000000000001</v>
          </cell>
          <cell r="H12">
            <v>0</v>
          </cell>
          <cell r="I12">
            <v>24.391999999999999</v>
          </cell>
          <cell r="J12">
            <v>0.24</v>
          </cell>
          <cell r="K12">
            <v>0.316</v>
          </cell>
          <cell r="L12">
            <v>0</v>
          </cell>
          <cell r="M12">
            <v>0</v>
          </cell>
          <cell r="N12">
            <v>23.835999999999999</v>
          </cell>
          <cell r="O12">
            <v>0</v>
          </cell>
          <cell r="P12">
            <v>116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116</v>
          </cell>
          <cell r="V12">
            <v>0</v>
          </cell>
          <cell r="W12">
            <v>0</v>
          </cell>
          <cell r="X12">
            <v>24.391999999999999</v>
          </cell>
          <cell r="Y12">
            <v>0.55600000000000005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23.835999999999999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24.391999999999999</v>
          </cell>
          <cell r="BC12">
            <v>116</v>
          </cell>
          <cell r="BD12">
            <v>64.176000000000002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65.638000000000005</v>
          </cell>
          <cell r="E13">
            <v>28.152999999999999</v>
          </cell>
          <cell r="F13">
            <v>37.484999999999999</v>
          </cell>
          <cell r="G13">
            <v>35.433</v>
          </cell>
          <cell r="H13">
            <v>0</v>
          </cell>
          <cell r="I13">
            <v>24.617000000000001</v>
          </cell>
          <cell r="J13">
            <v>0.129</v>
          </cell>
          <cell r="K13">
            <v>0.17199999999999999</v>
          </cell>
          <cell r="L13">
            <v>0</v>
          </cell>
          <cell r="M13">
            <v>0</v>
          </cell>
          <cell r="N13">
            <v>24.315999999999999</v>
          </cell>
          <cell r="O13">
            <v>0</v>
          </cell>
          <cell r="P13">
            <v>118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</v>
          </cell>
          <cell r="V13">
            <v>0</v>
          </cell>
          <cell r="W13">
            <v>0</v>
          </cell>
          <cell r="X13">
            <v>24.617000000000001</v>
          </cell>
          <cell r="Y13">
            <v>0.30099999999999999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24.315999999999999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24.617000000000001</v>
          </cell>
          <cell r="BC13">
            <v>118</v>
          </cell>
          <cell r="BD13">
            <v>65.638000000000005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49.087000000000003</v>
          </cell>
          <cell r="E14">
            <v>21.138000000000002</v>
          </cell>
          <cell r="F14">
            <v>27.949000000000002</v>
          </cell>
          <cell r="G14">
            <v>35.615000000000002</v>
          </cell>
          <cell r="H14">
            <v>0</v>
          </cell>
          <cell r="I14">
            <v>18.698</v>
          </cell>
          <cell r="J14">
            <v>0.14099999999999999</v>
          </cell>
          <cell r="K14">
            <v>0.186</v>
          </cell>
          <cell r="L14">
            <v>0</v>
          </cell>
          <cell r="M14">
            <v>0</v>
          </cell>
          <cell r="N14">
            <v>18.370999999999999</v>
          </cell>
          <cell r="O14">
            <v>0</v>
          </cell>
          <cell r="P14">
            <v>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89</v>
          </cell>
          <cell r="V14">
            <v>0</v>
          </cell>
          <cell r="W14">
            <v>0</v>
          </cell>
          <cell r="X14">
            <v>18.698</v>
          </cell>
          <cell r="Y14">
            <v>0.32699999999999996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18.370999999999999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18.698</v>
          </cell>
          <cell r="BC14">
            <v>89</v>
          </cell>
          <cell r="BD14">
            <v>49.087000000000003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125.76300000000001</v>
          </cell>
          <cell r="E15">
            <v>53.844999999999999</v>
          </cell>
          <cell r="F15">
            <v>71.918000000000006</v>
          </cell>
          <cell r="G15">
            <v>35.484999999999999</v>
          </cell>
          <cell r="H15">
            <v>0</v>
          </cell>
          <cell r="I15">
            <v>47.834000000000003</v>
          </cell>
          <cell r="J15">
            <v>0.371</v>
          </cell>
          <cell r="K15">
            <v>0.495</v>
          </cell>
          <cell r="L15">
            <v>0</v>
          </cell>
          <cell r="M15">
            <v>0</v>
          </cell>
          <cell r="N15">
            <v>46.968000000000004</v>
          </cell>
          <cell r="O15">
            <v>0</v>
          </cell>
          <cell r="P15">
            <v>230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230</v>
          </cell>
          <cell r="V15">
            <v>0</v>
          </cell>
          <cell r="W15">
            <v>0</v>
          </cell>
          <cell r="X15">
            <v>47.834000000000003</v>
          </cell>
          <cell r="Y15">
            <v>0.86599999999999999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46.968000000000004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47.834000000000003</v>
          </cell>
          <cell r="BC15">
            <v>230</v>
          </cell>
          <cell r="BD15">
            <v>125.76300000000001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174.04400000000001</v>
          </cell>
          <cell r="E16">
            <v>74.09</v>
          </cell>
          <cell r="F16">
            <v>99.953999999999994</v>
          </cell>
          <cell r="G16">
            <v>35.401000000000003</v>
          </cell>
          <cell r="H16">
            <v>0</v>
          </cell>
          <cell r="I16">
            <v>66.917000000000002</v>
          </cell>
          <cell r="J16">
            <v>0.52600000000000002</v>
          </cell>
          <cell r="K16">
            <v>0.71</v>
          </cell>
          <cell r="L16">
            <v>0</v>
          </cell>
          <cell r="M16">
            <v>0</v>
          </cell>
          <cell r="N16">
            <v>65.680999999999997</v>
          </cell>
          <cell r="O16">
            <v>0</v>
          </cell>
          <cell r="P16">
            <v>325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325</v>
          </cell>
          <cell r="V16">
            <v>0</v>
          </cell>
          <cell r="W16">
            <v>0</v>
          </cell>
          <cell r="X16">
            <v>66.917000000000002</v>
          </cell>
          <cell r="Y16">
            <v>1.236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65.680999999999997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66.917000000000002</v>
          </cell>
          <cell r="BC16">
            <v>325</v>
          </cell>
          <cell r="BD16">
            <v>174.04400000000001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183.73</v>
          </cell>
          <cell r="E17">
            <v>78.566000000000003</v>
          </cell>
          <cell r="F17">
            <v>105.164</v>
          </cell>
          <cell r="G17">
            <v>35.401000000000003</v>
          </cell>
          <cell r="H17">
            <v>0</v>
          </cell>
          <cell r="I17">
            <v>71.802999999999997</v>
          </cell>
          <cell r="J17">
            <v>0.70099999999999996</v>
          </cell>
          <cell r="K17">
            <v>0.93899999999999995</v>
          </cell>
          <cell r="L17">
            <v>0</v>
          </cell>
          <cell r="M17">
            <v>0</v>
          </cell>
          <cell r="N17">
            <v>70.162999999999997</v>
          </cell>
          <cell r="O17">
            <v>0</v>
          </cell>
          <cell r="P17">
            <v>346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346</v>
          </cell>
          <cell r="V17">
            <v>0</v>
          </cell>
          <cell r="W17">
            <v>0</v>
          </cell>
          <cell r="X17">
            <v>71.802999999999997</v>
          </cell>
          <cell r="Y17">
            <v>1.64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70.162999999999997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71.802999999999997</v>
          </cell>
          <cell r="BC17">
            <v>346</v>
          </cell>
          <cell r="BD17">
            <v>183.73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4507</v>
          </cell>
        </row>
      </sheetData>
      <sheetData sheetId="24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GPYRQKPH7LZFIHSGZRMFDEVHQ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188.77199999999999</v>
          </cell>
          <cell r="E6">
            <v>80.097999999999999</v>
          </cell>
          <cell r="F6">
            <v>108.67400000000001</v>
          </cell>
          <cell r="G6">
            <v>35.295999999999999</v>
          </cell>
          <cell r="H6">
            <v>0</v>
          </cell>
          <cell r="I6">
            <v>72.475999999999999</v>
          </cell>
          <cell r="J6">
            <v>0.47</v>
          </cell>
          <cell r="K6">
            <v>0.63800000000000001</v>
          </cell>
          <cell r="L6">
            <v>0</v>
          </cell>
          <cell r="M6">
            <v>0</v>
          </cell>
          <cell r="N6">
            <v>71.367999999999995</v>
          </cell>
          <cell r="O6">
            <v>0</v>
          </cell>
          <cell r="P6">
            <v>354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354</v>
          </cell>
          <cell r="V6">
            <v>0</v>
          </cell>
          <cell r="W6">
            <v>0</v>
          </cell>
          <cell r="X6">
            <v>72.475999999999999</v>
          </cell>
          <cell r="Y6">
            <v>1.1080000000000001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71.367999999999995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72.475999999999999</v>
          </cell>
          <cell r="BC6">
            <v>354</v>
          </cell>
          <cell r="BD6">
            <v>188.77199999999999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157.839</v>
          </cell>
          <cell r="E7">
            <v>66.995999999999995</v>
          </cell>
          <cell r="F7">
            <v>90.843000000000004</v>
          </cell>
          <cell r="G7">
            <v>35.369</v>
          </cell>
          <cell r="H7">
            <v>0</v>
          </cell>
          <cell r="I7">
            <v>60.843000000000004</v>
          </cell>
          <cell r="J7">
            <v>0.49</v>
          </cell>
          <cell r="K7">
            <v>0.66400000000000003</v>
          </cell>
          <cell r="L7">
            <v>0</v>
          </cell>
          <cell r="M7">
            <v>0</v>
          </cell>
          <cell r="N7">
            <v>59.689</v>
          </cell>
          <cell r="O7">
            <v>0</v>
          </cell>
          <cell r="P7">
            <v>297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</v>
          </cell>
          <cell r="V7">
            <v>0</v>
          </cell>
          <cell r="W7">
            <v>0</v>
          </cell>
          <cell r="X7">
            <v>60.843000000000004</v>
          </cell>
          <cell r="Y7">
            <v>1.1539999999999999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59.689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60.843000000000004</v>
          </cell>
          <cell r="BC7">
            <v>297</v>
          </cell>
          <cell r="BD7">
            <v>157.839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164.911</v>
          </cell>
          <cell r="E8">
            <v>70.013999999999996</v>
          </cell>
          <cell r="F8">
            <v>94.897000000000006</v>
          </cell>
          <cell r="G8">
            <v>35.256</v>
          </cell>
          <cell r="H8">
            <v>0</v>
          </cell>
          <cell r="I8">
            <v>63.737000000000002</v>
          </cell>
          <cell r="J8">
            <v>0.50800000000000001</v>
          </cell>
          <cell r="K8">
            <v>0.68799999999999994</v>
          </cell>
          <cell r="L8">
            <v>0</v>
          </cell>
          <cell r="M8">
            <v>0</v>
          </cell>
          <cell r="N8">
            <v>62.540999999999997</v>
          </cell>
          <cell r="O8">
            <v>0</v>
          </cell>
          <cell r="P8">
            <v>311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311</v>
          </cell>
          <cell r="V8">
            <v>0</v>
          </cell>
          <cell r="W8">
            <v>0</v>
          </cell>
          <cell r="X8">
            <v>63.737000000000002</v>
          </cell>
          <cell r="Y8">
            <v>1.196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62.540999999999997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63.737000000000002</v>
          </cell>
          <cell r="BC8">
            <v>311</v>
          </cell>
          <cell r="BD8">
            <v>164.911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97.167000000000002</v>
          </cell>
          <cell r="E9">
            <v>41.177999999999997</v>
          </cell>
          <cell r="F9">
            <v>55.988999999999997</v>
          </cell>
          <cell r="G9">
            <v>35.42</v>
          </cell>
          <cell r="H9">
            <v>0</v>
          </cell>
          <cell r="I9">
            <v>36.976999999999997</v>
          </cell>
          <cell r="J9">
            <v>0.29599999999999999</v>
          </cell>
          <cell r="K9">
            <v>0.40200000000000002</v>
          </cell>
          <cell r="L9">
            <v>0</v>
          </cell>
          <cell r="M9">
            <v>0</v>
          </cell>
          <cell r="N9">
            <v>36.279000000000003</v>
          </cell>
          <cell r="O9">
            <v>0</v>
          </cell>
          <cell r="P9">
            <v>181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181</v>
          </cell>
          <cell r="V9">
            <v>0</v>
          </cell>
          <cell r="W9">
            <v>0</v>
          </cell>
          <cell r="X9">
            <v>36.976999999999997</v>
          </cell>
          <cell r="Y9">
            <v>0.69799999999999995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36.279000000000003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36.976999999999997</v>
          </cell>
          <cell r="BC9">
            <v>181</v>
          </cell>
          <cell r="BD9">
            <v>97.167000000000002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52.195</v>
          </cell>
          <cell r="E10">
            <v>22.655000000000001</v>
          </cell>
          <cell r="F10">
            <v>29.54</v>
          </cell>
          <cell r="G10">
            <v>35.515000000000001</v>
          </cell>
          <cell r="H10">
            <v>0</v>
          </cell>
          <cell r="I10">
            <v>19.812999999999999</v>
          </cell>
          <cell r="J10">
            <v>0.158</v>
          </cell>
          <cell r="K10">
            <v>0.20499999999999999</v>
          </cell>
          <cell r="L10">
            <v>0</v>
          </cell>
          <cell r="M10">
            <v>0</v>
          </cell>
          <cell r="N10">
            <v>19.45</v>
          </cell>
          <cell r="O10">
            <v>0</v>
          </cell>
          <cell r="P10">
            <v>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</v>
          </cell>
          <cell r="V10">
            <v>0</v>
          </cell>
          <cell r="W10">
            <v>0</v>
          </cell>
          <cell r="X10">
            <v>19.812999999999999</v>
          </cell>
          <cell r="Y10">
            <v>0.36299999999999999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19.45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19.812999999999999</v>
          </cell>
          <cell r="BC10">
            <v>93</v>
          </cell>
          <cell r="BD10">
            <v>52.195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50.494999999999997</v>
          </cell>
          <cell r="E11">
            <v>21.844999999999999</v>
          </cell>
          <cell r="F11">
            <v>28.65</v>
          </cell>
          <cell r="G11">
            <v>35.497999999999998</v>
          </cell>
          <cell r="H11">
            <v>0</v>
          </cell>
          <cell r="I11">
            <v>18.850000000000001</v>
          </cell>
          <cell r="J11">
            <v>0.151</v>
          </cell>
          <cell r="K11">
            <v>0.19800000000000001</v>
          </cell>
          <cell r="L11">
            <v>0</v>
          </cell>
          <cell r="M11">
            <v>0</v>
          </cell>
          <cell r="N11">
            <v>18.501000000000001</v>
          </cell>
          <cell r="O11">
            <v>0</v>
          </cell>
          <cell r="P11">
            <v>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89</v>
          </cell>
          <cell r="V11">
            <v>0</v>
          </cell>
          <cell r="W11">
            <v>0</v>
          </cell>
          <cell r="X11">
            <v>18.850000000000001</v>
          </cell>
          <cell r="Y11">
            <v>0.34899999999999998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18.501000000000001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18.850000000000001</v>
          </cell>
          <cell r="BC11">
            <v>89</v>
          </cell>
          <cell r="BD11">
            <v>50.494999999999997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57.180999999999997</v>
          </cell>
          <cell r="E12">
            <v>24.902999999999999</v>
          </cell>
          <cell r="F12">
            <v>32.277999999999999</v>
          </cell>
          <cell r="G12">
            <v>35.503</v>
          </cell>
          <cell r="H12">
            <v>0</v>
          </cell>
          <cell r="I12">
            <v>21.431000000000001</v>
          </cell>
          <cell r="J12">
            <v>0.217</v>
          </cell>
          <cell r="K12">
            <v>0.28199999999999997</v>
          </cell>
          <cell r="L12">
            <v>0</v>
          </cell>
          <cell r="M12">
            <v>0</v>
          </cell>
          <cell r="N12">
            <v>20.931999999999999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0</v>
          </cell>
          <cell r="X12">
            <v>21.431000000000001</v>
          </cell>
          <cell r="Y12">
            <v>0.499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20.931999999999999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21.431000000000001</v>
          </cell>
          <cell r="BC12">
            <v>100</v>
          </cell>
          <cell r="BD12">
            <v>57.180999999999997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61.83</v>
          </cell>
          <cell r="E13">
            <v>26.613</v>
          </cell>
          <cell r="F13">
            <v>35.216999999999999</v>
          </cell>
          <cell r="G13">
            <v>35.527999999999999</v>
          </cell>
          <cell r="H13">
            <v>0</v>
          </cell>
          <cell r="I13">
            <v>23.091000000000001</v>
          </cell>
          <cell r="J13">
            <v>0.20399999999999999</v>
          </cell>
          <cell r="K13">
            <v>0.26900000000000002</v>
          </cell>
          <cell r="L13">
            <v>0</v>
          </cell>
          <cell r="M13">
            <v>0</v>
          </cell>
          <cell r="N13">
            <v>22.617999999999999</v>
          </cell>
          <cell r="O13">
            <v>0</v>
          </cell>
          <cell r="P13">
            <v>110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110</v>
          </cell>
          <cell r="V13">
            <v>0</v>
          </cell>
          <cell r="W13">
            <v>0</v>
          </cell>
          <cell r="X13">
            <v>23.091000000000001</v>
          </cell>
          <cell r="Y13">
            <v>0.47299999999999998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22.617999999999999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23.091000000000001</v>
          </cell>
          <cell r="BC13">
            <v>110</v>
          </cell>
          <cell r="BD13">
            <v>61.83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66.099999999999994</v>
          </cell>
          <cell r="E14">
            <v>28.161000000000001</v>
          </cell>
          <cell r="F14">
            <v>37.939</v>
          </cell>
          <cell r="G14">
            <v>35.68</v>
          </cell>
          <cell r="H14">
            <v>0</v>
          </cell>
          <cell r="I14">
            <v>24.742000000000001</v>
          </cell>
          <cell r="J14">
            <v>0.13</v>
          </cell>
          <cell r="K14">
            <v>0.17499999999999999</v>
          </cell>
          <cell r="L14">
            <v>0</v>
          </cell>
          <cell r="M14">
            <v>0</v>
          </cell>
          <cell r="N14">
            <v>24.437000000000001</v>
          </cell>
          <cell r="O14">
            <v>0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</v>
          </cell>
          <cell r="X14">
            <v>24.742000000000001</v>
          </cell>
          <cell r="Y14">
            <v>0.30499999999999999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24.437000000000001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24.742000000000001</v>
          </cell>
          <cell r="BC14">
            <v>120</v>
          </cell>
          <cell r="BD14">
            <v>66.099999999999994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107.337</v>
          </cell>
          <cell r="E15">
            <v>45.204000000000001</v>
          </cell>
          <cell r="F15">
            <v>62.133000000000003</v>
          </cell>
          <cell r="G15">
            <v>35.509</v>
          </cell>
          <cell r="H15">
            <v>0</v>
          </cell>
          <cell r="I15">
            <v>40.418999999999997</v>
          </cell>
          <cell r="J15">
            <v>0.36799999999999999</v>
          </cell>
          <cell r="K15">
            <v>0.50600000000000001</v>
          </cell>
          <cell r="L15">
            <v>0</v>
          </cell>
          <cell r="M15">
            <v>0</v>
          </cell>
          <cell r="N15">
            <v>39.545000000000002</v>
          </cell>
          <cell r="O15">
            <v>0</v>
          </cell>
          <cell r="P15">
            <v>200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200</v>
          </cell>
          <cell r="V15">
            <v>0</v>
          </cell>
          <cell r="W15">
            <v>0</v>
          </cell>
          <cell r="X15">
            <v>40.418999999999997</v>
          </cell>
          <cell r="Y15">
            <v>0.874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39.545000000000002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40.418999999999997</v>
          </cell>
          <cell r="BC15">
            <v>200</v>
          </cell>
          <cell r="BD15">
            <v>107.337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 k ED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3638.26</v>
          </cell>
          <cell r="E6">
            <v>1691.182</v>
          </cell>
          <cell r="F6">
            <v>1947.078</v>
          </cell>
          <cell r="G6">
            <v>34.56</v>
          </cell>
          <cell r="H6">
            <v>0</v>
          </cell>
          <cell r="I6">
            <v>1289.1089999999999</v>
          </cell>
          <cell r="J6">
            <v>21.831</v>
          </cell>
          <cell r="K6">
            <v>25.135000000000002</v>
          </cell>
          <cell r="L6">
            <v>0</v>
          </cell>
          <cell r="M6">
            <v>0</v>
          </cell>
          <cell r="N6">
            <v>1242.143</v>
          </cell>
          <cell r="O6">
            <v>0</v>
          </cell>
          <cell r="P6">
            <v>5343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5343</v>
          </cell>
          <cell r="V6">
            <v>0</v>
          </cell>
          <cell r="W6">
            <v>1.077</v>
          </cell>
          <cell r="X6">
            <v>1289.1089999999999</v>
          </cell>
          <cell r="Y6">
            <v>48.042999999999999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5343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1242.143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5343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1289.1089999999999</v>
          </cell>
          <cell r="BC6">
            <v>5343</v>
          </cell>
          <cell r="BD6">
            <v>3638.26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2770.9749999999999</v>
          </cell>
          <cell r="E7">
            <v>1287.395</v>
          </cell>
          <cell r="F7">
            <v>1483.58</v>
          </cell>
          <cell r="G7">
            <v>34.621000000000002</v>
          </cell>
          <cell r="H7">
            <v>0</v>
          </cell>
          <cell r="I7">
            <v>985.15099999999995</v>
          </cell>
          <cell r="J7">
            <v>15.573</v>
          </cell>
          <cell r="K7">
            <v>17.946999999999999</v>
          </cell>
          <cell r="L7">
            <v>0</v>
          </cell>
          <cell r="M7">
            <v>0</v>
          </cell>
          <cell r="N7">
            <v>951.63099999999997</v>
          </cell>
          <cell r="O7">
            <v>0</v>
          </cell>
          <cell r="P7">
            <v>4087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4087</v>
          </cell>
          <cell r="V7">
            <v>0</v>
          </cell>
          <cell r="W7">
            <v>1.3740000000000001</v>
          </cell>
          <cell r="X7">
            <v>985.15099999999995</v>
          </cell>
          <cell r="Y7">
            <v>34.893999999999998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951.63099999999997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985.15099999999995</v>
          </cell>
          <cell r="BC7">
            <v>4087</v>
          </cell>
          <cell r="BD7">
            <v>2770.9749999999999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2866.2020000000002</v>
          </cell>
          <cell r="E8">
            <v>1334.8579999999999</v>
          </cell>
          <cell r="F8">
            <v>1531.3440000000001</v>
          </cell>
          <cell r="G8">
            <v>34.588999999999999</v>
          </cell>
          <cell r="H8">
            <v>0</v>
          </cell>
          <cell r="I8">
            <v>1019.151</v>
          </cell>
          <cell r="J8">
            <v>15.884</v>
          </cell>
          <cell r="K8">
            <v>18.221</v>
          </cell>
          <cell r="L8">
            <v>0</v>
          </cell>
          <cell r="M8">
            <v>0</v>
          </cell>
          <cell r="N8">
            <v>985.04600000000005</v>
          </cell>
          <cell r="O8">
            <v>0</v>
          </cell>
          <cell r="P8">
            <v>4209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4209</v>
          </cell>
          <cell r="V8">
            <v>0</v>
          </cell>
          <cell r="W8">
            <v>2.008</v>
          </cell>
          <cell r="X8">
            <v>1019.151</v>
          </cell>
          <cell r="Y8">
            <v>36.113000000000007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985.04600000000005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1019.151</v>
          </cell>
          <cell r="BC8">
            <v>4209</v>
          </cell>
          <cell r="BD8">
            <v>2866.2020000000002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2040.2529999999999</v>
          </cell>
          <cell r="E9">
            <v>948.40300000000002</v>
          </cell>
          <cell r="F9">
            <v>1091.8499999999999</v>
          </cell>
          <cell r="G9">
            <v>34.621000000000002</v>
          </cell>
          <cell r="H9">
            <v>0</v>
          </cell>
          <cell r="I9">
            <v>725.53899999999999</v>
          </cell>
          <cell r="J9">
            <v>7.6139999999999999</v>
          </cell>
          <cell r="K9">
            <v>8.7650000000000006</v>
          </cell>
          <cell r="L9">
            <v>0</v>
          </cell>
          <cell r="M9">
            <v>0</v>
          </cell>
          <cell r="N9">
            <v>709.16</v>
          </cell>
          <cell r="O9">
            <v>0</v>
          </cell>
          <cell r="P9">
            <v>3007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3007</v>
          </cell>
          <cell r="V9">
            <v>0</v>
          </cell>
          <cell r="W9">
            <v>4.24</v>
          </cell>
          <cell r="X9">
            <v>725.53899999999999</v>
          </cell>
          <cell r="Y9">
            <v>20.619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709.16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725.53899999999999</v>
          </cell>
          <cell r="BC9">
            <v>3007</v>
          </cell>
          <cell r="BD9">
            <v>2040.2529999999999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910.93700000000001</v>
          </cell>
          <cell r="E10">
            <v>424.53399999999999</v>
          </cell>
          <cell r="F10">
            <v>486.40300000000002</v>
          </cell>
          <cell r="G10">
            <v>34.622</v>
          </cell>
          <cell r="H10">
            <v>0</v>
          </cell>
          <cell r="I10">
            <v>322.452</v>
          </cell>
          <cell r="J10">
            <v>5.1859999999999999</v>
          </cell>
          <cell r="K10">
            <v>5.9420000000000002</v>
          </cell>
          <cell r="L10">
            <v>0</v>
          </cell>
          <cell r="M10">
            <v>0</v>
          </cell>
          <cell r="N10">
            <v>311.32400000000001</v>
          </cell>
          <cell r="O10">
            <v>0</v>
          </cell>
          <cell r="P10">
            <v>1330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1330</v>
          </cell>
          <cell r="V10">
            <v>0</v>
          </cell>
          <cell r="W10">
            <v>4.6500000000000004</v>
          </cell>
          <cell r="X10">
            <v>322.452</v>
          </cell>
          <cell r="Y10">
            <v>15.778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311.32400000000001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322.452</v>
          </cell>
          <cell r="BC10">
            <v>1330</v>
          </cell>
          <cell r="BD10">
            <v>910.93700000000001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766.81600000000003</v>
          </cell>
          <cell r="E11">
            <v>359.73599999999999</v>
          </cell>
          <cell r="F11">
            <v>407.08</v>
          </cell>
          <cell r="G11">
            <v>34.616999999999997</v>
          </cell>
          <cell r="H11">
            <v>0</v>
          </cell>
          <cell r="I11">
            <v>273.45600000000002</v>
          </cell>
          <cell r="J11">
            <v>4.7309999999999999</v>
          </cell>
          <cell r="K11">
            <v>5.3540000000000001</v>
          </cell>
          <cell r="L11">
            <v>0</v>
          </cell>
          <cell r="M11">
            <v>0</v>
          </cell>
          <cell r="N11">
            <v>263.37099999999998</v>
          </cell>
          <cell r="O11">
            <v>0</v>
          </cell>
          <cell r="P11">
            <v>1114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1114</v>
          </cell>
          <cell r="V11">
            <v>0</v>
          </cell>
          <cell r="W11">
            <v>4.0019999999999998</v>
          </cell>
          <cell r="X11">
            <v>273.45600000000002</v>
          </cell>
          <cell r="Y11">
            <v>14.087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263.37099999999998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273.45600000000002</v>
          </cell>
          <cell r="BC11">
            <v>1114</v>
          </cell>
          <cell r="BD11">
            <v>766.81600000000003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1168.972</v>
          </cell>
          <cell r="E12">
            <v>551.26800000000003</v>
          </cell>
          <cell r="F12">
            <v>617.70399999999995</v>
          </cell>
          <cell r="G12">
            <v>34.982999999999997</v>
          </cell>
          <cell r="H12">
            <v>0</v>
          </cell>
          <cell r="I12">
            <v>420.44099999999997</v>
          </cell>
          <cell r="J12">
            <v>9.5340000000000007</v>
          </cell>
          <cell r="K12">
            <v>10.682</v>
          </cell>
          <cell r="L12">
            <v>0</v>
          </cell>
          <cell r="M12">
            <v>0</v>
          </cell>
          <cell r="N12">
            <v>400.22500000000002</v>
          </cell>
          <cell r="O12">
            <v>0</v>
          </cell>
          <cell r="P12">
            <v>1696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1696</v>
          </cell>
          <cell r="V12">
            <v>0</v>
          </cell>
          <cell r="W12">
            <v>4.0309999999999997</v>
          </cell>
          <cell r="X12">
            <v>420.44099999999997</v>
          </cell>
          <cell r="Y12">
            <v>24.247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400.22500000000002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420.44099999999997</v>
          </cell>
          <cell r="BC12">
            <v>1696</v>
          </cell>
          <cell r="BD12">
            <v>1168.972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773.87699999999995</v>
          </cell>
          <cell r="E13">
            <v>364.84199999999998</v>
          </cell>
          <cell r="F13">
            <v>409.03500000000003</v>
          </cell>
          <cell r="G13">
            <v>34.798000000000002</v>
          </cell>
          <cell r="H13">
            <v>0</v>
          </cell>
          <cell r="I13">
            <v>278.98399999999998</v>
          </cell>
          <cell r="J13">
            <v>2.65</v>
          </cell>
          <cell r="K13">
            <v>2.972</v>
          </cell>
          <cell r="L13">
            <v>0</v>
          </cell>
          <cell r="M13">
            <v>0</v>
          </cell>
          <cell r="N13">
            <v>273.36200000000002</v>
          </cell>
          <cell r="O13">
            <v>0</v>
          </cell>
          <cell r="P13">
            <v>1126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1126</v>
          </cell>
          <cell r="V13">
            <v>0</v>
          </cell>
          <cell r="W13">
            <v>3.8540000000000001</v>
          </cell>
          <cell r="X13">
            <v>278.98399999999998</v>
          </cell>
          <cell r="Y13">
            <v>9.4759999999999991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1126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273.36200000000002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1126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278.98399999999998</v>
          </cell>
          <cell r="BC13">
            <v>1126</v>
          </cell>
          <cell r="BD13">
            <v>773.87699999999995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2557.2959999999998</v>
          </cell>
          <cell r="E14">
            <v>1196.1130000000001</v>
          </cell>
          <cell r="F14">
            <v>1361.183</v>
          </cell>
          <cell r="G14">
            <v>35.265000000000001</v>
          </cell>
          <cell r="H14">
            <v>0</v>
          </cell>
          <cell r="I14">
            <v>915.83299999999997</v>
          </cell>
          <cell r="J14">
            <v>21.72</v>
          </cell>
          <cell r="K14">
            <v>24.716999999999999</v>
          </cell>
          <cell r="L14">
            <v>0</v>
          </cell>
          <cell r="M14">
            <v>0</v>
          </cell>
          <cell r="N14">
            <v>869.39599999999996</v>
          </cell>
          <cell r="O14">
            <v>0</v>
          </cell>
          <cell r="P14">
            <v>3752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3752</v>
          </cell>
          <cell r="V14">
            <v>0</v>
          </cell>
          <cell r="W14">
            <v>2.141</v>
          </cell>
          <cell r="X14">
            <v>915.83299999999997</v>
          </cell>
          <cell r="Y14">
            <v>48.577999999999996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3752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869.39599999999996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3752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915.83299999999997</v>
          </cell>
          <cell r="BC14">
            <v>3752</v>
          </cell>
          <cell r="BD14">
            <v>2557.2959999999998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3817.7620000000002</v>
          </cell>
          <cell r="E15">
            <v>1782.443</v>
          </cell>
          <cell r="F15">
            <v>2035.319</v>
          </cell>
          <cell r="G15">
            <v>35.533999999999999</v>
          </cell>
          <cell r="H15">
            <v>0</v>
          </cell>
          <cell r="I15">
            <v>1373.9639999999999</v>
          </cell>
          <cell r="J15">
            <v>15.704000000000001</v>
          </cell>
          <cell r="K15">
            <v>17.933</v>
          </cell>
          <cell r="L15">
            <v>0</v>
          </cell>
          <cell r="M15">
            <v>0</v>
          </cell>
          <cell r="N15">
            <v>1340.327</v>
          </cell>
          <cell r="O15">
            <v>0</v>
          </cell>
          <cell r="P15">
            <v>5648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5648</v>
          </cell>
          <cell r="V15">
            <v>0</v>
          </cell>
          <cell r="W15">
            <v>1.4379999999999999</v>
          </cell>
          <cell r="X15">
            <v>1373.9639999999999</v>
          </cell>
          <cell r="Y15">
            <v>35.075000000000003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5648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1340.327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5648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1373.9639999999999</v>
          </cell>
          <cell r="BC15">
            <v>5648</v>
          </cell>
          <cell r="BD15">
            <v>3817.7620000000002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2235.6280000000002</v>
          </cell>
          <cell r="E16">
            <v>1042.306</v>
          </cell>
          <cell r="F16">
            <v>1193.3219999999999</v>
          </cell>
          <cell r="G16">
            <v>35.302</v>
          </cell>
          <cell r="H16">
            <v>0</v>
          </cell>
          <cell r="I16">
            <v>806</v>
          </cell>
          <cell r="J16">
            <v>13.959</v>
          </cell>
          <cell r="K16">
            <v>15.981999999999999</v>
          </cell>
          <cell r="L16">
            <v>0</v>
          </cell>
          <cell r="M16">
            <v>0</v>
          </cell>
          <cell r="N16">
            <v>776.05899999999997</v>
          </cell>
          <cell r="O16">
            <v>0</v>
          </cell>
          <cell r="P16">
            <v>3322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3322</v>
          </cell>
          <cell r="V16">
            <v>0</v>
          </cell>
          <cell r="W16">
            <v>3.093</v>
          </cell>
          <cell r="X16">
            <v>806</v>
          </cell>
          <cell r="Y16">
            <v>33.033999999999999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3322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776.05899999999997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3322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806</v>
          </cell>
          <cell r="BC16">
            <v>3322</v>
          </cell>
          <cell r="BD16">
            <v>2235.6280000000002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3512.1860000000001</v>
          </cell>
          <cell r="E17">
            <v>1644.5440000000001</v>
          </cell>
          <cell r="F17">
            <v>1867.6420000000001</v>
          </cell>
          <cell r="G17">
            <v>35.051000000000002</v>
          </cell>
          <cell r="H17">
            <v>0</v>
          </cell>
          <cell r="I17">
            <v>1265.54</v>
          </cell>
          <cell r="J17">
            <v>20.015000000000001</v>
          </cell>
          <cell r="K17">
            <v>22.731000000000002</v>
          </cell>
          <cell r="L17">
            <v>0</v>
          </cell>
          <cell r="M17">
            <v>0</v>
          </cell>
          <cell r="N17">
            <v>1222.7940000000001</v>
          </cell>
          <cell r="O17">
            <v>0</v>
          </cell>
          <cell r="P17">
            <v>5174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5174</v>
          </cell>
          <cell r="V17">
            <v>0</v>
          </cell>
          <cell r="W17">
            <v>1.1060000000000001</v>
          </cell>
          <cell r="X17">
            <v>1265.54</v>
          </cell>
          <cell r="Y17">
            <v>43.852000000000004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5174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1222.7940000000001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5174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1265.54</v>
          </cell>
          <cell r="BC17">
            <v>5174</v>
          </cell>
          <cell r="BD17">
            <v>3512.1860000000001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2539</v>
          </cell>
        </row>
      </sheetData>
      <sheetData sheetId="24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F5OOJMCS57ZBLKCE5WRIHESKH"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 k ED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2951.625</v>
          </cell>
          <cell r="E6">
            <v>1382.1189999999999</v>
          </cell>
          <cell r="F6">
            <v>1569.5060000000001</v>
          </cell>
          <cell r="G6">
            <v>35.027999999999999</v>
          </cell>
          <cell r="H6">
            <v>0</v>
          </cell>
          <cell r="I6">
            <v>1068.96</v>
          </cell>
          <cell r="J6">
            <v>17.983000000000001</v>
          </cell>
          <cell r="K6">
            <v>20.422000000000001</v>
          </cell>
          <cell r="L6">
            <v>0</v>
          </cell>
          <cell r="M6">
            <v>0</v>
          </cell>
          <cell r="N6">
            <v>1030.5550000000001</v>
          </cell>
          <cell r="O6">
            <v>0</v>
          </cell>
          <cell r="P6">
            <v>4370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4370</v>
          </cell>
          <cell r="V6">
            <v>0</v>
          </cell>
          <cell r="W6">
            <v>1.9</v>
          </cell>
          <cell r="X6">
            <v>1068.96</v>
          </cell>
          <cell r="Y6">
            <v>40.305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1030.5550000000001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1068.96</v>
          </cell>
          <cell r="BC6">
            <v>4370</v>
          </cell>
          <cell r="BD6">
            <v>2951.625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2865.152</v>
          </cell>
          <cell r="E7">
            <v>1343.9359999999999</v>
          </cell>
          <cell r="F7">
            <v>1521.2159999999999</v>
          </cell>
          <cell r="G7">
            <v>34.823999999999998</v>
          </cell>
          <cell r="H7">
            <v>0</v>
          </cell>
          <cell r="I7">
            <v>1033.1600000000001</v>
          </cell>
          <cell r="J7">
            <v>16.565999999999999</v>
          </cell>
          <cell r="K7">
            <v>18.751000000000001</v>
          </cell>
          <cell r="L7">
            <v>0</v>
          </cell>
          <cell r="M7">
            <v>0</v>
          </cell>
          <cell r="N7">
            <v>997.84299999999996</v>
          </cell>
          <cell r="O7">
            <v>0</v>
          </cell>
          <cell r="P7">
            <v>4210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4210</v>
          </cell>
          <cell r="V7">
            <v>0</v>
          </cell>
          <cell r="W7">
            <v>1.6759999999999999</v>
          </cell>
          <cell r="X7">
            <v>1033.1600000000001</v>
          </cell>
          <cell r="Y7">
            <v>36.993000000000002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997.84299999999996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1033.1600000000001</v>
          </cell>
          <cell r="BC7">
            <v>4210</v>
          </cell>
          <cell r="BD7">
            <v>2865.152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2294.8870000000002</v>
          </cell>
          <cell r="E8">
            <v>1071.413</v>
          </cell>
          <cell r="F8">
            <v>1223.4739999999999</v>
          </cell>
          <cell r="G8">
            <v>34.732999999999997</v>
          </cell>
          <cell r="H8">
            <v>0</v>
          </cell>
          <cell r="I8">
            <v>823.9</v>
          </cell>
          <cell r="J8">
            <v>8.4779999999999998</v>
          </cell>
          <cell r="K8">
            <v>9.6820000000000004</v>
          </cell>
          <cell r="L8">
            <v>0</v>
          </cell>
          <cell r="M8">
            <v>0</v>
          </cell>
          <cell r="N8">
            <v>805.74</v>
          </cell>
          <cell r="O8">
            <v>0</v>
          </cell>
          <cell r="P8">
            <v>3387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3387</v>
          </cell>
          <cell r="V8">
            <v>0</v>
          </cell>
          <cell r="W8">
            <v>2.7480000000000002</v>
          </cell>
          <cell r="X8">
            <v>823.9</v>
          </cell>
          <cell r="Y8">
            <v>20.908000000000001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805.74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823.9</v>
          </cell>
          <cell r="BC8">
            <v>3387</v>
          </cell>
          <cell r="BD8">
            <v>2294.8870000000002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1843.585</v>
          </cell>
          <cell r="E9">
            <v>861.59299999999996</v>
          </cell>
          <cell r="F9">
            <v>981.99199999999996</v>
          </cell>
          <cell r="G9">
            <v>35.270000000000003</v>
          </cell>
          <cell r="H9">
            <v>0</v>
          </cell>
          <cell r="I9">
            <v>659.02</v>
          </cell>
          <cell r="J9">
            <v>11.179</v>
          </cell>
          <cell r="K9">
            <v>12.742000000000001</v>
          </cell>
          <cell r="L9">
            <v>0</v>
          </cell>
          <cell r="M9">
            <v>0</v>
          </cell>
          <cell r="N9">
            <v>635.09900000000005</v>
          </cell>
          <cell r="O9">
            <v>0</v>
          </cell>
          <cell r="P9">
            <v>2704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2704</v>
          </cell>
          <cell r="V9">
            <v>0</v>
          </cell>
          <cell r="W9">
            <v>3.6030000000000002</v>
          </cell>
          <cell r="X9">
            <v>659.02</v>
          </cell>
          <cell r="Y9">
            <v>27.524000000000001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635.09900000000005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659.02</v>
          </cell>
          <cell r="BC9">
            <v>2704</v>
          </cell>
          <cell r="BD9">
            <v>1843.585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976.91</v>
          </cell>
          <cell r="E10">
            <v>456.47300000000001</v>
          </cell>
          <cell r="F10">
            <v>520.43700000000001</v>
          </cell>
          <cell r="G10">
            <v>35.345999999999997</v>
          </cell>
          <cell r="H10">
            <v>0</v>
          </cell>
          <cell r="I10">
            <v>345.47800000000001</v>
          </cell>
          <cell r="J10">
            <v>4.0839999999999996</v>
          </cell>
          <cell r="K10">
            <v>4.6559999999999997</v>
          </cell>
          <cell r="L10">
            <v>0</v>
          </cell>
          <cell r="M10">
            <v>0</v>
          </cell>
          <cell r="N10">
            <v>336.738</v>
          </cell>
          <cell r="O10">
            <v>0</v>
          </cell>
          <cell r="P10">
            <v>1418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1418</v>
          </cell>
          <cell r="V10">
            <v>0</v>
          </cell>
          <cell r="W10">
            <v>6.4850000000000003</v>
          </cell>
          <cell r="X10">
            <v>345.47800000000001</v>
          </cell>
          <cell r="Y10">
            <v>15.224999999999998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336.738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345.47800000000001</v>
          </cell>
          <cell r="BC10">
            <v>1418</v>
          </cell>
          <cell r="BD10">
            <v>976.91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400.69400000000002</v>
          </cell>
          <cell r="E11">
            <v>187.595</v>
          </cell>
          <cell r="F11">
            <v>213.09899999999999</v>
          </cell>
          <cell r="G11">
            <v>35.357999999999997</v>
          </cell>
          <cell r="H11">
            <v>0</v>
          </cell>
          <cell r="I11">
            <v>142.56200000000001</v>
          </cell>
          <cell r="J11">
            <v>2.67</v>
          </cell>
          <cell r="K11">
            <v>3.0339999999999998</v>
          </cell>
          <cell r="L11">
            <v>0</v>
          </cell>
          <cell r="M11">
            <v>0</v>
          </cell>
          <cell r="N11">
            <v>136.858</v>
          </cell>
          <cell r="O11">
            <v>0</v>
          </cell>
          <cell r="P11">
            <v>583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583</v>
          </cell>
          <cell r="V11">
            <v>0</v>
          </cell>
          <cell r="W11">
            <v>12.656000000000001</v>
          </cell>
          <cell r="X11">
            <v>142.56200000000001</v>
          </cell>
          <cell r="Y11">
            <v>18.36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136.858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142.56200000000001</v>
          </cell>
          <cell r="BC11">
            <v>583</v>
          </cell>
          <cell r="BD11">
            <v>400.69400000000002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58.206000000000003</v>
          </cell>
          <cell r="E12">
            <v>27.951000000000001</v>
          </cell>
          <cell r="F12">
            <v>30.254999999999999</v>
          </cell>
          <cell r="G12">
            <v>35.435000000000002</v>
          </cell>
          <cell r="H12">
            <v>0</v>
          </cell>
          <cell r="I12">
            <v>20.53</v>
          </cell>
          <cell r="J12">
            <v>0.435</v>
          </cell>
          <cell r="K12">
            <v>0.47099999999999997</v>
          </cell>
          <cell r="L12">
            <v>0</v>
          </cell>
          <cell r="M12">
            <v>0</v>
          </cell>
          <cell r="N12">
            <v>19.623999999999999</v>
          </cell>
          <cell r="O12">
            <v>0</v>
          </cell>
          <cell r="P12">
            <v>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80</v>
          </cell>
          <cell r="V12">
            <v>0</v>
          </cell>
          <cell r="W12">
            <v>17.527000000000001</v>
          </cell>
          <cell r="X12">
            <v>20.53</v>
          </cell>
          <cell r="Y12">
            <v>18.433</v>
          </cell>
          <cell r="Z12">
            <v>0</v>
          </cell>
          <cell r="AA12">
            <v>0</v>
          </cell>
          <cell r="AB12">
            <v>0</v>
          </cell>
          <cell r="AC12">
            <v>-1.1657341758564144E-15</v>
          </cell>
          <cell r="AD12">
            <v>0</v>
          </cell>
          <cell r="AE12">
            <v>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19.623999999999999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20.53</v>
          </cell>
          <cell r="BC12">
            <v>80</v>
          </cell>
          <cell r="BD12">
            <v>58.206000000000003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194.04599999999999</v>
          </cell>
          <cell r="E13">
            <v>89.238</v>
          </cell>
          <cell r="F13">
            <v>104.80800000000001</v>
          </cell>
          <cell r="G13">
            <v>35.506</v>
          </cell>
          <cell r="H13">
            <v>0</v>
          </cell>
          <cell r="I13">
            <v>69.061999999999998</v>
          </cell>
          <cell r="J13">
            <v>1.337</v>
          </cell>
          <cell r="K13">
            <v>1.571</v>
          </cell>
          <cell r="L13">
            <v>0</v>
          </cell>
          <cell r="M13">
            <v>0</v>
          </cell>
          <cell r="N13">
            <v>66.153999999999996</v>
          </cell>
          <cell r="O13">
            <v>0</v>
          </cell>
          <cell r="P13">
            <v>292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292</v>
          </cell>
          <cell r="V13">
            <v>0</v>
          </cell>
          <cell r="W13">
            <v>14.01</v>
          </cell>
          <cell r="X13">
            <v>69.061999999999998</v>
          </cell>
          <cell r="Y13">
            <v>16.917999999999999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66.153999999999996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69.061999999999998</v>
          </cell>
          <cell r="BC13">
            <v>292</v>
          </cell>
          <cell r="BD13">
            <v>194.04599999999999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258.726</v>
          </cell>
          <cell r="E14">
            <v>121.467</v>
          </cell>
          <cell r="F14">
            <v>137.25899999999999</v>
          </cell>
          <cell r="G14">
            <v>35.451999999999998</v>
          </cell>
          <cell r="H14">
            <v>0</v>
          </cell>
          <cell r="I14">
            <v>92.427999999999997</v>
          </cell>
          <cell r="J14">
            <v>10.112</v>
          </cell>
          <cell r="K14">
            <v>11.426</v>
          </cell>
          <cell r="L14">
            <v>0</v>
          </cell>
          <cell r="M14">
            <v>0</v>
          </cell>
          <cell r="N14">
            <v>70.89</v>
          </cell>
          <cell r="O14">
            <v>0</v>
          </cell>
          <cell r="P14">
            <v>376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376</v>
          </cell>
          <cell r="V14">
            <v>0</v>
          </cell>
          <cell r="W14">
            <v>12.836</v>
          </cell>
          <cell r="X14">
            <v>92.427999999999997</v>
          </cell>
          <cell r="Y14">
            <v>34.374000000000002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70.89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92.427999999999997</v>
          </cell>
          <cell r="BC14">
            <v>376</v>
          </cell>
          <cell r="BD14">
            <v>258.726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1309.242</v>
          </cell>
          <cell r="E15">
            <v>613.01199999999994</v>
          </cell>
          <cell r="F15">
            <v>696.23</v>
          </cell>
          <cell r="G15">
            <v>35.542000000000002</v>
          </cell>
          <cell r="H15">
            <v>0</v>
          </cell>
          <cell r="I15">
            <v>467.14</v>
          </cell>
          <cell r="J15">
            <v>51.622</v>
          </cell>
          <cell r="K15">
            <v>58.63</v>
          </cell>
          <cell r="L15">
            <v>0</v>
          </cell>
          <cell r="M15">
            <v>0</v>
          </cell>
          <cell r="N15">
            <v>356.88799999999998</v>
          </cell>
          <cell r="O15">
            <v>0</v>
          </cell>
          <cell r="P15">
            <v>1910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1910</v>
          </cell>
          <cell r="V15">
            <v>0</v>
          </cell>
          <cell r="W15">
            <v>11.585000000000001</v>
          </cell>
          <cell r="X15">
            <v>467.14</v>
          </cell>
          <cell r="Y15">
            <v>121.83700000000002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356.88799999999998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467.14</v>
          </cell>
          <cell r="BC15">
            <v>1910</v>
          </cell>
          <cell r="BD15">
            <v>1309.242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1168.162</v>
          </cell>
          <cell r="E16">
            <v>543.79700000000003</v>
          </cell>
          <cell r="F16">
            <v>624.36500000000001</v>
          </cell>
          <cell r="G16">
            <v>34.667999999999999</v>
          </cell>
          <cell r="H16">
            <v>0</v>
          </cell>
          <cell r="I16">
            <v>427.98</v>
          </cell>
          <cell r="J16">
            <v>199.23099999999999</v>
          </cell>
          <cell r="K16">
            <v>228.749</v>
          </cell>
          <cell r="L16">
            <v>0</v>
          </cell>
          <cell r="M16">
            <v>0</v>
          </cell>
          <cell r="N16">
            <v>0</v>
          </cell>
          <cell r="O16">
            <v>2.8421709430404007E-14</v>
          </cell>
          <cell r="P16">
            <v>1769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1769</v>
          </cell>
          <cell r="V16">
            <v>0</v>
          </cell>
          <cell r="W16">
            <v>0</v>
          </cell>
          <cell r="X16">
            <v>427.98</v>
          </cell>
          <cell r="Y16">
            <v>427.98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1769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1769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427.98</v>
          </cell>
          <cell r="BC16">
            <v>1769</v>
          </cell>
          <cell r="BD16">
            <v>1168.162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477.39400000000001</v>
          </cell>
          <cell r="E6">
            <v>224.28100000000001</v>
          </cell>
          <cell r="F6">
            <v>253.113</v>
          </cell>
          <cell r="G6">
            <v>34.594000000000001</v>
          </cell>
          <cell r="H6">
            <v>0</v>
          </cell>
          <cell r="I6">
            <v>177.95699999999999</v>
          </cell>
          <cell r="J6">
            <v>1.91</v>
          </cell>
          <cell r="K6">
            <v>2.1549999999999998</v>
          </cell>
          <cell r="L6">
            <v>0</v>
          </cell>
          <cell r="M6">
            <v>0</v>
          </cell>
          <cell r="N6">
            <v>173.892</v>
          </cell>
          <cell r="O6">
            <v>0</v>
          </cell>
          <cell r="P6">
            <v>723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723</v>
          </cell>
          <cell r="V6">
            <v>0</v>
          </cell>
          <cell r="W6">
            <v>0.49</v>
          </cell>
          <cell r="X6">
            <v>177.95699999999999</v>
          </cell>
          <cell r="Y6">
            <v>4.5549999999999997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173.892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177.95699999999999</v>
          </cell>
          <cell r="BC6">
            <v>723</v>
          </cell>
          <cell r="BD6">
            <v>477.39400000000001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487.53699999999998</v>
          </cell>
          <cell r="E7">
            <v>228.60300000000001</v>
          </cell>
          <cell r="F7">
            <v>258.93400000000003</v>
          </cell>
          <cell r="G7">
            <v>34.595999999999997</v>
          </cell>
          <cell r="H7">
            <v>0</v>
          </cell>
          <cell r="I7">
            <v>180.98599999999999</v>
          </cell>
          <cell r="J7">
            <v>2.1059999999999999</v>
          </cell>
          <cell r="K7">
            <v>2.3849999999999998</v>
          </cell>
          <cell r="L7">
            <v>0</v>
          </cell>
          <cell r="M7">
            <v>0</v>
          </cell>
          <cell r="N7">
            <v>176.495</v>
          </cell>
          <cell r="O7">
            <v>0</v>
          </cell>
          <cell r="P7">
            <v>738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738</v>
          </cell>
          <cell r="V7">
            <v>0</v>
          </cell>
          <cell r="W7">
            <v>0.33700000000000002</v>
          </cell>
          <cell r="X7">
            <v>180.98599999999999</v>
          </cell>
          <cell r="Y7">
            <v>4.8279999999999994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176.495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180.98599999999999</v>
          </cell>
          <cell r="BC7">
            <v>738</v>
          </cell>
          <cell r="BD7">
            <v>487.53699999999998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496.83499999999998</v>
          </cell>
          <cell r="E8">
            <v>233.47900000000001</v>
          </cell>
          <cell r="F8">
            <v>263.35599999999999</v>
          </cell>
          <cell r="G8">
            <v>34.695</v>
          </cell>
          <cell r="H8">
            <v>0</v>
          </cell>
          <cell r="I8">
            <v>184.20599999999999</v>
          </cell>
          <cell r="J8">
            <v>1.855</v>
          </cell>
          <cell r="K8">
            <v>2.0920000000000001</v>
          </cell>
          <cell r="L8">
            <v>0</v>
          </cell>
          <cell r="M8">
            <v>0</v>
          </cell>
          <cell r="N8">
            <v>180.25899999999999</v>
          </cell>
          <cell r="O8">
            <v>0</v>
          </cell>
          <cell r="P8">
            <v>748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748</v>
          </cell>
          <cell r="V8">
            <v>0</v>
          </cell>
          <cell r="W8">
            <v>0.48699999999999999</v>
          </cell>
          <cell r="X8">
            <v>184.20599999999999</v>
          </cell>
          <cell r="Y8">
            <v>4.4340000000000002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180.25899999999999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184.20599999999999</v>
          </cell>
          <cell r="BC8">
            <v>748</v>
          </cell>
          <cell r="BD8">
            <v>496.83499999999998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312.315</v>
          </cell>
          <cell r="E9">
            <v>146.76</v>
          </cell>
          <cell r="F9">
            <v>165.55500000000001</v>
          </cell>
          <cell r="G9">
            <v>34.963999999999999</v>
          </cell>
          <cell r="H9">
            <v>0</v>
          </cell>
          <cell r="I9">
            <v>115.98</v>
          </cell>
          <cell r="J9">
            <v>1.2989999999999999</v>
          </cell>
          <cell r="K9">
            <v>1.4650000000000001</v>
          </cell>
          <cell r="L9">
            <v>0</v>
          </cell>
          <cell r="M9">
            <v>0</v>
          </cell>
          <cell r="N9">
            <v>113.21599999999999</v>
          </cell>
          <cell r="O9">
            <v>0</v>
          </cell>
          <cell r="P9">
            <v>471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471</v>
          </cell>
          <cell r="V9">
            <v>0</v>
          </cell>
          <cell r="W9">
            <v>0.76400000000000001</v>
          </cell>
          <cell r="X9">
            <v>115.98</v>
          </cell>
          <cell r="Y9">
            <v>3.5280000000000005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113.21599999999999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115.98</v>
          </cell>
          <cell r="BC9">
            <v>471</v>
          </cell>
          <cell r="BD9">
            <v>312.315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146.423</v>
          </cell>
          <cell r="E10">
            <v>69.903999999999996</v>
          </cell>
          <cell r="F10">
            <v>76.519000000000005</v>
          </cell>
          <cell r="G10">
            <v>34.822000000000003</v>
          </cell>
          <cell r="H10">
            <v>0</v>
          </cell>
          <cell r="I10">
            <v>53.798000000000002</v>
          </cell>
          <cell r="J10">
            <v>0.64300000000000002</v>
          </cell>
          <cell r="K10">
            <v>0.70399999999999996</v>
          </cell>
          <cell r="L10">
            <v>0</v>
          </cell>
          <cell r="M10">
            <v>0</v>
          </cell>
          <cell r="N10">
            <v>52.451000000000001</v>
          </cell>
          <cell r="O10">
            <v>0</v>
          </cell>
          <cell r="P10">
            <v>212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212</v>
          </cell>
          <cell r="V10">
            <v>0</v>
          </cell>
          <cell r="W10">
            <v>1.1240000000000001</v>
          </cell>
          <cell r="X10">
            <v>53.798000000000002</v>
          </cell>
          <cell r="Y10">
            <v>2.4710000000000001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52.451000000000001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53.798000000000002</v>
          </cell>
          <cell r="BC10">
            <v>212</v>
          </cell>
          <cell r="BD10">
            <v>146.423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114.669</v>
          </cell>
          <cell r="E11">
            <v>56.005000000000003</v>
          </cell>
          <cell r="F11">
            <v>58.664000000000001</v>
          </cell>
          <cell r="G11">
            <v>35.323</v>
          </cell>
          <cell r="H11">
            <v>0</v>
          </cell>
          <cell r="I11">
            <v>42.695</v>
          </cell>
          <cell r="J11">
            <v>0.57199999999999995</v>
          </cell>
          <cell r="K11">
            <v>0.59899999999999998</v>
          </cell>
          <cell r="L11">
            <v>0</v>
          </cell>
          <cell r="M11">
            <v>0</v>
          </cell>
          <cell r="N11">
            <v>41.524000000000001</v>
          </cell>
          <cell r="O11">
            <v>0</v>
          </cell>
          <cell r="P11">
            <v>161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161</v>
          </cell>
          <cell r="V11">
            <v>0</v>
          </cell>
          <cell r="W11">
            <v>1.1339999999999999</v>
          </cell>
          <cell r="X11">
            <v>42.695</v>
          </cell>
          <cell r="Y11">
            <v>2.3049999999999997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41.524000000000001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42.695</v>
          </cell>
          <cell r="BC11">
            <v>161</v>
          </cell>
          <cell r="BD11">
            <v>114.669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116.16</v>
          </cell>
          <cell r="E12">
            <v>54.783000000000001</v>
          </cell>
          <cell r="F12">
            <v>61.377000000000002</v>
          </cell>
          <cell r="G12">
            <v>35.454999999999998</v>
          </cell>
          <cell r="H12">
            <v>0</v>
          </cell>
          <cell r="I12">
            <v>43.389000000000003</v>
          </cell>
          <cell r="J12">
            <v>0.54600000000000004</v>
          </cell>
          <cell r="K12">
            <v>0.61199999999999999</v>
          </cell>
          <cell r="L12">
            <v>0</v>
          </cell>
          <cell r="M12">
            <v>0</v>
          </cell>
          <cell r="N12">
            <v>42.231000000000002</v>
          </cell>
          <cell r="O12">
            <v>0</v>
          </cell>
          <cell r="P12">
            <v>175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175</v>
          </cell>
          <cell r="V12">
            <v>0</v>
          </cell>
          <cell r="W12">
            <v>1.2030000000000001</v>
          </cell>
          <cell r="X12">
            <v>43.389000000000003</v>
          </cell>
          <cell r="Y12">
            <v>2.3609999999999998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42.231000000000002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43.389000000000003</v>
          </cell>
          <cell r="BC12">
            <v>175</v>
          </cell>
          <cell r="BD12">
            <v>116.16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146.809</v>
          </cell>
          <cell r="E13">
            <v>70.539000000000001</v>
          </cell>
          <cell r="F13">
            <v>76.27</v>
          </cell>
          <cell r="G13">
            <v>35.207999999999998</v>
          </cell>
          <cell r="H13">
            <v>0</v>
          </cell>
          <cell r="I13">
            <v>54.463999999999999</v>
          </cell>
          <cell r="J13">
            <v>0.77500000000000002</v>
          </cell>
          <cell r="K13">
            <v>0.83899999999999997</v>
          </cell>
          <cell r="L13">
            <v>0</v>
          </cell>
          <cell r="M13">
            <v>0</v>
          </cell>
          <cell r="N13">
            <v>52.85</v>
          </cell>
          <cell r="O13">
            <v>0</v>
          </cell>
          <cell r="P13">
            <v>212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212</v>
          </cell>
          <cell r="V13">
            <v>0</v>
          </cell>
          <cell r="W13">
            <v>1.119</v>
          </cell>
          <cell r="X13">
            <v>54.463999999999999</v>
          </cell>
          <cell r="Y13">
            <v>2.7329999999999997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52.85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54.463999999999999</v>
          </cell>
          <cell r="BC13">
            <v>212</v>
          </cell>
          <cell r="BD13">
            <v>146.809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205.81700000000001</v>
          </cell>
          <cell r="E14">
            <v>98.328999999999994</v>
          </cell>
          <cell r="F14">
            <v>107.488</v>
          </cell>
          <cell r="G14">
            <v>35.548000000000002</v>
          </cell>
          <cell r="H14">
            <v>0</v>
          </cell>
          <cell r="I14">
            <v>77.248999999999995</v>
          </cell>
          <cell r="J14">
            <v>0.91900000000000004</v>
          </cell>
          <cell r="K14">
            <v>1.004</v>
          </cell>
          <cell r="L14">
            <v>0</v>
          </cell>
          <cell r="M14">
            <v>0</v>
          </cell>
          <cell r="N14">
            <v>75.325999999999993</v>
          </cell>
          <cell r="O14">
            <v>0</v>
          </cell>
          <cell r="P14">
            <v>304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304</v>
          </cell>
          <cell r="V14">
            <v>0</v>
          </cell>
          <cell r="W14">
            <v>0.85799999999999998</v>
          </cell>
          <cell r="X14">
            <v>77.248999999999995</v>
          </cell>
          <cell r="Y14">
            <v>2.7810000000000001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75.325999999999993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77.248999999999995</v>
          </cell>
          <cell r="BC14">
            <v>304</v>
          </cell>
          <cell r="BD14">
            <v>205.81700000000001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319.52100000000002</v>
          </cell>
          <cell r="E15">
            <v>151.84100000000001</v>
          </cell>
          <cell r="F15">
            <v>167.68</v>
          </cell>
          <cell r="G15">
            <v>35.515999999999998</v>
          </cell>
          <cell r="H15">
            <v>0</v>
          </cell>
          <cell r="I15">
            <v>120.235</v>
          </cell>
          <cell r="J15">
            <v>1.385</v>
          </cell>
          <cell r="K15">
            <v>1.53</v>
          </cell>
          <cell r="L15">
            <v>0</v>
          </cell>
          <cell r="M15">
            <v>0</v>
          </cell>
          <cell r="N15">
            <v>117.32</v>
          </cell>
          <cell r="O15">
            <v>0</v>
          </cell>
          <cell r="P15">
            <v>478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478</v>
          </cell>
          <cell r="V15">
            <v>0</v>
          </cell>
          <cell r="W15">
            <v>0.76100000000000001</v>
          </cell>
          <cell r="X15">
            <v>120.235</v>
          </cell>
          <cell r="Y15">
            <v>3.6760000000000002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478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117.32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478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120.235</v>
          </cell>
          <cell r="BC15">
            <v>478</v>
          </cell>
          <cell r="BD15">
            <v>319.52100000000002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439.41500000000002</v>
          </cell>
          <cell r="E16">
            <v>207.49799999999999</v>
          </cell>
          <cell r="F16">
            <v>231.917</v>
          </cell>
          <cell r="G16">
            <v>35.49</v>
          </cell>
          <cell r="H16">
            <v>0</v>
          </cell>
          <cell r="I16">
            <v>166.018</v>
          </cell>
          <cell r="J16">
            <v>2.0840000000000001</v>
          </cell>
          <cell r="K16">
            <v>2.33</v>
          </cell>
          <cell r="L16">
            <v>0</v>
          </cell>
          <cell r="M16">
            <v>0</v>
          </cell>
          <cell r="N16">
            <v>161.60400000000001</v>
          </cell>
          <cell r="O16">
            <v>0</v>
          </cell>
          <cell r="P16">
            <v>668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668</v>
          </cell>
          <cell r="V16">
            <v>0</v>
          </cell>
          <cell r="W16">
            <v>0.48599999999999999</v>
          </cell>
          <cell r="X16">
            <v>166.018</v>
          </cell>
          <cell r="Y16">
            <v>4.8999999999999995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161.60400000000001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166.018</v>
          </cell>
          <cell r="BC16">
            <v>668</v>
          </cell>
          <cell r="BD16">
            <v>439.41500000000002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556.17100000000005</v>
          </cell>
          <cell r="E17">
            <v>263.28300000000002</v>
          </cell>
          <cell r="F17">
            <v>292.88799999999998</v>
          </cell>
          <cell r="G17">
            <v>35.296999999999997</v>
          </cell>
          <cell r="H17">
            <v>0</v>
          </cell>
          <cell r="I17">
            <v>209.24799999999999</v>
          </cell>
          <cell r="J17">
            <v>2.2410000000000001</v>
          </cell>
          <cell r="K17">
            <v>2.4929999999999999</v>
          </cell>
          <cell r="L17">
            <v>0</v>
          </cell>
          <cell r="M17">
            <v>0</v>
          </cell>
          <cell r="N17">
            <v>204.51400000000001</v>
          </cell>
          <cell r="O17">
            <v>0</v>
          </cell>
          <cell r="P17">
            <v>838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838</v>
          </cell>
          <cell r="V17">
            <v>0</v>
          </cell>
          <cell r="W17">
            <v>0.33900000000000002</v>
          </cell>
          <cell r="X17">
            <v>209.24799999999999</v>
          </cell>
          <cell r="Y17">
            <v>5.0730000000000004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204.51400000000001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209.24799999999999</v>
          </cell>
          <cell r="BC17">
            <v>838</v>
          </cell>
          <cell r="BD17">
            <v>556.17100000000005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2886</v>
          </cell>
        </row>
      </sheetData>
      <sheetData sheetId="23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484.00799999999998</v>
          </cell>
          <cell r="E6">
            <v>228.732</v>
          </cell>
          <cell r="F6">
            <v>255.27600000000001</v>
          </cell>
          <cell r="G6">
            <v>35.267000000000003</v>
          </cell>
          <cell r="H6">
            <v>0</v>
          </cell>
          <cell r="I6">
            <v>182.43899999999999</v>
          </cell>
          <cell r="J6">
            <v>1.4910000000000001</v>
          </cell>
          <cell r="K6">
            <v>1.665</v>
          </cell>
          <cell r="L6">
            <v>0</v>
          </cell>
          <cell r="M6">
            <v>0</v>
          </cell>
          <cell r="N6">
            <v>179.28299999999999</v>
          </cell>
          <cell r="O6">
            <v>0</v>
          </cell>
          <cell r="P6">
            <v>733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733</v>
          </cell>
          <cell r="V6">
            <v>0</v>
          </cell>
          <cell r="W6">
            <v>0.438</v>
          </cell>
          <cell r="X6">
            <v>182.43899999999999</v>
          </cell>
          <cell r="Y6">
            <v>3.5940000000000003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179.28299999999999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182.43899999999999</v>
          </cell>
          <cell r="BC6">
            <v>733</v>
          </cell>
          <cell r="BD6">
            <v>484.00799999999998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444.78</v>
          </cell>
          <cell r="E7">
            <v>210.524</v>
          </cell>
          <cell r="F7">
            <v>234.256</v>
          </cell>
          <cell r="G7">
            <v>34.993000000000002</v>
          </cell>
          <cell r="H7">
            <v>0</v>
          </cell>
          <cell r="I7">
            <v>166.50700000000001</v>
          </cell>
          <cell r="J7">
            <v>1.73</v>
          </cell>
          <cell r="K7">
            <v>1.925</v>
          </cell>
          <cell r="L7">
            <v>0</v>
          </cell>
          <cell r="M7">
            <v>0</v>
          </cell>
          <cell r="N7">
            <v>162.852</v>
          </cell>
          <cell r="O7">
            <v>0</v>
          </cell>
          <cell r="P7">
            <v>667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667</v>
          </cell>
          <cell r="V7">
            <v>0</v>
          </cell>
          <cell r="W7">
            <v>0.42099999999999999</v>
          </cell>
          <cell r="X7">
            <v>166.50700000000001</v>
          </cell>
          <cell r="Y7">
            <v>4.0760000000000005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162.852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166.50700000000001</v>
          </cell>
          <cell r="BC7">
            <v>667</v>
          </cell>
          <cell r="BD7">
            <v>444.78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437.03100000000001</v>
          </cell>
          <cell r="E8">
            <v>206.8</v>
          </cell>
          <cell r="F8">
            <v>230.23099999999999</v>
          </cell>
          <cell r="G8">
            <v>35.033000000000001</v>
          </cell>
          <cell r="H8">
            <v>0</v>
          </cell>
          <cell r="I8">
            <v>163.42699999999999</v>
          </cell>
          <cell r="J8">
            <v>1.758</v>
          </cell>
          <cell r="K8">
            <v>1.9570000000000001</v>
          </cell>
          <cell r="L8">
            <v>0</v>
          </cell>
          <cell r="M8">
            <v>0</v>
          </cell>
          <cell r="N8">
            <v>159.71199999999999</v>
          </cell>
          <cell r="O8">
            <v>0</v>
          </cell>
          <cell r="P8">
            <v>655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655</v>
          </cell>
          <cell r="V8">
            <v>0</v>
          </cell>
          <cell r="W8">
            <v>0.56299999999999994</v>
          </cell>
          <cell r="X8">
            <v>163.42699999999999</v>
          </cell>
          <cell r="Y8">
            <v>4.2779999999999996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655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159.71199999999999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655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163.42699999999999</v>
          </cell>
          <cell r="BC8">
            <v>655</v>
          </cell>
          <cell r="BD8">
            <v>437.03100000000001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245.63499999999999</v>
          </cell>
          <cell r="E9">
            <v>117.349</v>
          </cell>
          <cell r="F9">
            <v>128.286</v>
          </cell>
          <cell r="G9">
            <v>35.341999999999999</v>
          </cell>
          <cell r="H9">
            <v>0</v>
          </cell>
          <cell r="I9">
            <v>91.727999999999994</v>
          </cell>
          <cell r="J9">
            <v>0.94299999999999995</v>
          </cell>
          <cell r="K9">
            <v>1.0309999999999999</v>
          </cell>
          <cell r="L9">
            <v>0</v>
          </cell>
          <cell r="M9">
            <v>0</v>
          </cell>
          <cell r="N9">
            <v>89.754000000000005</v>
          </cell>
          <cell r="O9">
            <v>0</v>
          </cell>
          <cell r="P9">
            <v>361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361</v>
          </cell>
          <cell r="V9">
            <v>0</v>
          </cell>
          <cell r="W9">
            <v>0.84299999999999997</v>
          </cell>
          <cell r="X9">
            <v>91.727999999999994</v>
          </cell>
          <cell r="Y9">
            <v>2.8169999999999997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89.754000000000005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91.727999999999994</v>
          </cell>
          <cell r="BC9">
            <v>361</v>
          </cell>
          <cell r="BD9">
            <v>245.63499999999999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151.774</v>
          </cell>
          <cell r="E10">
            <v>73.233999999999995</v>
          </cell>
          <cell r="F10">
            <v>78.540000000000006</v>
          </cell>
          <cell r="G10">
            <v>35.523000000000003</v>
          </cell>
          <cell r="H10">
            <v>0</v>
          </cell>
          <cell r="I10">
            <v>56.463999999999999</v>
          </cell>
          <cell r="J10">
            <v>0.59</v>
          </cell>
          <cell r="K10">
            <v>0.63300000000000001</v>
          </cell>
          <cell r="L10">
            <v>0</v>
          </cell>
          <cell r="M10">
            <v>0</v>
          </cell>
          <cell r="N10">
            <v>55.241</v>
          </cell>
          <cell r="O10">
            <v>0</v>
          </cell>
          <cell r="P10">
            <v>218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218</v>
          </cell>
          <cell r="V10">
            <v>0</v>
          </cell>
          <cell r="W10">
            <v>0.91500000000000004</v>
          </cell>
          <cell r="X10">
            <v>56.463999999999999</v>
          </cell>
          <cell r="Y10">
            <v>2.1379999999999999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55.241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56.463999999999999</v>
          </cell>
          <cell r="BC10">
            <v>218</v>
          </cell>
          <cell r="BD10">
            <v>151.774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162.518</v>
          </cell>
          <cell r="E11">
            <v>77.77</v>
          </cell>
          <cell r="F11">
            <v>84.748000000000005</v>
          </cell>
          <cell r="G11">
            <v>35.552</v>
          </cell>
          <cell r="H11">
            <v>0</v>
          </cell>
          <cell r="I11">
            <v>60.667000000000002</v>
          </cell>
          <cell r="J11">
            <v>0.71799999999999997</v>
          </cell>
          <cell r="K11">
            <v>0.78300000000000003</v>
          </cell>
          <cell r="L11">
            <v>0</v>
          </cell>
          <cell r="M11">
            <v>0</v>
          </cell>
          <cell r="N11">
            <v>59.165999999999997</v>
          </cell>
          <cell r="O11">
            <v>0</v>
          </cell>
          <cell r="P11">
            <v>238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238</v>
          </cell>
          <cell r="V11">
            <v>0</v>
          </cell>
          <cell r="W11">
            <v>1.3380000000000001</v>
          </cell>
          <cell r="X11">
            <v>60.667000000000002</v>
          </cell>
          <cell r="Y11">
            <v>2.839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59.165999999999997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60.667000000000002</v>
          </cell>
          <cell r="BC11">
            <v>238</v>
          </cell>
          <cell r="BD11">
            <v>162.518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150.89599999999999</v>
          </cell>
          <cell r="E12">
            <v>71.995000000000005</v>
          </cell>
          <cell r="F12">
            <v>78.900999999999996</v>
          </cell>
          <cell r="G12">
            <v>35.512999999999998</v>
          </cell>
          <cell r="H12">
            <v>0</v>
          </cell>
          <cell r="I12">
            <v>56.015000000000001</v>
          </cell>
          <cell r="J12">
            <v>0.70299999999999996</v>
          </cell>
          <cell r="K12">
            <v>0.77100000000000002</v>
          </cell>
          <cell r="L12">
            <v>0</v>
          </cell>
          <cell r="M12">
            <v>0</v>
          </cell>
          <cell r="N12">
            <v>54.540999999999997</v>
          </cell>
          <cell r="O12">
            <v>0</v>
          </cell>
          <cell r="P12">
            <v>221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221</v>
          </cell>
          <cell r="V12">
            <v>0</v>
          </cell>
          <cell r="W12">
            <v>1.637</v>
          </cell>
          <cell r="X12">
            <v>56.015000000000001</v>
          </cell>
          <cell r="Y12">
            <v>3.1109999999999998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54.540999999999997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56.015000000000001</v>
          </cell>
          <cell r="BC12">
            <v>221</v>
          </cell>
          <cell r="BD12">
            <v>150.89599999999999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164.05099999999999</v>
          </cell>
          <cell r="E13">
            <v>77.95</v>
          </cell>
          <cell r="F13">
            <v>86.100999999999999</v>
          </cell>
          <cell r="G13">
            <v>35.56</v>
          </cell>
          <cell r="H13">
            <v>0</v>
          </cell>
          <cell r="I13">
            <v>60.857999999999997</v>
          </cell>
          <cell r="J13">
            <v>0.753</v>
          </cell>
          <cell r="K13">
            <v>0.83199999999999996</v>
          </cell>
          <cell r="L13">
            <v>0</v>
          </cell>
          <cell r="M13">
            <v>0</v>
          </cell>
          <cell r="N13">
            <v>59.273000000000003</v>
          </cell>
          <cell r="O13">
            <v>0</v>
          </cell>
          <cell r="P13">
            <v>242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242</v>
          </cell>
          <cell r="V13">
            <v>0</v>
          </cell>
          <cell r="W13">
            <v>1.615</v>
          </cell>
          <cell r="X13">
            <v>60.857999999999997</v>
          </cell>
          <cell r="Y13">
            <v>3.2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59.273000000000003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60.857999999999997</v>
          </cell>
          <cell r="BC13">
            <v>242</v>
          </cell>
          <cell r="BD13">
            <v>164.05099999999999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166.82</v>
          </cell>
          <cell r="E14">
            <v>79.200999999999993</v>
          </cell>
          <cell r="F14">
            <v>87.619</v>
          </cell>
          <cell r="G14">
            <v>35.549999999999997</v>
          </cell>
          <cell r="H14">
            <v>0</v>
          </cell>
          <cell r="I14">
            <v>61.265999999999998</v>
          </cell>
          <cell r="J14">
            <v>0.70699999999999996</v>
          </cell>
          <cell r="K14">
            <v>0.78300000000000003</v>
          </cell>
          <cell r="L14">
            <v>0</v>
          </cell>
          <cell r="M14">
            <v>0</v>
          </cell>
          <cell r="N14">
            <v>59.776000000000003</v>
          </cell>
          <cell r="O14">
            <v>0</v>
          </cell>
          <cell r="P14">
            <v>244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244</v>
          </cell>
          <cell r="V14">
            <v>0</v>
          </cell>
          <cell r="W14">
            <v>1.47</v>
          </cell>
          <cell r="X14">
            <v>61.265999999999998</v>
          </cell>
          <cell r="Y14">
            <v>2.96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59.776000000000003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61.265999999999998</v>
          </cell>
          <cell r="BC14">
            <v>244</v>
          </cell>
          <cell r="BD14">
            <v>166.82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270.459</v>
          </cell>
          <cell r="E15">
            <v>127.176</v>
          </cell>
          <cell r="F15">
            <v>143.28299999999999</v>
          </cell>
          <cell r="G15">
            <v>35.536000000000001</v>
          </cell>
          <cell r="H15">
            <v>0</v>
          </cell>
          <cell r="I15">
            <v>100.346</v>
          </cell>
          <cell r="J15">
            <v>1.0840000000000001</v>
          </cell>
          <cell r="K15">
            <v>1.2210000000000001</v>
          </cell>
          <cell r="L15">
            <v>0</v>
          </cell>
          <cell r="M15">
            <v>0</v>
          </cell>
          <cell r="N15">
            <v>98.040999999999997</v>
          </cell>
          <cell r="O15">
            <v>0</v>
          </cell>
          <cell r="P15">
            <v>407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407</v>
          </cell>
          <cell r="V15">
            <v>0</v>
          </cell>
          <cell r="W15">
            <v>1.331</v>
          </cell>
          <cell r="X15">
            <v>100.346</v>
          </cell>
          <cell r="Y15">
            <v>3.6360000000000001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98.040999999999997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100.346</v>
          </cell>
          <cell r="BC15">
            <v>407</v>
          </cell>
          <cell r="BD15">
            <v>270.459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280.79700000000003</v>
          </cell>
          <cell r="E6">
            <v>119.057</v>
          </cell>
          <cell r="F6">
            <v>161.74</v>
          </cell>
          <cell r="G6">
            <v>34.594000000000001</v>
          </cell>
          <cell r="H6">
            <v>0</v>
          </cell>
          <cell r="I6">
            <v>93.239000000000004</v>
          </cell>
          <cell r="J6">
            <v>0.73599999999999999</v>
          </cell>
          <cell r="K6">
            <v>0.999</v>
          </cell>
          <cell r="L6">
            <v>0</v>
          </cell>
          <cell r="M6">
            <v>0</v>
          </cell>
          <cell r="N6">
            <v>91.504000000000005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2.1000000000000001E-2</v>
          </cell>
          <cell r="X6">
            <v>93.239000000000004</v>
          </cell>
          <cell r="Y6">
            <v>1.7559999999999998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91.504000000000005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93.239000000000004</v>
          </cell>
          <cell r="BC6">
            <v>456</v>
          </cell>
          <cell r="BD6">
            <v>280.79700000000003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265.03399999999999</v>
          </cell>
          <cell r="E7">
            <v>112.39400000000001</v>
          </cell>
          <cell r="F7">
            <v>152.63999999999999</v>
          </cell>
          <cell r="G7">
            <v>34.595999999999997</v>
          </cell>
          <cell r="H7">
            <v>0</v>
          </cell>
          <cell r="I7">
            <v>88.156000000000006</v>
          </cell>
          <cell r="J7">
            <v>0.72699999999999998</v>
          </cell>
          <cell r="K7">
            <v>0.98799999999999999</v>
          </cell>
          <cell r="L7">
            <v>0</v>
          </cell>
          <cell r="M7">
            <v>0</v>
          </cell>
          <cell r="N7">
            <v>86.441000000000003</v>
          </cell>
          <cell r="O7">
            <v>0</v>
          </cell>
          <cell r="P7">
            <v>431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431</v>
          </cell>
          <cell r="V7">
            <v>0</v>
          </cell>
          <cell r="W7">
            <v>1.9E-2</v>
          </cell>
          <cell r="X7">
            <v>88.156000000000006</v>
          </cell>
          <cell r="Y7">
            <v>1.7339999999999998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86.441000000000003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88.156000000000006</v>
          </cell>
          <cell r="BC7">
            <v>431</v>
          </cell>
          <cell r="BD7">
            <v>265.03399999999999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257.30599999999998</v>
          </cell>
          <cell r="E8">
            <v>109.27200000000001</v>
          </cell>
          <cell r="F8">
            <v>148.03399999999999</v>
          </cell>
          <cell r="G8">
            <v>34.692999999999998</v>
          </cell>
          <cell r="H8">
            <v>0</v>
          </cell>
          <cell r="I8">
            <v>85.707999999999998</v>
          </cell>
          <cell r="J8">
            <v>0.69599999999999995</v>
          </cell>
          <cell r="K8">
            <v>0.94299999999999995</v>
          </cell>
          <cell r="L8">
            <v>0</v>
          </cell>
          <cell r="M8">
            <v>0</v>
          </cell>
          <cell r="N8">
            <v>84.069000000000003</v>
          </cell>
          <cell r="O8">
            <v>0</v>
          </cell>
          <cell r="P8">
            <v>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418</v>
          </cell>
          <cell r="V8">
            <v>0</v>
          </cell>
          <cell r="W8">
            <v>1.6E-2</v>
          </cell>
          <cell r="X8">
            <v>85.707999999999998</v>
          </cell>
          <cell r="Y8">
            <v>1.6549999999999998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84.069000000000003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85.707999999999998</v>
          </cell>
          <cell r="BC8">
            <v>418</v>
          </cell>
          <cell r="BD8">
            <v>257.30599999999998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256.77600000000001</v>
          </cell>
          <cell r="E9">
            <v>109.137</v>
          </cell>
          <cell r="F9">
            <v>147.63900000000001</v>
          </cell>
          <cell r="G9">
            <v>34.953000000000003</v>
          </cell>
          <cell r="H9">
            <v>0</v>
          </cell>
          <cell r="I9">
            <v>85.626000000000005</v>
          </cell>
          <cell r="J9">
            <v>0.68500000000000005</v>
          </cell>
          <cell r="K9">
            <v>0.92600000000000005</v>
          </cell>
          <cell r="L9">
            <v>0</v>
          </cell>
          <cell r="M9">
            <v>0</v>
          </cell>
          <cell r="N9">
            <v>84.015000000000001</v>
          </cell>
          <cell r="O9">
            <v>0</v>
          </cell>
          <cell r="P9">
            <v>417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417</v>
          </cell>
          <cell r="V9">
            <v>0</v>
          </cell>
          <cell r="W9">
            <v>2.8000000000000001E-2</v>
          </cell>
          <cell r="X9">
            <v>85.626000000000005</v>
          </cell>
          <cell r="Y9">
            <v>1.6390000000000002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84.015000000000001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85.626000000000005</v>
          </cell>
          <cell r="BC9">
            <v>417</v>
          </cell>
          <cell r="BD9">
            <v>256.77600000000001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88.905000000000001</v>
          </cell>
          <cell r="E10">
            <v>39.048000000000002</v>
          </cell>
          <cell r="F10">
            <v>49.856999999999999</v>
          </cell>
          <cell r="G10">
            <v>34.835000000000001</v>
          </cell>
          <cell r="H10">
            <v>0</v>
          </cell>
          <cell r="I10">
            <v>29.152000000000001</v>
          </cell>
          <cell r="J10">
            <v>0.249</v>
          </cell>
          <cell r="K10">
            <v>0.317</v>
          </cell>
          <cell r="L10">
            <v>0</v>
          </cell>
          <cell r="M10">
            <v>0</v>
          </cell>
          <cell r="N10">
            <v>28.585999999999999</v>
          </cell>
          <cell r="O10">
            <v>0</v>
          </cell>
          <cell r="P10">
            <v>134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134</v>
          </cell>
          <cell r="V10">
            <v>0</v>
          </cell>
          <cell r="W10">
            <v>2.1999999999999999E-2</v>
          </cell>
          <cell r="X10">
            <v>29.152000000000001</v>
          </cell>
          <cell r="Y10">
            <v>0.58800000000000008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28.585999999999999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29.152000000000001</v>
          </cell>
          <cell r="BC10">
            <v>134</v>
          </cell>
          <cell r="BD10">
            <v>88.905000000000001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67.844999999999999</v>
          </cell>
          <cell r="E11">
            <v>28.614999999999998</v>
          </cell>
          <cell r="F11">
            <v>39.229999999999997</v>
          </cell>
          <cell r="G11">
            <v>35.305999999999997</v>
          </cell>
          <cell r="H11">
            <v>0</v>
          </cell>
          <cell r="I11">
            <v>22.49</v>
          </cell>
          <cell r="J11">
            <v>0.189</v>
          </cell>
          <cell r="K11">
            <v>0.25900000000000001</v>
          </cell>
          <cell r="L11">
            <v>0</v>
          </cell>
          <cell r="M11">
            <v>0</v>
          </cell>
          <cell r="N11">
            <v>22.042000000000002</v>
          </cell>
          <cell r="O11">
            <v>0</v>
          </cell>
          <cell r="P11">
            <v>111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</v>
          </cell>
          <cell r="V11">
            <v>0</v>
          </cell>
          <cell r="W11">
            <v>2.1000000000000001E-2</v>
          </cell>
          <cell r="X11">
            <v>22.49</v>
          </cell>
          <cell r="Y11">
            <v>0.46900000000000003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22.042000000000002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22.49</v>
          </cell>
          <cell r="BC11">
            <v>111</v>
          </cell>
          <cell r="BD11">
            <v>67.844999999999999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72.108999999999995</v>
          </cell>
          <cell r="E12">
            <v>31.053000000000001</v>
          </cell>
          <cell r="F12">
            <v>41.055999999999997</v>
          </cell>
          <cell r="G12">
            <v>35.457999999999998</v>
          </cell>
          <cell r="H12">
            <v>0</v>
          </cell>
          <cell r="I12">
            <v>23.951000000000001</v>
          </cell>
          <cell r="J12">
            <v>0.20499999999999999</v>
          </cell>
          <cell r="K12">
            <v>0.27100000000000002</v>
          </cell>
          <cell r="L12">
            <v>0</v>
          </cell>
          <cell r="M12">
            <v>0</v>
          </cell>
          <cell r="N12">
            <v>23.475000000000001</v>
          </cell>
          <cell r="O12">
            <v>0</v>
          </cell>
          <cell r="P12">
            <v>114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114</v>
          </cell>
          <cell r="V12">
            <v>0</v>
          </cell>
          <cell r="W12">
            <v>0.02</v>
          </cell>
          <cell r="X12">
            <v>23.951000000000001</v>
          </cell>
          <cell r="Y12">
            <v>0.496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23.475000000000001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23.951000000000001</v>
          </cell>
          <cell r="BC12">
            <v>114</v>
          </cell>
          <cell r="BD12">
            <v>72.108999999999995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90.367000000000004</v>
          </cell>
          <cell r="E13">
            <v>39.692</v>
          </cell>
          <cell r="F13">
            <v>50.674999999999997</v>
          </cell>
          <cell r="G13">
            <v>35.216999999999999</v>
          </cell>
          <cell r="H13">
            <v>0</v>
          </cell>
          <cell r="I13">
            <v>30.024999999999999</v>
          </cell>
          <cell r="J13">
            <v>0.26</v>
          </cell>
          <cell r="K13">
            <v>0.33300000000000002</v>
          </cell>
          <cell r="L13">
            <v>0</v>
          </cell>
          <cell r="M13">
            <v>0</v>
          </cell>
          <cell r="N13">
            <v>29.431999999999999</v>
          </cell>
          <cell r="O13">
            <v>0</v>
          </cell>
          <cell r="P13">
            <v>138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138</v>
          </cell>
          <cell r="V13">
            <v>0</v>
          </cell>
          <cell r="W13">
            <v>2.7E-2</v>
          </cell>
          <cell r="X13">
            <v>30.024999999999999</v>
          </cell>
          <cell r="Y13">
            <v>0.62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29.431999999999999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30.024999999999999</v>
          </cell>
          <cell r="BC13">
            <v>138</v>
          </cell>
          <cell r="BD13">
            <v>90.367000000000004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157.047</v>
          </cell>
          <cell r="E14">
            <v>65.900000000000006</v>
          </cell>
          <cell r="F14">
            <v>91.147000000000006</v>
          </cell>
          <cell r="G14">
            <v>35.549999999999997</v>
          </cell>
          <cell r="H14">
            <v>0</v>
          </cell>
          <cell r="I14">
            <v>52.216999999999999</v>
          </cell>
          <cell r="J14">
            <v>0.39900000000000002</v>
          </cell>
          <cell r="K14">
            <v>0.55200000000000005</v>
          </cell>
          <cell r="L14">
            <v>0</v>
          </cell>
          <cell r="M14">
            <v>0</v>
          </cell>
          <cell r="N14">
            <v>51.265999999999998</v>
          </cell>
          <cell r="O14">
            <v>0</v>
          </cell>
          <cell r="P14">
            <v>260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260</v>
          </cell>
          <cell r="V14">
            <v>0</v>
          </cell>
          <cell r="W14">
            <v>0.04</v>
          </cell>
          <cell r="X14">
            <v>52.216999999999999</v>
          </cell>
          <cell r="Y14">
            <v>0.9910000000000001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51.265999999999998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52.216999999999999</v>
          </cell>
          <cell r="BC14">
            <v>260</v>
          </cell>
          <cell r="BD14">
            <v>157.047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232.893</v>
          </cell>
          <cell r="E15">
            <v>98.100999999999999</v>
          </cell>
          <cell r="F15">
            <v>134.792</v>
          </cell>
          <cell r="G15">
            <v>35.512999999999998</v>
          </cell>
          <cell r="H15">
            <v>0</v>
          </cell>
          <cell r="I15">
            <v>77.631</v>
          </cell>
          <cell r="J15">
            <v>0.59499999999999997</v>
          </cell>
          <cell r="K15">
            <v>0.81699999999999995</v>
          </cell>
          <cell r="L15">
            <v>0</v>
          </cell>
          <cell r="M15">
            <v>0</v>
          </cell>
          <cell r="N15">
            <v>76.218999999999994</v>
          </cell>
          <cell r="O15">
            <v>0</v>
          </cell>
          <cell r="P15">
            <v>384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384</v>
          </cell>
          <cell r="V15">
            <v>0</v>
          </cell>
          <cell r="W15">
            <v>4.9000000000000002E-2</v>
          </cell>
          <cell r="X15">
            <v>77.631</v>
          </cell>
          <cell r="Y15">
            <v>1.4609999999999999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76.218999999999994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77.631</v>
          </cell>
          <cell r="BC15">
            <v>384</v>
          </cell>
          <cell r="BD15">
            <v>232.893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304.12099999999998</v>
          </cell>
          <cell r="E16">
            <v>127.86499999999999</v>
          </cell>
          <cell r="F16">
            <v>176.256</v>
          </cell>
          <cell r="G16">
            <v>35.488999999999997</v>
          </cell>
          <cell r="H16">
            <v>0</v>
          </cell>
          <cell r="I16">
            <v>100.959</v>
          </cell>
          <cell r="J16">
            <v>0.89</v>
          </cell>
          <cell r="K16">
            <v>1.226</v>
          </cell>
          <cell r="L16">
            <v>0</v>
          </cell>
          <cell r="M16">
            <v>0</v>
          </cell>
          <cell r="N16">
            <v>98.843000000000004</v>
          </cell>
          <cell r="O16">
            <v>0</v>
          </cell>
          <cell r="P16">
            <v>501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501</v>
          </cell>
          <cell r="V16">
            <v>0</v>
          </cell>
          <cell r="W16">
            <v>0.04</v>
          </cell>
          <cell r="X16">
            <v>100.959</v>
          </cell>
          <cell r="Y16">
            <v>2.1560000000000001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98.843000000000004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100.959</v>
          </cell>
          <cell r="BC16">
            <v>501</v>
          </cell>
          <cell r="BD16">
            <v>304.12099999999998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367.45400000000001</v>
          </cell>
          <cell r="E17">
            <v>155.08199999999999</v>
          </cell>
          <cell r="F17">
            <v>212.37200000000001</v>
          </cell>
          <cell r="G17">
            <v>35.283999999999999</v>
          </cell>
          <cell r="H17">
            <v>0</v>
          </cell>
          <cell r="I17">
            <v>122.11199999999999</v>
          </cell>
          <cell r="J17">
            <v>0.99399999999999999</v>
          </cell>
          <cell r="K17">
            <v>1.361</v>
          </cell>
          <cell r="L17">
            <v>0</v>
          </cell>
          <cell r="M17">
            <v>0</v>
          </cell>
          <cell r="N17">
            <v>119.75700000000001</v>
          </cell>
          <cell r="O17">
            <v>0</v>
          </cell>
          <cell r="P17">
            <v>602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602</v>
          </cell>
          <cell r="V17">
            <v>0</v>
          </cell>
          <cell r="W17">
            <v>1.7999999999999999E-2</v>
          </cell>
          <cell r="X17">
            <v>122.11199999999999</v>
          </cell>
          <cell r="Y17">
            <v>2.3729999999999998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119.75700000000001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122.11199999999999</v>
          </cell>
          <cell r="BC17">
            <v>602</v>
          </cell>
          <cell r="BD17">
            <v>367.45400000000001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3280</v>
          </cell>
        </row>
      </sheetData>
      <sheetData sheetId="23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254.82599999999999</v>
          </cell>
          <cell r="E6">
            <v>108.14400000000001</v>
          </cell>
          <cell r="F6">
            <v>146.68199999999999</v>
          </cell>
          <cell r="G6">
            <v>35.267000000000003</v>
          </cell>
          <cell r="H6">
            <v>0</v>
          </cell>
          <cell r="I6">
            <v>85.195999999999998</v>
          </cell>
          <cell r="J6">
            <v>0.442</v>
          </cell>
          <cell r="K6">
            <v>0.6</v>
          </cell>
          <cell r="L6">
            <v>0</v>
          </cell>
          <cell r="M6">
            <v>0</v>
          </cell>
          <cell r="N6">
            <v>84.153999999999996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3.6999999999999998E-2</v>
          </cell>
          <cell r="X6">
            <v>85.195999999999998</v>
          </cell>
          <cell r="Y6">
            <v>1.079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84.153999999999996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85.195999999999998</v>
          </cell>
          <cell r="BC6">
            <v>416</v>
          </cell>
          <cell r="BD6">
            <v>254.82599999999999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258.74799999999999</v>
          </cell>
          <cell r="E7">
            <v>110.601</v>
          </cell>
          <cell r="F7">
            <v>148.14699999999999</v>
          </cell>
          <cell r="G7">
            <v>34.988</v>
          </cell>
          <cell r="H7">
            <v>0</v>
          </cell>
          <cell r="I7">
            <v>87.099000000000004</v>
          </cell>
          <cell r="J7">
            <v>0.65100000000000002</v>
          </cell>
          <cell r="K7">
            <v>0.871</v>
          </cell>
          <cell r="L7">
            <v>0</v>
          </cell>
          <cell r="M7">
            <v>0</v>
          </cell>
          <cell r="N7">
            <v>85.576999999999998</v>
          </cell>
          <cell r="O7">
            <v>0</v>
          </cell>
          <cell r="P7">
            <v>420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420</v>
          </cell>
          <cell r="V7">
            <v>0</v>
          </cell>
          <cell r="W7">
            <v>1.6E-2</v>
          </cell>
          <cell r="X7">
            <v>87.099000000000004</v>
          </cell>
          <cell r="Y7">
            <v>1.538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85.576999999999998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87.099000000000004</v>
          </cell>
          <cell r="BC7">
            <v>420</v>
          </cell>
          <cell r="BD7">
            <v>258.74799999999999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264.41899999999998</v>
          </cell>
          <cell r="E8">
            <v>113.15300000000001</v>
          </cell>
          <cell r="F8">
            <v>151.26599999999999</v>
          </cell>
          <cell r="G8">
            <v>35.027000000000001</v>
          </cell>
          <cell r="H8">
            <v>0</v>
          </cell>
          <cell r="I8">
            <v>88.933999999999997</v>
          </cell>
          <cell r="J8">
            <v>0.68400000000000005</v>
          </cell>
          <cell r="K8">
            <v>0.91400000000000003</v>
          </cell>
          <cell r="L8">
            <v>0</v>
          </cell>
          <cell r="M8">
            <v>0</v>
          </cell>
          <cell r="N8">
            <v>87.335999999999999</v>
          </cell>
          <cell r="O8">
            <v>0</v>
          </cell>
          <cell r="P8">
            <v>428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428</v>
          </cell>
          <cell r="V8">
            <v>0</v>
          </cell>
          <cell r="W8">
            <v>2.5000000000000001E-2</v>
          </cell>
          <cell r="X8">
            <v>88.933999999999997</v>
          </cell>
          <cell r="Y8">
            <v>1.623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87.335999999999999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88.933999999999997</v>
          </cell>
          <cell r="BC8">
            <v>428</v>
          </cell>
          <cell r="BD8">
            <v>264.41899999999998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97.959000000000003</v>
          </cell>
          <cell r="E9">
            <v>42.198999999999998</v>
          </cell>
          <cell r="F9">
            <v>55.76</v>
          </cell>
          <cell r="G9">
            <v>35.351999999999997</v>
          </cell>
          <cell r="H9">
            <v>0</v>
          </cell>
          <cell r="I9">
            <v>32.793999999999997</v>
          </cell>
          <cell r="J9">
            <v>0.25800000000000001</v>
          </cell>
          <cell r="K9">
            <v>0.34100000000000003</v>
          </cell>
          <cell r="L9">
            <v>0</v>
          </cell>
          <cell r="M9">
            <v>0</v>
          </cell>
          <cell r="N9">
            <v>32.195</v>
          </cell>
          <cell r="O9">
            <v>0</v>
          </cell>
          <cell r="P9">
            <v>156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156</v>
          </cell>
          <cell r="V9">
            <v>0</v>
          </cell>
          <cell r="W9">
            <v>3.2000000000000001E-2</v>
          </cell>
          <cell r="X9">
            <v>32.793999999999997</v>
          </cell>
          <cell r="Y9">
            <v>0.63100000000000001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32.195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32.793999999999997</v>
          </cell>
          <cell r="BC9">
            <v>156</v>
          </cell>
          <cell r="BD9">
            <v>97.959000000000003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100.72499999999999</v>
          </cell>
          <cell r="E10">
            <v>43.447000000000003</v>
          </cell>
          <cell r="F10">
            <v>57.277999999999999</v>
          </cell>
          <cell r="G10">
            <v>35.530999999999999</v>
          </cell>
          <cell r="H10">
            <v>0</v>
          </cell>
          <cell r="I10">
            <v>33.713000000000001</v>
          </cell>
          <cell r="J10">
            <v>0.26700000000000002</v>
          </cell>
          <cell r="K10">
            <v>0.35199999999999998</v>
          </cell>
          <cell r="L10">
            <v>0</v>
          </cell>
          <cell r="M10">
            <v>0</v>
          </cell>
          <cell r="N10">
            <v>33.094000000000001</v>
          </cell>
          <cell r="O10">
            <v>0</v>
          </cell>
          <cell r="P10">
            <v>160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160</v>
          </cell>
          <cell r="V10">
            <v>0</v>
          </cell>
          <cell r="W10">
            <v>3.9E-2</v>
          </cell>
          <cell r="X10">
            <v>33.713000000000001</v>
          </cell>
          <cell r="Y10">
            <v>0.65800000000000003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33.094000000000001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33.713000000000001</v>
          </cell>
          <cell r="BC10">
            <v>160</v>
          </cell>
          <cell r="BD10">
            <v>100.72499999999999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123.292</v>
          </cell>
          <cell r="E11">
            <v>53.523000000000003</v>
          </cell>
          <cell r="F11">
            <v>69.769000000000005</v>
          </cell>
          <cell r="G11">
            <v>35.545999999999999</v>
          </cell>
          <cell r="H11">
            <v>0</v>
          </cell>
          <cell r="I11">
            <v>41.34</v>
          </cell>
          <cell r="J11">
            <v>0.33800000000000002</v>
          </cell>
          <cell r="K11">
            <v>0.441</v>
          </cell>
          <cell r="L11">
            <v>0</v>
          </cell>
          <cell r="M11">
            <v>0</v>
          </cell>
          <cell r="N11">
            <v>40.561</v>
          </cell>
          <cell r="O11">
            <v>0</v>
          </cell>
          <cell r="P11">
            <v>194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194</v>
          </cell>
          <cell r="V11">
            <v>0</v>
          </cell>
          <cell r="W11">
            <v>4.5999999999999999E-2</v>
          </cell>
          <cell r="X11">
            <v>41.34</v>
          </cell>
          <cell r="Y11">
            <v>0.82500000000000007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40.561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41.34</v>
          </cell>
          <cell r="BC11">
            <v>194</v>
          </cell>
          <cell r="BD11">
            <v>123.292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114.36</v>
          </cell>
          <cell r="E12">
            <v>49.039000000000001</v>
          </cell>
          <cell r="F12">
            <v>65.320999999999998</v>
          </cell>
          <cell r="G12">
            <v>35.511000000000003</v>
          </cell>
          <cell r="H12">
            <v>0</v>
          </cell>
          <cell r="I12">
            <v>38.162999999999997</v>
          </cell>
          <cell r="J12">
            <v>0.314</v>
          </cell>
          <cell r="K12">
            <v>0.41899999999999998</v>
          </cell>
          <cell r="L12">
            <v>0</v>
          </cell>
          <cell r="M12">
            <v>0</v>
          </cell>
          <cell r="N12">
            <v>37.43</v>
          </cell>
          <cell r="O12">
            <v>0</v>
          </cell>
          <cell r="P12">
            <v>183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183</v>
          </cell>
          <cell r="V12">
            <v>0</v>
          </cell>
          <cell r="W12">
            <v>4.2999999999999997E-2</v>
          </cell>
          <cell r="X12">
            <v>38.162999999999997</v>
          </cell>
          <cell r="Y12">
            <v>0.77600000000000002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38.162999999999997</v>
          </cell>
          <cell r="BC12">
            <v>183</v>
          </cell>
          <cell r="BD12">
            <v>114.36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113.84699999999999</v>
          </cell>
          <cell r="E13">
            <v>49.005000000000003</v>
          </cell>
          <cell r="F13">
            <v>64.841999999999999</v>
          </cell>
          <cell r="G13">
            <v>35.56</v>
          </cell>
          <cell r="H13">
            <v>0</v>
          </cell>
          <cell r="I13">
            <v>37.578000000000003</v>
          </cell>
          <cell r="J13">
            <v>0.30599999999999999</v>
          </cell>
          <cell r="K13">
            <v>0.40600000000000003</v>
          </cell>
          <cell r="L13">
            <v>0</v>
          </cell>
          <cell r="M13">
            <v>0</v>
          </cell>
          <cell r="N13">
            <v>36.866</v>
          </cell>
          <cell r="O13">
            <v>0</v>
          </cell>
          <cell r="P13">
            <v>179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179</v>
          </cell>
          <cell r="V13">
            <v>0</v>
          </cell>
          <cell r="W13">
            <v>4.3999999999999997E-2</v>
          </cell>
          <cell r="X13">
            <v>37.578000000000003</v>
          </cell>
          <cell r="Y13">
            <v>0.75600000000000001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36.866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37.578000000000003</v>
          </cell>
          <cell r="BC13">
            <v>179</v>
          </cell>
          <cell r="BD13">
            <v>113.84699999999999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116.569</v>
          </cell>
          <cell r="E14">
            <v>50.152000000000001</v>
          </cell>
          <cell r="F14">
            <v>66.417000000000002</v>
          </cell>
          <cell r="G14">
            <v>35.542999999999999</v>
          </cell>
          <cell r="H14">
            <v>0</v>
          </cell>
          <cell r="I14">
            <v>39.014000000000003</v>
          </cell>
          <cell r="J14">
            <v>0.311</v>
          </cell>
          <cell r="K14">
            <v>0.41099999999999998</v>
          </cell>
          <cell r="L14">
            <v>0</v>
          </cell>
          <cell r="M14">
            <v>0</v>
          </cell>
          <cell r="N14">
            <v>38.292000000000002</v>
          </cell>
          <cell r="O14">
            <v>0</v>
          </cell>
          <cell r="P14">
            <v>186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186</v>
          </cell>
          <cell r="V14">
            <v>0</v>
          </cell>
          <cell r="W14">
            <v>3.6999999999999998E-2</v>
          </cell>
          <cell r="X14">
            <v>39.014000000000003</v>
          </cell>
          <cell r="Y14">
            <v>0.75900000000000001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38.292000000000002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39.014000000000003</v>
          </cell>
          <cell r="BC14">
            <v>186</v>
          </cell>
          <cell r="BD14">
            <v>116.569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213.464</v>
          </cell>
          <cell r="E15">
            <v>91.289000000000001</v>
          </cell>
          <cell r="F15">
            <v>122.175</v>
          </cell>
          <cell r="G15">
            <v>35.533000000000001</v>
          </cell>
          <cell r="H15">
            <v>0</v>
          </cell>
          <cell r="I15">
            <v>71.813999999999993</v>
          </cell>
          <cell r="J15">
            <v>0.55100000000000005</v>
          </cell>
          <cell r="K15">
            <v>0.73799999999999999</v>
          </cell>
          <cell r="L15">
            <v>0</v>
          </cell>
          <cell r="M15">
            <v>0</v>
          </cell>
          <cell r="N15">
            <v>70.525000000000006</v>
          </cell>
          <cell r="O15">
            <v>0</v>
          </cell>
          <cell r="P15">
            <v>346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346</v>
          </cell>
          <cell r="V15">
            <v>0</v>
          </cell>
          <cell r="W15">
            <v>3.5999999999999997E-2</v>
          </cell>
          <cell r="X15">
            <v>71.813999999999993</v>
          </cell>
          <cell r="Y15">
            <v>1.3250000000000002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70.525000000000006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71.813999999999993</v>
          </cell>
          <cell r="BC15">
            <v>346</v>
          </cell>
          <cell r="BD15">
            <v>213.464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453.71300000000002</v>
          </cell>
          <cell r="E6">
            <v>216.11799999999999</v>
          </cell>
          <cell r="F6">
            <v>237.595</v>
          </cell>
          <cell r="G6">
            <v>34.594000000000001</v>
          </cell>
          <cell r="H6">
            <v>0</v>
          </cell>
          <cell r="I6">
            <v>173.583</v>
          </cell>
          <cell r="J6">
            <v>2.1509999999999998</v>
          </cell>
          <cell r="K6">
            <v>2.3650000000000002</v>
          </cell>
          <cell r="L6">
            <v>0</v>
          </cell>
          <cell r="M6">
            <v>0</v>
          </cell>
          <cell r="N6">
            <v>169.06700000000001</v>
          </cell>
          <cell r="O6">
            <v>0</v>
          </cell>
          <cell r="P6">
            <v>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687</v>
          </cell>
          <cell r="V6">
            <v>0</v>
          </cell>
          <cell r="W6">
            <v>1.31</v>
          </cell>
          <cell r="X6">
            <v>173.583</v>
          </cell>
          <cell r="Y6">
            <v>5.8260000000000005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169.06700000000001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173.583</v>
          </cell>
          <cell r="BC6">
            <v>687</v>
          </cell>
          <cell r="BD6">
            <v>453.71300000000002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446.27800000000002</v>
          </cell>
          <cell r="E7">
            <v>211.874</v>
          </cell>
          <cell r="F7">
            <v>234.404</v>
          </cell>
          <cell r="G7">
            <v>34.595999999999997</v>
          </cell>
          <cell r="H7">
            <v>0</v>
          </cell>
          <cell r="I7">
            <v>170.73400000000001</v>
          </cell>
          <cell r="J7">
            <v>2.145</v>
          </cell>
          <cell r="K7">
            <v>2.3730000000000002</v>
          </cell>
          <cell r="L7">
            <v>0</v>
          </cell>
          <cell r="M7">
            <v>0</v>
          </cell>
          <cell r="N7">
            <v>166.21600000000001</v>
          </cell>
          <cell r="O7">
            <v>0</v>
          </cell>
          <cell r="P7">
            <v>680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680</v>
          </cell>
          <cell r="V7">
            <v>0</v>
          </cell>
          <cell r="W7">
            <v>0.95899999999999996</v>
          </cell>
          <cell r="X7">
            <v>170.73400000000001</v>
          </cell>
          <cell r="Y7">
            <v>5.4770000000000003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166.21600000000001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170.73400000000001</v>
          </cell>
          <cell r="BC7">
            <v>680</v>
          </cell>
          <cell r="BD7">
            <v>446.27800000000002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510.08199999999999</v>
          </cell>
          <cell r="E8">
            <v>242.83099999999999</v>
          </cell>
          <cell r="F8">
            <v>267.25099999999998</v>
          </cell>
          <cell r="G8">
            <v>34.698999999999998</v>
          </cell>
          <cell r="H8">
            <v>0</v>
          </cell>
          <cell r="I8">
            <v>195.35499999999999</v>
          </cell>
          <cell r="J8">
            <v>2.5289999999999999</v>
          </cell>
          <cell r="K8">
            <v>2.7839999999999998</v>
          </cell>
          <cell r="L8">
            <v>0</v>
          </cell>
          <cell r="M8">
            <v>0</v>
          </cell>
          <cell r="N8">
            <v>190.042</v>
          </cell>
          <cell r="O8">
            <v>0</v>
          </cell>
          <cell r="P8">
            <v>774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774</v>
          </cell>
          <cell r="V8">
            <v>0</v>
          </cell>
          <cell r="W8">
            <v>0.94599999999999995</v>
          </cell>
          <cell r="X8">
            <v>195.35499999999999</v>
          </cell>
          <cell r="Y8">
            <v>6.2589999999999995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190.042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195.35499999999999</v>
          </cell>
          <cell r="BC8">
            <v>774</v>
          </cell>
          <cell r="BD8">
            <v>510.08199999999999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456.30700000000002</v>
          </cell>
          <cell r="E9">
            <v>216.98599999999999</v>
          </cell>
          <cell r="F9">
            <v>239.321</v>
          </cell>
          <cell r="G9">
            <v>34.954000000000001</v>
          </cell>
          <cell r="H9">
            <v>0</v>
          </cell>
          <cell r="I9">
            <v>174.535</v>
          </cell>
          <cell r="J9">
            <v>2.0099999999999998</v>
          </cell>
          <cell r="K9">
            <v>2.2160000000000002</v>
          </cell>
          <cell r="L9">
            <v>0</v>
          </cell>
          <cell r="M9">
            <v>0</v>
          </cell>
          <cell r="N9">
            <v>170.309</v>
          </cell>
          <cell r="O9">
            <v>0</v>
          </cell>
          <cell r="P9">
            <v>693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693</v>
          </cell>
          <cell r="V9">
            <v>0</v>
          </cell>
          <cell r="W9">
            <v>1.0580000000000001</v>
          </cell>
          <cell r="X9">
            <v>174.535</v>
          </cell>
          <cell r="Y9">
            <v>5.2839999999999998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170.309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174.535</v>
          </cell>
          <cell r="BC9">
            <v>693</v>
          </cell>
          <cell r="BD9">
            <v>456.30700000000002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148.13900000000001</v>
          </cell>
          <cell r="E10">
            <v>71.23</v>
          </cell>
          <cell r="F10">
            <v>76.909000000000006</v>
          </cell>
          <cell r="G10">
            <v>34.805999999999997</v>
          </cell>
          <cell r="H10">
            <v>0</v>
          </cell>
          <cell r="I10">
            <v>55.311999999999998</v>
          </cell>
          <cell r="J10">
            <v>0.67900000000000005</v>
          </cell>
          <cell r="K10">
            <v>0.73399999999999999</v>
          </cell>
          <cell r="L10">
            <v>0</v>
          </cell>
          <cell r="M10">
            <v>0</v>
          </cell>
          <cell r="N10">
            <v>53.899000000000001</v>
          </cell>
          <cell r="O10">
            <v>0</v>
          </cell>
          <cell r="P10">
            <v>215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215</v>
          </cell>
          <cell r="V10">
            <v>0</v>
          </cell>
          <cell r="W10">
            <v>1.56</v>
          </cell>
          <cell r="X10">
            <v>55.311999999999998</v>
          </cell>
          <cell r="Y10">
            <v>2.9729999999999999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53.899000000000001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55.311999999999998</v>
          </cell>
          <cell r="BC10">
            <v>215</v>
          </cell>
          <cell r="BD10">
            <v>148.13900000000001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121.98699999999999</v>
          </cell>
          <cell r="E11">
            <v>58.697000000000003</v>
          </cell>
          <cell r="F11">
            <v>63.29</v>
          </cell>
          <cell r="G11">
            <v>35.314</v>
          </cell>
          <cell r="H11">
            <v>0</v>
          </cell>
          <cell r="I11">
            <v>46.113999999999997</v>
          </cell>
          <cell r="J11">
            <v>0.59499999999999997</v>
          </cell>
          <cell r="K11">
            <v>0.64100000000000001</v>
          </cell>
          <cell r="L11">
            <v>0</v>
          </cell>
          <cell r="M11">
            <v>0</v>
          </cell>
          <cell r="N11">
            <v>44.878</v>
          </cell>
          <cell r="O11">
            <v>0</v>
          </cell>
          <cell r="P11">
            <v>179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179</v>
          </cell>
          <cell r="V11">
            <v>0</v>
          </cell>
          <cell r="W11">
            <v>1.0880000000000001</v>
          </cell>
          <cell r="X11">
            <v>46.113999999999997</v>
          </cell>
          <cell r="Y11">
            <v>2.3239999999999998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44.878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46.113999999999997</v>
          </cell>
          <cell r="BC11">
            <v>179</v>
          </cell>
          <cell r="BD11">
            <v>121.98699999999999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171.71700000000001</v>
          </cell>
          <cell r="E12">
            <v>82.756</v>
          </cell>
          <cell r="F12">
            <v>88.960999999999999</v>
          </cell>
          <cell r="G12">
            <v>35.457000000000001</v>
          </cell>
          <cell r="H12">
            <v>0</v>
          </cell>
          <cell r="I12">
            <v>65.117000000000004</v>
          </cell>
          <cell r="J12">
            <v>0.84199999999999997</v>
          </cell>
          <cell r="K12">
            <v>0.90600000000000003</v>
          </cell>
          <cell r="L12">
            <v>0</v>
          </cell>
          <cell r="M12">
            <v>0</v>
          </cell>
          <cell r="N12">
            <v>63.369</v>
          </cell>
          <cell r="O12">
            <v>0</v>
          </cell>
          <cell r="P12">
            <v>252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252</v>
          </cell>
          <cell r="V12">
            <v>0</v>
          </cell>
          <cell r="W12">
            <v>1.089</v>
          </cell>
          <cell r="X12">
            <v>65.117000000000004</v>
          </cell>
          <cell r="Y12">
            <v>2.8369999999999997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63.369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65.117000000000004</v>
          </cell>
          <cell r="BC12">
            <v>252</v>
          </cell>
          <cell r="BD12">
            <v>171.71700000000001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173.95400000000001</v>
          </cell>
          <cell r="E13">
            <v>84.418000000000006</v>
          </cell>
          <cell r="F13">
            <v>89.536000000000001</v>
          </cell>
          <cell r="G13">
            <v>35.21</v>
          </cell>
          <cell r="H13">
            <v>0</v>
          </cell>
          <cell r="I13">
            <v>65.736999999999995</v>
          </cell>
          <cell r="J13">
            <v>0.85499999999999998</v>
          </cell>
          <cell r="K13">
            <v>0.90700000000000003</v>
          </cell>
          <cell r="L13">
            <v>0</v>
          </cell>
          <cell r="M13">
            <v>0</v>
          </cell>
          <cell r="N13">
            <v>63.975000000000001</v>
          </cell>
          <cell r="O13">
            <v>0</v>
          </cell>
          <cell r="P13">
            <v>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251</v>
          </cell>
          <cell r="V13">
            <v>0</v>
          </cell>
          <cell r="W13">
            <v>1.08</v>
          </cell>
          <cell r="X13">
            <v>65.736999999999995</v>
          </cell>
          <cell r="Y13">
            <v>2.8420000000000001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63.975000000000001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65.736999999999995</v>
          </cell>
          <cell r="BC13">
            <v>251</v>
          </cell>
          <cell r="BD13">
            <v>173.95400000000001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244.036</v>
          </cell>
          <cell r="E14">
            <v>116.32899999999999</v>
          </cell>
          <cell r="F14">
            <v>127.70699999999999</v>
          </cell>
          <cell r="G14">
            <v>35.555</v>
          </cell>
          <cell r="H14">
            <v>0</v>
          </cell>
          <cell r="I14">
            <v>92.608999999999995</v>
          </cell>
          <cell r="J14">
            <v>1.137</v>
          </cell>
          <cell r="K14">
            <v>1.248</v>
          </cell>
          <cell r="L14">
            <v>0</v>
          </cell>
          <cell r="M14">
            <v>0</v>
          </cell>
          <cell r="N14">
            <v>90.224000000000004</v>
          </cell>
          <cell r="O14">
            <v>0</v>
          </cell>
          <cell r="P14">
            <v>366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366</v>
          </cell>
          <cell r="V14">
            <v>0</v>
          </cell>
          <cell r="W14">
            <v>1.4450000000000001</v>
          </cell>
          <cell r="X14">
            <v>92.608999999999995</v>
          </cell>
          <cell r="Y14">
            <v>3.83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90.224000000000004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92.608999999999995</v>
          </cell>
          <cell r="BC14">
            <v>366</v>
          </cell>
          <cell r="BD14">
            <v>244.036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385.90800000000002</v>
          </cell>
          <cell r="E15">
            <v>184.10599999999999</v>
          </cell>
          <cell r="F15">
            <v>201.80199999999999</v>
          </cell>
          <cell r="G15">
            <v>35.514000000000003</v>
          </cell>
          <cell r="H15">
            <v>0</v>
          </cell>
          <cell r="I15">
            <v>146.98400000000001</v>
          </cell>
          <cell r="J15">
            <v>1.8069999999999999</v>
          </cell>
          <cell r="K15">
            <v>1.9810000000000001</v>
          </cell>
          <cell r="L15">
            <v>0</v>
          </cell>
          <cell r="M15">
            <v>0</v>
          </cell>
          <cell r="N15">
            <v>143.196</v>
          </cell>
          <cell r="O15">
            <v>0</v>
          </cell>
          <cell r="P15">
            <v>580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580</v>
          </cell>
          <cell r="V15">
            <v>0</v>
          </cell>
          <cell r="W15">
            <v>1.4019999999999999</v>
          </cell>
          <cell r="X15">
            <v>146.98400000000001</v>
          </cell>
          <cell r="Y15">
            <v>5.19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143.196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146.98400000000001</v>
          </cell>
          <cell r="BC15">
            <v>580</v>
          </cell>
          <cell r="BD15">
            <v>385.90800000000002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522.86300000000006</v>
          </cell>
          <cell r="E16">
            <v>247.69200000000001</v>
          </cell>
          <cell r="F16">
            <v>275.17099999999999</v>
          </cell>
          <cell r="G16">
            <v>35.49</v>
          </cell>
          <cell r="H16">
            <v>0</v>
          </cell>
          <cell r="I16">
            <v>199.03100000000001</v>
          </cell>
          <cell r="J16">
            <v>2.6389999999999998</v>
          </cell>
          <cell r="K16">
            <v>2.931</v>
          </cell>
          <cell r="L16">
            <v>0</v>
          </cell>
          <cell r="M16">
            <v>0</v>
          </cell>
          <cell r="N16">
            <v>193.46100000000001</v>
          </cell>
          <cell r="O16">
            <v>0</v>
          </cell>
          <cell r="P16">
            <v>796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796</v>
          </cell>
          <cell r="V16">
            <v>0</v>
          </cell>
          <cell r="W16">
            <v>0.85199999999999998</v>
          </cell>
          <cell r="X16">
            <v>199.03100000000001</v>
          </cell>
          <cell r="Y16">
            <v>6.4220000000000006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193.46100000000001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199.03100000000001</v>
          </cell>
          <cell r="BC16">
            <v>796</v>
          </cell>
          <cell r="BD16">
            <v>522.86300000000006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543.55499999999995</v>
          </cell>
          <cell r="E17">
            <v>256.47699999999998</v>
          </cell>
          <cell r="F17">
            <v>287.07799999999997</v>
          </cell>
          <cell r="G17">
            <v>35.29</v>
          </cell>
          <cell r="H17">
            <v>0</v>
          </cell>
          <cell r="I17">
            <v>207.965</v>
          </cell>
          <cell r="J17">
            <v>2.6850000000000001</v>
          </cell>
          <cell r="K17">
            <v>3.0049999999999999</v>
          </cell>
          <cell r="L17">
            <v>0</v>
          </cell>
          <cell r="M17">
            <v>0</v>
          </cell>
          <cell r="N17">
            <v>202.27500000000001</v>
          </cell>
          <cell r="O17">
            <v>0</v>
          </cell>
          <cell r="P17">
            <v>838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838</v>
          </cell>
          <cell r="V17">
            <v>0</v>
          </cell>
          <cell r="W17">
            <v>1.18</v>
          </cell>
          <cell r="X17">
            <v>207.965</v>
          </cell>
          <cell r="Y17">
            <v>6.8699999999999992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202.27500000000001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207.965</v>
          </cell>
          <cell r="BC17">
            <v>838</v>
          </cell>
          <cell r="BD17">
            <v>543.55499999999995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2885</v>
          </cell>
        </row>
      </sheetData>
      <sheetData sheetId="23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472.01299999999998</v>
          </cell>
          <cell r="E6">
            <v>223.08600000000001</v>
          </cell>
          <cell r="F6">
            <v>248.92699999999999</v>
          </cell>
          <cell r="G6">
            <v>35.267000000000003</v>
          </cell>
          <cell r="H6">
            <v>0</v>
          </cell>
          <cell r="I6">
            <v>179.98500000000001</v>
          </cell>
          <cell r="J6">
            <v>1.8979999999999999</v>
          </cell>
          <cell r="K6">
            <v>2.117</v>
          </cell>
          <cell r="L6">
            <v>0</v>
          </cell>
          <cell r="M6">
            <v>0</v>
          </cell>
          <cell r="N6">
            <v>175.97</v>
          </cell>
          <cell r="O6">
            <v>0</v>
          </cell>
          <cell r="P6">
            <v>723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723</v>
          </cell>
          <cell r="V6">
            <v>0</v>
          </cell>
          <cell r="W6">
            <v>1.194</v>
          </cell>
          <cell r="X6">
            <v>179.98500000000001</v>
          </cell>
          <cell r="Y6">
            <v>5.2089999999999996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175.97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179.98500000000001</v>
          </cell>
          <cell r="BC6">
            <v>723</v>
          </cell>
          <cell r="BD6">
            <v>472.01299999999998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450.40100000000001</v>
          </cell>
          <cell r="E7">
            <v>211.29900000000001</v>
          </cell>
          <cell r="F7">
            <v>239.102</v>
          </cell>
          <cell r="G7">
            <v>34.994999999999997</v>
          </cell>
          <cell r="H7">
            <v>0</v>
          </cell>
          <cell r="I7">
            <v>171.589</v>
          </cell>
          <cell r="J7">
            <v>2.081</v>
          </cell>
          <cell r="K7">
            <v>2.355</v>
          </cell>
          <cell r="L7">
            <v>0</v>
          </cell>
          <cell r="M7">
            <v>0</v>
          </cell>
          <cell r="N7">
            <v>167.15299999999999</v>
          </cell>
          <cell r="O7">
            <v>0</v>
          </cell>
          <cell r="P7">
            <v>699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699</v>
          </cell>
          <cell r="V7">
            <v>0</v>
          </cell>
          <cell r="W7">
            <v>0.91900000000000004</v>
          </cell>
          <cell r="X7">
            <v>171.589</v>
          </cell>
          <cell r="Y7">
            <v>5.3550000000000004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167.15299999999999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171.589</v>
          </cell>
          <cell r="BC7">
            <v>699</v>
          </cell>
          <cell r="BD7">
            <v>450.40100000000001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466.61399999999998</v>
          </cell>
          <cell r="E8">
            <v>219.18700000000001</v>
          </cell>
          <cell r="F8">
            <v>247.42699999999999</v>
          </cell>
          <cell r="G8">
            <v>35.036999999999999</v>
          </cell>
          <cell r="H8">
            <v>0</v>
          </cell>
          <cell r="I8">
            <v>175.45099999999999</v>
          </cell>
          <cell r="J8">
            <v>2.1960000000000002</v>
          </cell>
          <cell r="K8">
            <v>2.4790000000000001</v>
          </cell>
          <cell r="L8">
            <v>0</v>
          </cell>
          <cell r="M8">
            <v>0</v>
          </cell>
          <cell r="N8">
            <v>170.77600000000001</v>
          </cell>
          <cell r="O8">
            <v>0</v>
          </cell>
          <cell r="P8">
            <v>713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713</v>
          </cell>
          <cell r="V8">
            <v>0</v>
          </cell>
          <cell r="W8">
            <v>1.1859999999999999</v>
          </cell>
          <cell r="X8">
            <v>175.45099999999999</v>
          </cell>
          <cell r="Y8">
            <v>5.8610000000000007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170.77600000000001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175.45099999999999</v>
          </cell>
          <cell r="BC8">
            <v>713</v>
          </cell>
          <cell r="BD8">
            <v>466.61399999999998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177.09700000000001</v>
          </cell>
          <cell r="E9">
            <v>84.747</v>
          </cell>
          <cell r="F9">
            <v>92.35</v>
          </cell>
          <cell r="G9">
            <v>35.347000000000001</v>
          </cell>
          <cell r="H9">
            <v>0</v>
          </cell>
          <cell r="I9">
            <v>66.275999999999996</v>
          </cell>
          <cell r="J9">
            <v>0.85599999999999998</v>
          </cell>
          <cell r="K9">
            <v>0.93200000000000005</v>
          </cell>
          <cell r="L9">
            <v>0</v>
          </cell>
          <cell r="M9">
            <v>0</v>
          </cell>
          <cell r="N9">
            <v>64.488</v>
          </cell>
          <cell r="O9">
            <v>0</v>
          </cell>
          <cell r="P9">
            <v>260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260</v>
          </cell>
          <cell r="V9">
            <v>0</v>
          </cell>
          <cell r="W9">
            <v>1.994</v>
          </cell>
          <cell r="X9">
            <v>66.275999999999996</v>
          </cell>
          <cell r="Y9">
            <v>3.782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64.488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66.275999999999996</v>
          </cell>
          <cell r="BC9">
            <v>260</v>
          </cell>
          <cell r="BD9">
            <v>177.09700000000001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144.25399999999999</v>
          </cell>
          <cell r="E10">
            <v>69.445999999999998</v>
          </cell>
          <cell r="F10">
            <v>74.808000000000007</v>
          </cell>
          <cell r="G10">
            <v>35.529000000000003</v>
          </cell>
          <cell r="H10">
            <v>0</v>
          </cell>
          <cell r="I10">
            <v>54.152000000000001</v>
          </cell>
          <cell r="J10">
            <v>0.70199999999999996</v>
          </cell>
          <cell r="K10">
            <v>0.75600000000000001</v>
          </cell>
          <cell r="L10">
            <v>0</v>
          </cell>
          <cell r="M10">
            <v>0</v>
          </cell>
          <cell r="N10">
            <v>52.694000000000003</v>
          </cell>
          <cell r="O10">
            <v>0</v>
          </cell>
          <cell r="P10">
            <v>210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210</v>
          </cell>
          <cell r="V10">
            <v>0</v>
          </cell>
          <cell r="W10">
            <v>1.6639999999999999</v>
          </cell>
          <cell r="X10">
            <v>54.152000000000001</v>
          </cell>
          <cell r="Y10">
            <v>3.1219999999999999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52.694000000000003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54.152000000000001</v>
          </cell>
          <cell r="BC10">
            <v>210</v>
          </cell>
          <cell r="BD10">
            <v>144.25399999999999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174.36099999999999</v>
          </cell>
          <cell r="E11">
            <v>83.144000000000005</v>
          </cell>
          <cell r="F11">
            <v>91.216999999999999</v>
          </cell>
          <cell r="G11">
            <v>35.548000000000002</v>
          </cell>
          <cell r="H11">
            <v>0</v>
          </cell>
          <cell r="I11">
            <v>65.576999999999998</v>
          </cell>
          <cell r="J11">
            <v>0.9</v>
          </cell>
          <cell r="K11">
            <v>0.98699999999999999</v>
          </cell>
          <cell r="L11">
            <v>0</v>
          </cell>
          <cell r="M11">
            <v>0</v>
          </cell>
          <cell r="N11">
            <v>63.69</v>
          </cell>
          <cell r="O11">
            <v>0</v>
          </cell>
          <cell r="P11">
            <v>259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259</v>
          </cell>
          <cell r="V11">
            <v>0</v>
          </cell>
          <cell r="W11">
            <v>1.385</v>
          </cell>
          <cell r="X11">
            <v>65.576999999999998</v>
          </cell>
          <cell r="Y11">
            <v>3.2720000000000002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63.69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65.576999999999998</v>
          </cell>
          <cell r="BC11">
            <v>259</v>
          </cell>
          <cell r="BD11">
            <v>174.36099999999999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168.24100000000001</v>
          </cell>
          <cell r="E12">
            <v>80.010999999999996</v>
          </cell>
          <cell r="F12">
            <v>88.23</v>
          </cell>
          <cell r="G12">
            <v>35.511000000000003</v>
          </cell>
          <cell r="H12">
            <v>0</v>
          </cell>
          <cell r="I12">
            <v>62.975999999999999</v>
          </cell>
          <cell r="J12">
            <v>0.84099999999999997</v>
          </cell>
          <cell r="K12">
            <v>0.92800000000000005</v>
          </cell>
          <cell r="L12">
            <v>0</v>
          </cell>
          <cell r="M12">
            <v>0</v>
          </cell>
          <cell r="N12">
            <v>61.207000000000001</v>
          </cell>
          <cell r="O12">
            <v>0</v>
          </cell>
          <cell r="P12">
            <v>250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250</v>
          </cell>
          <cell r="V12">
            <v>0</v>
          </cell>
          <cell r="W12">
            <v>1.327</v>
          </cell>
          <cell r="X12">
            <v>62.975999999999999</v>
          </cell>
          <cell r="Y12">
            <v>3.0960000000000001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61.207000000000001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62.975999999999999</v>
          </cell>
          <cell r="BC12">
            <v>250</v>
          </cell>
          <cell r="BD12">
            <v>168.24100000000001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181.04300000000001</v>
          </cell>
          <cell r="E13">
            <v>86.105999999999995</v>
          </cell>
          <cell r="F13">
            <v>94.936999999999998</v>
          </cell>
          <cell r="G13">
            <v>35.558999999999997</v>
          </cell>
          <cell r="H13">
            <v>0</v>
          </cell>
          <cell r="I13">
            <v>67.771000000000001</v>
          </cell>
          <cell r="J13">
            <v>0.91500000000000004</v>
          </cell>
          <cell r="K13">
            <v>1.008</v>
          </cell>
          <cell r="L13">
            <v>0</v>
          </cell>
          <cell r="M13">
            <v>0</v>
          </cell>
          <cell r="N13">
            <v>65.847999999999999</v>
          </cell>
          <cell r="O13">
            <v>0</v>
          </cell>
          <cell r="P13">
            <v>269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269</v>
          </cell>
          <cell r="V13">
            <v>0</v>
          </cell>
          <cell r="W13">
            <v>1.516</v>
          </cell>
          <cell r="X13">
            <v>67.771000000000001</v>
          </cell>
          <cell r="Y13">
            <v>3.4390000000000001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65.847999999999999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67.771000000000001</v>
          </cell>
          <cell r="BC13">
            <v>269</v>
          </cell>
          <cell r="BD13">
            <v>181.04300000000001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180.934</v>
          </cell>
          <cell r="E14">
            <v>85.387</v>
          </cell>
          <cell r="F14">
            <v>95.546999999999997</v>
          </cell>
          <cell r="G14">
            <v>35.545999999999999</v>
          </cell>
          <cell r="H14">
            <v>0</v>
          </cell>
          <cell r="I14">
            <v>67.521000000000001</v>
          </cell>
          <cell r="J14">
            <v>0.81200000000000006</v>
          </cell>
          <cell r="K14">
            <v>0.90800000000000003</v>
          </cell>
          <cell r="L14">
            <v>0</v>
          </cell>
          <cell r="M14">
            <v>0</v>
          </cell>
          <cell r="N14">
            <v>65.801000000000002</v>
          </cell>
          <cell r="O14">
            <v>0</v>
          </cell>
          <cell r="P14">
            <v>272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272</v>
          </cell>
          <cell r="V14">
            <v>0</v>
          </cell>
          <cell r="W14">
            <v>1.466</v>
          </cell>
          <cell r="X14">
            <v>67.521000000000001</v>
          </cell>
          <cell r="Y14">
            <v>3.1859999999999999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65.801000000000002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67.521000000000001</v>
          </cell>
          <cell r="BC14">
            <v>272</v>
          </cell>
          <cell r="BD14">
            <v>180.934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280.52</v>
          </cell>
          <cell r="E15">
            <v>131.83500000000001</v>
          </cell>
          <cell r="F15">
            <v>148.685</v>
          </cell>
          <cell r="G15">
            <v>35.530999999999999</v>
          </cell>
          <cell r="H15">
            <v>0</v>
          </cell>
          <cell r="I15">
            <v>104.431</v>
          </cell>
          <cell r="J15">
            <v>1.3069999999999999</v>
          </cell>
          <cell r="K15">
            <v>1.474</v>
          </cell>
          <cell r="L15">
            <v>0</v>
          </cell>
          <cell r="M15">
            <v>0</v>
          </cell>
          <cell r="N15">
            <v>101.65</v>
          </cell>
          <cell r="O15">
            <v>0</v>
          </cell>
          <cell r="P15">
            <v>424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424</v>
          </cell>
          <cell r="V15">
            <v>0</v>
          </cell>
          <cell r="W15">
            <v>1.9450000000000001</v>
          </cell>
          <cell r="X15">
            <v>104.431</v>
          </cell>
          <cell r="Y15">
            <v>4.726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101.65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104.431</v>
          </cell>
          <cell r="BC15">
            <v>424</v>
          </cell>
          <cell r="BD15">
            <v>280.52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289.673</v>
          </cell>
          <cell r="E6">
            <v>120.459</v>
          </cell>
          <cell r="F6">
            <v>169.214</v>
          </cell>
          <cell r="G6">
            <v>34.58</v>
          </cell>
          <cell r="H6">
            <v>0</v>
          </cell>
          <cell r="I6">
            <v>94.915999999999997</v>
          </cell>
          <cell r="J6">
            <v>2.6349999999999998</v>
          </cell>
          <cell r="K6">
            <v>3.702</v>
          </cell>
          <cell r="L6">
            <v>0</v>
          </cell>
          <cell r="M6">
            <v>0</v>
          </cell>
          <cell r="N6">
            <v>88.578999999999994</v>
          </cell>
          <cell r="O6">
            <v>0</v>
          </cell>
          <cell r="P6">
            <v>480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480</v>
          </cell>
          <cell r="V6">
            <v>0</v>
          </cell>
          <cell r="W6">
            <v>0.72499999999999998</v>
          </cell>
          <cell r="X6">
            <v>94.915999999999997</v>
          </cell>
          <cell r="Y6">
            <v>7.0619999999999994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88.578999999999994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94.915999999999997</v>
          </cell>
          <cell r="BC6">
            <v>480</v>
          </cell>
          <cell r="BD6">
            <v>289.673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225.53800000000001</v>
          </cell>
          <cell r="E7">
            <v>91.022000000000006</v>
          </cell>
          <cell r="F7">
            <v>134.51599999999999</v>
          </cell>
          <cell r="G7">
            <v>34.732999999999997</v>
          </cell>
          <cell r="H7">
            <v>0</v>
          </cell>
          <cell r="I7">
            <v>72.364999999999995</v>
          </cell>
          <cell r="J7">
            <v>1.5469999999999999</v>
          </cell>
          <cell r="K7">
            <v>2.2850000000000001</v>
          </cell>
          <cell r="L7">
            <v>0</v>
          </cell>
          <cell r="M7">
            <v>0</v>
          </cell>
          <cell r="N7">
            <v>68.533000000000001</v>
          </cell>
          <cell r="O7">
            <v>0</v>
          </cell>
          <cell r="P7">
            <v>385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385</v>
          </cell>
          <cell r="V7">
            <v>0</v>
          </cell>
          <cell r="W7">
            <v>0.64400000000000002</v>
          </cell>
          <cell r="X7">
            <v>72.364999999999995</v>
          </cell>
          <cell r="Y7">
            <v>4.476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68.533000000000001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72.364999999999995</v>
          </cell>
          <cell r="BC7">
            <v>385</v>
          </cell>
          <cell r="BD7">
            <v>225.53800000000001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233.84</v>
          </cell>
          <cell r="E8">
            <v>98.105000000000004</v>
          </cell>
          <cell r="F8">
            <v>135.73500000000001</v>
          </cell>
          <cell r="G8">
            <v>35.122</v>
          </cell>
          <cell r="H8">
            <v>0</v>
          </cell>
          <cell r="I8">
            <v>77.296000000000006</v>
          </cell>
          <cell r="J8">
            <v>2.617</v>
          </cell>
          <cell r="K8">
            <v>3.621</v>
          </cell>
          <cell r="L8">
            <v>0</v>
          </cell>
          <cell r="M8">
            <v>0</v>
          </cell>
          <cell r="N8">
            <v>71.058000000000007</v>
          </cell>
          <cell r="O8">
            <v>0</v>
          </cell>
          <cell r="P8">
            <v>385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385</v>
          </cell>
          <cell r="V8">
            <v>0</v>
          </cell>
          <cell r="W8">
            <v>0.67</v>
          </cell>
          <cell r="X8">
            <v>77.296000000000006</v>
          </cell>
          <cell r="Y8">
            <v>6.9079999999999995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71.058000000000007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77.296000000000006</v>
          </cell>
          <cell r="BC8">
            <v>385</v>
          </cell>
          <cell r="BD8">
            <v>233.84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268.19499999999999</v>
          </cell>
          <cell r="E9">
            <v>110.27</v>
          </cell>
          <cell r="F9">
            <v>157.92500000000001</v>
          </cell>
          <cell r="G9">
            <v>35.381</v>
          </cell>
          <cell r="H9">
            <v>0</v>
          </cell>
          <cell r="I9">
            <v>87.28</v>
          </cell>
          <cell r="J9">
            <v>2.4249999999999998</v>
          </cell>
          <cell r="K9">
            <v>3.4740000000000002</v>
          </cell>
          <cell r="L9">
            <v>0</v>
          </cell>
          <cell r="M9">
            <v>0</v>
          </cell>
          <cell r="N9">
            <v>81.381</v>
          </cell>
          <cell r="O9">
            <v>0</v>
          </cell>
          <cell r="P9">
            <v>450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450</v>
          </cell>
          <cell r="V9">
            <v>0</v>
          </cell>
          <cell r="W9">
            <v>0.79700000000000004</v>
          </cell>
          <cell r="X9">
            <v>87.28</v>
          </cell>
          <cell r="Y9">
            <v>6.6959999999999997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81.381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87.28</v>
          </cell>
          <cell r="BC9">
            <v>450</v>
          </cell>
          <cell r="BD9">
            <v>268.19499999999999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74.192999999999998</v>
          </cell>
          <cell r="E10">
            <v>30.779</v>
          </cell>
          <cell r="F10">
            <v>43.414000000000001</v>
          </cell>
          <cell r="G10">
            <v>35.057000000000002</v>
          </cell>
          <cell r="H10">
            <v>0</v>
          </cell>
          <cell r="I10">
            <v>23.632000000000001</v>
          </cell>
          <cell r="J10">
            <v>0.68899999999999995</v>
          </cell>
          <cell r="K10">
            <v>0.97099999999999997</v>
          </cell>
          <cell r="L10">
            <v>0</v>
          </cell>
          <cell r="M10">
            <v>0</v>
          </cell>
          <cell r="N10">
            <v>21.972000000000001</v>
          </cell>
          <cell r="O10">
            <v>0</v>
          </cell>
          <cell r="P10">
            <v>120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120</v>
          </cell>
          <cell r="V10">
            <v>0</v>
          </cell>
          <cell r="W10">
            <v>1.7949999999999999</v>
          </cell>
          <cell r="X10">
            <v>23.632000000000001</v>
          </cell>
          <cell r="Y10">
            <v>3.4550000000000001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21.972000000000001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23.632000000000001</v>
          </cell>
          <cell r="BC10">
            <v>120</v>
          </cell>
          <cell r="BD10">
            <v>74.192999999999998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68.423000000000002</v>
          </cell>
          <cell r="E11">
            <v>27.363</v>
          </cell>
          <cell r="F11">
            <v>41.06</v>
          </cell>
          <cell r="G11">
            <v>35.51</v>
          </cell>
          <cell r="H11">
            <v>0</v>
          </cell>
          <cell r="I11">
            <v>21.474</v>
          </cell>
          <cell r="J11">
            <v>0.59699999999999998</v>
          </cell>
          <cell r="K11">
            <v>0.89700000000000002</v>
          </cell>
          <cell r="L11">
            <v>0</v>
          </cell>
          <cell r="M11">
            <v>0</v>
          </cell>
          <cell r="N11">
            <v>19.98</v>
          </cell>
          <cell r="O11">
            <v>0</v>
          </cell>
          <cell r="P11">
            <v>116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116</v>
          </cell>
          <cell r="V11">
            <v>0</v>
          </cell>
          <cell r="W11">
            <v>1.843</v>
          </cell>
          <cell r="X11">
            <v>21.474</v>
          </cell>
          <cell r="Y11">
            <v>3.3369999999999997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21.474</v>
          </cell>
          <cell r="BC11">
            <v>116</v>
          </cell>
          <cell r="BD11">
            <v>68.423000000000002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75.147000000000006</v>
          </cell>
          <cell r="E12">
            <v>30.33</v>
          </cell>
          <cell r="F12">
            <v>44.817</v>
          </cell>
          <cell r="G12">
            <v>35.445999999999998</v>
          </cell>
          <cell r="H12">
            <v>0</v>
          </cell>
          <cell r="I12">
            <v>23.686</v>
          </cell>
          <cell r="J12">
            <v>0.66200000000000003</v>
          </cell>
          <cell r="K12">
            <v>0.97899999999999998</v>
          </cell>
          <cell r="L12">
            <v>0</v>
          </cell>
          <cell r="M12">
            <v>0</v>
          </cell>
          <cell r="N12">
            <v>22.045000000000002</v>
          </cell>
          <cell r="O12">
            <v>0</v>
          </cell>
          <cell r="P12">
            <v>126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126</v>
          </cell>
          <cell r="V12">
            <v>0</v>
          </cell>
          <cell r="W12">
            <v>1.88</v>
          </cell>
          <cell r="X12">
            <v>23.686</v>
          </cell>
          <cell r="Y12">
            <v>3.5209999999999999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22.045000000000002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23.686</v>
          </cell>
          <cell r="BC12">
            <v>126</v>
          </cell>
          <cell r="BD12">
            <v>75.147000000000006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71.405000000000001</v>
          </cell>
          <cell r="E13">
            <v>28.927</v>
          </cell>
          <cell r="F13">
            <v>42.478000000000002</v>
          </cell>
          <cell r="G13">
            <v>35.445999999999998</v>
          </cell>
          <cell r="H13">
            <v>0</v>
          </cell>
          <cell r="I13">
            <v>22.321000000000002</v>
          </cell>
          <cell r="J13">
            <v>0.63500000000000001</v>
          </cell>
          <cell r="K13">
            <v>0.93200000000000005</v>
          </cell>
          <cell r="L13">
            <v>0</v>
          </cell>
          <cell r="M13">
            <v>0</v>
          </cell>
          <cell r="N13">
            <v>20.754000000000001</v>
          </cell>
          <cell r="O13">
            <v>0</v>
          </cell>
          <cell r="P13">
            <v>118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</v>
          </cell>
          <cell r="V13">
            <v>0</v>
          </cell>
          <cell r="W13">
            <v>1.8140000000000001</v>
          </cell>
          <cell r="X13">
            <v>22.321000000000002</v>
          </cell>
          <cell r="Y13">
            <v>3.3810000000000002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20.754000000000001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22.321000000000002</v>
          </cell>
          <cell r="BC13">
            <v>118</v>
          </cell>
          <cell r="BD13">
            <v>71.405000000000001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73.897000000000006</v>
          </cell>
          <cell r="E14">
            <v>31.294</v>
          </cell>
          <cell r="F14">
            <v>42.603000000000002</v>
          </cell>
          <cell r="G14">
            <v>35.607999999999997</v>
          </cell>
          <cell r="H14">
            <v>0</v>
          </cell>
          <cell r="I14">
            <v>23.465</v>
          </cell>
          <cell r="J14">
            <v>0.66900000000000004</v>
          </cell>
          <cell r="K14">
            <v>0.91</v>
          </cell>
          <cell r="L14">
            <v>0</v>
          </cell>
          <cell r="M14">
            <v>0</v>
          </cell>
          <cell r="N14">
            <v>21.885999999999999</v>
          </cell>
          <cell r="O14">
            <v>0</v>
          </cell>
          <cell r="P14">
            <v>115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115</v>
          </cell>
          <cell r="V14">
            <v>0</v>
          </cell>
          <cell r="W14">
            <v>1.806</v>
          </cell>
          <cell r="X14">
            <v>23.465</v>
          </cell>
          <cell r="Y14">
            <v>3.3850000000000002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21.885999999999999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23.465</v>
          </cell>
          <cell r="BC14">
            <v>115</v>
          </cell>
          <cell r="BD14">
            <v>73.897000000000006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159.06</v>
          </cell>
          <cell r="E15">
            <v>66.768000000000001</v>
          </cell>
          <cell r="F15">
            <v>92.292000000000002</v>
          </cell>
          <cell r="G15">
            <v>35.478000000000002</v>
          </cell>
          <cell r="H15">
            <v>0</v>
          </cell>
          <cell r="I15">
            <v>50.640999999999998</v>
          </cell>
          <cell r="J15">
            <v>1.476</v>
          </cell>
          <cell r="K15">
            <v>2.0409999999999999</v>
          </cell>
          <cell r="L15">
            <v>0</v>
          </cell>
          <cell r="M15">
            <v>0</v>
          </cell>
          <cell r="N15">
            <v>47.124000000000002</v>
          </cell>
          <cell r="O15">
            <v>0</v>
          </cell>
          <cell r="P15">
            <v>252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252</v>
          </cell>
          <cell r="V15">
            <v>0</v>
          </cell>
          <cell r="W15">
            <v>1.502</v>
          </cell>
          <cell r="X15">
            <v>50.640999999999998</v>
          </cell>
          <cell r="Y15">
            <v>5.0190000000000001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47.124000000000002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50.640999999999998</v>
          </cell>
          <cell r="BC15">
            <v>252</v>
          </cell>
          <cell r="BD15">
            <v>159.06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280.267</v>
          </cell>
          <cell r="E16">
            <v>117.107</v>
          </cell>
          <cell r="F16">
            <v>163.16</v>
          </cell>
          <cell r="G16">
            <v>35.412999999999997</v>
          </cell>
          <cell r="H16">
            <v>0</v>
          </cell>
          <cell r="I16">
            <v>89.12</v>
          </cell>
          <cell r="J16">
            <v>2.5059999999999998</v>
          </cell>
          <cell r="K16">
            <v>3.492</v>
          </cell>
          <cell r="L16">
            <v>0</v>
          </cell>
          <cell r="M16">
            <v>0</v>
          </cell>
          <cell r="N16">
            <v>83.122</v>
          </cell>
          <cell r="O16">
            <v>0</v>
          </cell>
          <cell r="P16">
            <v>447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447</v>
          </cell>
          <cell r="V16">
            <v>0</v>
          </cell>
          <cell r="W16">
            <v>0.86799999999999999</v>
          </cell>
          <cell r="X16">
            <v>89.12</v>
          </cell>
          <cell r="Y16">
            <v>6.8659999999999997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83.122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89.12</v>
          </cell>
          <cell r="BC16">
            <v>447</v>
          </cell>
          <cell r="BD16">
            <v>280.267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187.43100000000001</v>
          </cell>
          <cell r="E17">
            <v>78.025999999999996</v>
          </cell>
          <cell r="F17">
            <v>109.405</v>
          </cell>
          <cell r="G17">
            <v>35.381</v>
          </cell>
          <cell r="H17">
            <v>0</v>
          </cell>
          <cell r="I17">
            <v>61.412999999999997</v>
          </cell>
          <cell r="J17">
            <v>1.6240000000000001</v>
          </cell>
          <cell r="K17">
            <v>2.2759999999999998</v>
          </cell>
          <cell r="L17">
            <v>0</v>
          </cell>
          <cell r="M17">
            <v>0</v>
          </cell>
          <cell r="N17">
            <v>57.512999999999998</v>
          </cell>
          <cell r="O17">
            <v>0</v>
          </cell>
          <cell r="P17">
            <v>310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310</v>
          </cell>
          <cell r="V17">
            <v>0</v>
          </cell>
          <cell r="W17">
            <v>0.79700000000000004</v>
          </cell>
          <cell r="X17">
            <v>61.412999999999997</v>
          </cell>
          <cell r="Y17">
            <v>4.6970000000000001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57.512999999999998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61.412999999999997</v>
          </cell>
          <cell r="BC17">
            <v>310</v>
          </cell>
          <cell r="BD17">
            <v>187.43100000000001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2696</v>
          </cell>
        </row>
      </sheetData>
      <sheetData sheetId="23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215.20699999999999</v>
          </cell>
          <cell r="E6">
            <v>89.238</v>
          </cell>
          <cell r="F6">
            <v>125.96899999999999</v>
          </cell>
          <cell r="G6">
            <v>35.314</v>
          </cell>
          <cell r="H6">
            <v>0</v>
          </cell>
          <cell r="I6">
            <v>69.661000000000001</v>
          </cell>
          <cell r="J6">
            <v>1.9990000000000001</v>
          </cell>
          <cell r="K6">
            <v>2.8210000000000002</v>
          </cell>
          <cell r="L6">
            <v>0</v>
          </cell>
          <cell r="M6">
            <v>0</v>
          </cell>
          <cell r="N6">
            <v>64.840999999999994</v>
          </cell>
          <cell r="O6">
            <v>0</v>
          </cell>
          <cell r="P6">
            <v>354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354</v>
          </cell>
          <cell r="V6">
            <v>0</v>
          </cell>
          <cell r="W6">
            <v>0.38900000000000001</v>
          </cell>
          <cell r="X6">
            <v>69.661000000000001</v>
          </cell>
          <cell r="Y6">
            <v>5.2090000000000005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64.840999999999994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69.661000000000001</v>
          </cell>
          <cell r="BC6">
            <v>354</v>
          </cell>
          <cell r="BD6">
            <v>215.20699999999999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267.08</v>
          </cell>
          <cell r="E7">
            <v>110.197</v>
          </cell>
          <cell r="F7">
            <v>156.88300000000001</v>
          </cell>
          <cell r="G7">
            <v>35.017000000000003</v>
          </cell>
          <cell r="H7">
            <v>0</v>
          </cell>
          <cell r="I7">
            <v>87.215999999999994</v>
          </cell>
          <cell r="J7">
            <v>2.4249999999999998</v>
          </cell>
          <cell r="K7">
            <v>3.4529999999999998</v>
          </cell>
          <cell r="L7">
            <v>0</v>
          </cell>
          <cell r="M7">
            <v>0</v>
          </cell>
          <cell r="N7">
            <v>81.337999999999994</v>
          </cell>
          <cell r="O7">
            <v>0</v>
          </cell>
          <cell r="P7">
            <v>447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447</v>
          </cell>
          <cell r="V7">
            <v>0</v>
          </cell>
          <cell r="W7">
            <v>0.25800000000000001</v>
          </cell>
          <cell r="X7">
            <v>87.215999999999994</v>
          </cell>
          <cell r="Y7">
            <v>6.1360000000000001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81.337999999999994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87.215999999999994</v>
          </cell>
          <cell r="BC7">
            <v>447</v>
          </cell>
          <cell r="BD7">
            <v>267.08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272.959</v>
          </cell>
          <cell r="E8">
            <v>113.851</v>
          </cell>
          <cell r="F8">
            <v>159.108</v>
          </cell>
          <cell r="G8">
            <v>35.027999999999999</v>
          </cell>
          <cell r="H8">
            <v>0</v>
          </cell>
          <cell r="I8">
            <v>88.054000000000002</v>
          </cell>
          <cell r="J8">
            <v>2.4590000000000001</v>
          </cell>
          <cell r="K8">
            <v>3.4359999999999999</v>
          </cell>
          <cell r="L8">
            <v>0</v>
          </cell>
          <cell r="M8">
            <v>0</v>
          </cell>
          <cell r="N8">
            <v>82.159000000000006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0.30399999999999999</v>
          </cell>
          <cell r="X8">
            <v>88.054000000000002</v>
          </cell>
          <cell r="Y8">
            <v>6.1989999999999998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82.159000000000006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88.054000000000002</v>
          </cell>
          <cell r="BC8">
            <v>443</v>
          </cell>
          <cell r="BD8">
            <v>272.959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109.392</v>
          </cell>
          <cell r="E9">
            <v>47.009</v>
          </cell>
          <cell r="F9">
            <v>62.383000000000003</v>
          </cell>
          <cell r="G9">
            <v>35.249000000000002</v>
          </cell>
          <cell r="H9">
            <v>0</v>
          </cell>
          <cell r="I9">
            <v>34.956000000000003</v>
          </cell>
          <cell r="J9">
            <v>0.998</v>
          </cell>
          <cell r="K9">
            <v>1.3240000000000001</v>
          </cell>
          <cell r="L9">
            <v>0</v>
          </cell>
          <cell r="M9">
            <v>0</v>
          </cell>
          <cell r="N9">
            <v>32.634</v>
          </cell>
          <cell r="O9">
            <v>0</v>
          </cell>
          <cell r="P9">
            <v>167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167</v>
          </cell>
          <cell r="V9">
            <v>0</v>
          </cell>
          <cell r="W9">
            <v>0.51200000000000001</v>
          </cell>
          <cell r="X9">
            <v>34.956000000000003</v>
          </cell>
          <cell r="Y9">
            <v>2.8340000000000001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32.634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34.956000000000003</v>
          </cell>
          <cell r="BC9">
            <v>167</v>
          </cell>
          <cell r="BD9">
            <v>109.392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63.030999999999999</v>
          </cell>
          <cell r="E10">
            <v>25.983000000000001</v>
          </cell>
          <cell r="F10">
            <v>37.048000000000002</v>
          </cell>
          <cell r="G10">
            <v>35.51</v>
          </cell>
          <cell r="H10">
            <v>0</v>
          </cell>
          <cell r="I10">
            <v>19.870999999999999</v>
          </cell>
          <cell r="J10">
            <v>0.52200000000000002</v>
          </cell>
          <cell r="K10">
            <v>0.745</v>
          </cell>
          <cell r="L10">
            <v>0</v>
          </cell>
          <cell r="M10">
            <v>0</v>
          </cell>
          <cell r="N10">
            <v>18.603999999999999</v>
          </cell>
          <cell r="O10">
            <v>0</v>
          </cell>
          <cell r="P10">
            <v>102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102</v>
          </cell>
          <cell r="V10">
            <v>0</v>
          </cell>
          <cell r="W10">
            <v>0.77800000000000002</v>
          </cell>
          <cell r="X10">
            <v>19.870999999999999</v>
          </cell>
          <cell r="Y10">
            <v>2.0449999999999999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18.603999999999999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19.870999999999999</v>
          </cell>
          <cell r="BC10">
            <v>102</v>
          </cell>
          <cell r="BD10">
            <v>63.030999999999999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76.47</v>
          </cell>
          <cell r="E11">
            <v>31.347999999999999</v>
          </cell>
          <cell r="F11">
            <v>45.122</v>
          </cell>
          <cell r="G11">
            <v>35.485999999999997</v>
          </cell>
          <cell r="H11">
            <v>0</v>
          </cell>
          <cell r="I11">
            <v>23.736999999999998</v>
          </cell>
          <cell r="J11">
            <v>0.68</v>
          </cell>
          <cell r="K11">
            <v>0.97799999999999998</v>
          </cell>
          <cell r="L11">
            <v>0</v>
          </cell>
          <cell r="M11">
            <v>0</v>
          </cell>
          <cell r="N11">
            <v>22.079000000000001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0.79200000000000004</v>
          </cell>
          <cell r="X11">
            <v>23.736999999999998</v>
          </cell>
          <cell r="Y11">
            <v>2.4500000000000002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22.079000000000001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23.736999999999998</v>
          </cell>
          <cell r="BC11">
            <v>123</v>
          </cell>
          <cell r="BD11">
            <v>76.47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91.045000000000002</v>
          </cell>
          <cell r="E12">
            <v>38.694000000000003</v>
          </cell>
          <cell r="F12">
            <v>52.350999999999999</v>
          </cell>
          <cell r="G12">
            <v>35.51</v>
          </cell>
          <cell r="H12">
            <v>0</v>
          </cell>
          <cell r="I12">
            <v>28.949000000000002</v>
          </cell>
          <cell r="J12">
            <v>0.91800000000000004</v>
          </cell>
          <cell r="K12">
            <v>1.2430000000000001</v>
          </cell>
          <cell r="L12">
            <v>0</v>
          </cell>
          <cell r="M12">
            <v>0</v>
          </cell>
          <cell r="N12">
            <v>26.788</v>
          </cell>
          <cell r="O12">
            <v>0</v>
          </cell>
          <cell r="P12">
            <v>141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141</v>
          </cell>
          <cell r="V12">
            <v>0</v>
          </cell>
          <cell r="W12">
            <v>0.78800000000000003</v>
          </cell>
          <cell r="X12">
            <v>28.949000000000002</v>
          </cell>
          <cell r="Y12">
            <v>2.9489999999999998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26.788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28.949000000000002</v>
          </cell>
          <cell r="BC12">
            <v>141</v>
          </cell>
          <cell r="BD12">
            <v>91.045000000000002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82.882999999999996</v>
          </cell>
          <cell r="E13">
            <v>34.558999999999997</v>
          </cell>
          <cell r="F13">
            <v>48.323999999999998</v>
          </cell>
          <cell r="G13">
            <v>35.54</v>
          </cell>
          <cell r="H13">
            <v>0</v>
          </cell>
          <cell r="I13">
            <v>26.023</v>
          </cell>
          <cell r="J13">
            <v>0.623</v>
          </cell>
          <cell r="K13">
            <v>0.872</v>
          </cell>
          <cell r="L13">
            <v>0</v>
          </cell>
          <cell r="M13">
            <v>0</v>
          </cell>
          <cell r="N13">
            <v>24.527999999999999</v>
          </cell>
          <cell r="O13">
            <v>0</v>
          </cell>
          <cell r="P13">
            <v>131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131</v>
          </cell>
          <cell r="V13">
            <v>0</v>
          </cell>
          <cell r="W13">
            <v>0.85299999999999998</v>
          </cell>
          <cell r="X13">
            <v>26.023</v>
          </cell>
          <cell r="Y13">
            <v>2.3479999999999999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24.527999999999999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26.023</v>
          </cell>
          <cell r="BC13">
            <v>131</v>
          </cell>
          <cell r="BD13">
            <v>82.882999999999996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81.055999999999997</v>
          </cell>
          <cell r="E14">
            <v>34.634</v>
          </cell>
          <cell r="F14">
            <v>46.421999999999997</v>
          </cell>
          <cell r="G14">
            <v>35.671999999999997</v>
          </cell>
          <cell r="H14">
            <v>0</v>
          </cell>
          <cell r="I14">
            <v>25.905000000000001</v>
          </cell>
          <cell r="J14">
            <v>0.85199999999999998</v>
          </cell>
          <cell r="K14">
            <v>1.1419999999999999</v>
          </cell>
          <cell r="L14">
            <v>0</v>
          </cell>
          <cell r="M14">
            <v>0</v>
          </cell>
          <cell r="N14">
            <v>23.911000000000001</v>
          </cell>
          <cell r="O14">
            <v>0</v>
          </cell>
          <cell r="P14">
            <v>125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125</v>
          </cell>
          <cell r="V14">
            <v>0</v>
          </cell>
          <cell r="W14">
            <v>0.84</v>
          </cell>
          <cell r="X14">
            <v>25.905000000000001</v>
          </cell>
          <cell r="Y14">
            <v>2.8339999999999996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23.911000000000001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25.905000000000001</v>
          </cell>
          <cell r="BC14">
            <v>125</v>
          </cell>
          <cell r="BD14">
            <v>81.055999999999997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109.259</v>
          </cell>
          <cell r="E15">
            <v>46.985999999999997</v>
          </cell>
          <cell r="F15">
            <v>62.273000000000003</v>
          </cell>
          <cell r="G15">
            <v>35.517000000000003</v>
          </cell>
          <cell r="H15">
            <v>0</v>
          </cell>
          <cell r="I15">
            <v>34.792000000000002</v>
          </cell>
          <cell r="J15">
            <v>1.071</v>
          </cell>
          <cell r="K15">
            <v>1.42</v>
          </cell>
          <cell r="L15">
            <v>0</v>
          </cell>
          <cell r="M15">
            <v>0</v>
          </cell>
          <cell r="N15">
            <v>32.301000000000002</v>
          </cell>
          <cell r="O15">
            <v>0</v>
          </cell>
          <cell r="P15">
            <v>166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166</v>
          </cell>
          <cell r="V15">
            <v>0</v>
          </cell>
          <cell r="W15">
            <v>0.82099999999999995</v>
          </cell>
          <cell r="X15">
            <v>34.792000000000002</v>
          </cell>
          <cell r="Y15">
            <v>3.3119999999999994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32.301000000000002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34.792000000000002</v>
          </cell>
          <cell r="BC15">
            <v>166</v>
          </cell>
          <cell r="BD15">
            <v>109.259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661.62400000000002</v>
          </cell>
          <cell r="E6">
            <v>290.39600000000002</v>
          </cell>
          <cell r="F6">
            <v>371.22800000000001</v>
          </cell>
          <cell r="G6">
            <v>34.58</v>
          </cell>
          <cell r="H6">
            <v>0</v>
          </cell>
          <cell r="I6">
            <v>239.67500000000001</v>
          </cell>
          <cell r="J6">
            <v>3.3330000000000002</v>
          </cell>
          <cell r="K6">
            <v>4.2610000000000001</v>
          </cell>
          <cell r="L6">
            <v>0</v>
          </cell>
          <cell r="M6">
            <v>0</v>
          </cell>
          <cell r="N6">
            <v>232.08099999999999</v>
          </cell>
          <cell r="O6">
            <v>0</v>
          </cell>
          <cell r="P6">
            <v>1103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1103</v>
          </cell>
          <cell r="V6">
            <v>0</v>
          </cell>
          <cell r="W6">
            <v>1.347</v>
          </cell>
          <cell r="X6">
            <v>239.67500000000001</v>
          </cell>
          <cell r="Y6">
            <v>8.9410000000000007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232.08099999999999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239.67500000000001</v>
          </cell>
          <cell r="BC6">
            <v>1103</v>
          </cell>
          <cell r="BD6">
            <v>661.62400000000002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475.73599999999999</v>
          </cell>
          <cell r="E7">
            <v>211.99100000000001</v>
          </cell>
          <cell r="F7">
            <v>263.745</v>
          </cell>
          <cell r="G7">
            <v>34.765000000000001</v>
          </cell>
          <cell r="H7">
            <v>0</v>
          </cell>
          <cell r="I7">
            <v>175.93700000000001</v>
          </cell>
          <cell r="J7">
            <v>2.7389999999999999</v>
          </cell>
          <cell r="K7">
            <v>3.407</v>
          </cell>
          <cell r="L7">
            <v>0</v>
          </cell>
          <cell r="M7">
            <v>0</v>
          </cell>
          <cell r="N7">
            <v>169.791</v>
          </cell>
          <cell r="O7">
            <v>0</v>
          </cell>
          <cell r="P7">
            <v>788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788</v>
          </cell>
          <cell r="V7">
            <v>0</v>
          </cell>
          <cell r="W7">
            <v>0.34300000000000003</v>
          </cell>
          <cell r="X7">
            <v>175.93700000000001</v>
          </cell>
          <cell r="Y7">
            <v>6.4889999999999999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169.791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788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175.93700000000001</v>
          </cell>
          <cell r="BC7">
            <v>788</v>
          </cell>
          <cell r="BD7">
            <v>475.73599999999999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828.19200000000001</v>
          </cell>
          <cell r="E8">
            <v>371.56200000000001</v>
          </cell>
          <cell r="F8">
            <v>456.63</v>
          </cell>
          <cell r="G8">
            <v>35.088999999999999</v>
          </cell>
          <cell r="H8">
            <v>0</v>
          </cell>
          <cell r="I8">
            <v>305.59100000000001</v>
          </cell>
          <cell r="J8">
            <v>4.5990000000000002</v>
          </cell>
          <cell r="K8">
            <v>5.6520000000000001</v>
          </cell>
          <cell r="L8">
            <v>0</v>
          </cell>
          <cell r="M8">
            <v>0</v>
          </cell>
          <cell r="N8">
            <v>295.33999999999997</v>
          </cell>
          <cell r="O8">
            <v>0</v>
          </cell>
          <cell r="P8">
            <v>1352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1352</v>
          </cell>
          <cell r="V8">
            <v>0</v>
          </cell>
          <cell r="W8">
            <v>0.85599999999999998</v>
          </cell>
          <cell r="X8">
            <v>305.59100000000001</v>
          </cell>
          <cell r="Y8">
            <v>11.107000000000001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295.33999999999997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305.59100000000001</v>
          </cell>
          <cell r="BC8">
            <v>1352</v>
          </cell>
          <cell r="BD8">
            <v>828.19200000000001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790.19299999999998</v>
          </cell>
          <cell r="E9">
            <v>354.03100000000001</v>
          </cell>
          <cell r="F9">
            <v>436.16199999999998</v>
          </cell>
          <cell r="G9">
            <v>35.381</v>
          </cell>
          <cell r="H9">
            <v>0</v>
          </cell>
          <cell r="I9">
            <v>293.33800000000002</v>
          </cell>
          <cell r="J9">
            <v>4.1390000000000002</v>
          </cell>
          <cell r="K9">
            <v>5.0999999999999996</v>
          </cell>
          <cell r="L9">
            <v>0</v>
          </cell>
          <cell r="M9">
            <v>0</v>
          </cell>
          <cell r="N9">
            <v>284.09899999999999</v>
          </cell>
          <cell r="O9">
            <v>0</v>
          </cell>
          <cell r="P9">
            <v>1301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1301</v>
          </cell>
          <cell r="V9">
            <v>0</v>
          </cell>
          <cell r="W9">
            <v>0.9</v>
          </cell>
          <cell r="X9">
            <v>293.33800000000002</v>
          </cell>
          <cell r="Y9">
            <v>10.139000000000001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284.09899999999999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293.33800000000002</v>
          </cell>
          <cell r="BC9">
            <v>1301</v>
          </cell>
          <cell r="BD9">
            <v>790.19299999999998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152.108</v>
          </cell>
          <cell r="E10">
            <v>70.486999999999995</v>
          </cell>
          <cell r="F10">
            <v>81.620999999999995</v>
          </cell>
          <cell r="G10">
            <v>35.057000000000002</v>
          </cell>
          <cell r="H10">
            <v>0</v>
          </cell>
          <cell r="I10">
            <v>56.134</v>
          </cell>
          <cell r="J10">
            <v>0.97199999999999998</v>
          </cell>
          <cell r="K10">
            <v>1.1259999999999999</v>
          </cell>
          <cell r="L10">
            <v>0</v>
          </cell>
          <cell r="M10">
            <v>0</v>
          </cell>
          <cell r="N10">
            <v>54.036000000000001</v>
          </cell>
          <cell r="O10">
            <v>0</v>
          </cell>
          <cell r="P10">
            <v>234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234</v>
          </cell>
          <cell r="V10">
            <v>0</v>
          </cell>
          <cell r="W10">
            <v>1.5049999999999999</v>
          </cell>
          <cell r="X10">
            <v>56.134</v>
          </cell>
          <cell r="Y10">
            <v>3.6029999999999998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54.036000000000001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56.134</v>
          </cell>
          <cell r="BC10">
            <v>234</v>
          </cell>
          <cell r="BD10">
            <v>152.108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27.433</v>
          </cell>
          <cell r="E11">
            <v>13.602</v>
          </cell>
          <cell r="F11">
            <v>13.831</v>
          </cell>
          <cell r="G11">
            <v>35.51</v>
          </cell>
          <cell r="H11">
            <v>0</v>
          </cell>
          <cell r="I11">
            <v>10.106999999999999</v>
          </cell>
          <cell r="J11">
            <v>0.19800000000000001</v>
          </cell>
          <cell r="K11">
            <v>0.20200000000000001</v>
          </cell>
          <cell r="L11">
            <v>0</v>
          </cell>
          <cell r="M11">
            <v>0</v>
          </cell>
          <cell r="N11">
            <v>9.7070000000000007</v>
          </cell>
          <cell r="O11">
            <v>0</v>
          </cell>
          <cell r="P11">
            <v>37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</v>
          </cell>
          <cell r="V11">
            <v>0</v>
          </cell>
          <cell r="W11">
            <v>1.1870000000000001</v>
          </cell>
          <cell r="X11">
            <v>10.106999999999999</v>
          </cell>
          <cell r="Y11">
            <v>1.5870000000000002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9.7070000000000007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10.106999999999999</v>
          </cell>
          <cell r="BC11">
            <v>37</v>
          </cell>
          <cell r="BD11">
            <v>27.433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220.86799999999999</v>
          </cell>
          <cell r="E12">
            <v>102.17100000000001</v>
          </cell>
          <cell r="F12">
            <v>118.697</v>
          </cell>
          <cell r="G12">
            <v>35.445999999999998</v>
          </cell>
          <cell r="H12">
            <v>0</v>
          </cell>
          <cell r="I12">
            <v>81.055999999999997</v>
          </cell>
          <cell r="J12">
            <v>1.5069999999999999</v>
          </cell>
          <cell r="K12">
            <v>1.75</v>
          </cell>
          <cell r="L12">
            <v>0</v>
          </cell>
          <cell r="M12">
            <v>0</v>
          </cell>
          <cell r="N12">
            <v>77.799000000000007</v>
          </cell>
          <cell r="O12">
            <v>0</v>
          </cell>
          <cell r="P12">
            <v>339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339</v>
          </cell>
          <cell r="V12">
            <v>0</v>
          </cell>
          <cell r="W12">
            <v>2.9870000000000001</v>
          </cell>
          <cell r="X12">
            <v>81.055999999999997</v>
          </cell>
          <cell r="Y12">
            <v>6.2439999999999998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77.799000000000007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81.055999999999997</v>
          </cell>
          <cell r="BC12">
            <v>339</v>
          </cell>
          <cell r="BD12">
            <v>220.86799999999999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230.67</v>
          </cell>
          <cell r="E13">
            <v>107.27800000000001</v>
          </cell>
          <cell r="F13">
            <v>123.392</v>
          </cell>
          <cell r="G13">
            <v>35.445999999999998</v>
          </cell>
          <cell r="H13">
            <v>0</v>
          </cell>
          <cell r="I13">
            <v>84.525999999999996</v>
          </cell>
          <cell r="J13">
            <v>1.575</v>
          </cell>
          <cell r="K13">
            <v>1.8109999999999999</v>
          </cell>
          <cell r="L13">
            <v>0</v>
          </cell>
          <cell r="M13">
            <v>0</v>
          </cell>
          <cell r="N13">
            <v>81.14</v>
          </cell>
          <cell r="O13">
            <v>0</v>
          </cell>
          <cell r="P13">
            <v>350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350</v>
          </cell>
          <cell r="V13">
            <v>0</v>
          </cell>
          <cell r="W13">
            <v>3.0880000000000001</v>
          </cell>
          <cell r="X13">
            <v>84.525999999999996</v>
          </cell>
          <cell r="Y13">
            <v>6.4740000000000002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81.14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84.525999999999996</v>
          </cell>
          <cell r="BC13">
            <v>350</v>
          </cell>
          <cell r="BD13">
            <v>230.67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195.149</v>
          </cell>
          <cell r="E14">
            <v>93.5</v>
          </cell>
          <cell r="F14">
            <v>101.649</v>
          </cell>
          <cell r="G14">
            <v>35.607999999999997</v>
          </cell>
          <cell r="H14">
            <v>0</v>
          </cell>
          <cell r="I14">
            <v>71.798000000000002</v>
          </cell>
          <cell r="J14">
            <v>1.3109999999999999</v>
          </cell>
          <cell r="K14">
            <v>1.4259999999999999</v>
          </cell>
          <cell r="L14">
            <v>0</v>
          </cell>
          <cell r="M14">
            <v>0</v>
          </cell>
          <cell r="N14">
            <v>69.061000000000007</v>
          </cell>
          <cell r="O14">
            <v>0</v>
          </cell>
          <cell r="P14">
            <v>281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281</v>
          </cell>
          <cell r="V14">
            <v>0</v>
          </cell>
          <cell r="W14">
            <v>1.462</v>
          </cell>
          <cell r="X14">
            <v>71.798000000000002</v>
          </cell>
          <cell r="Y14">
            <v>4.1989999999999998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69.061000000000007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71.798000000000002</v>
          </cell>
          <cell r="BC14">
            <v>281</v>
          </cell>
          <cell r="BD14">
            <v>195.149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513.577</v>
          </cell>
          <cell r="E15">
            <v>234.01</v>
          </cell>
          <cell r="F15">
            <v>279.56700000000001</v>
          </cell>
          <cell r="G15">
            <v>35.478000000000002</v>
          </cell>
          <cell r="H15">
            <v>0</v>
          </cell>
          <cell r="I15">
            <v>189.96299999999999</v>
          </cell>
          <cell r="J15">
            <v>3.242</v>
          </cell>
          <cell r="K15">
            <v>3.8730000000000002</v>
          </cell>
          <cell r="L15">
            <v>0</v>
          </cell>
          <cell r="M15">
            <v>0</v>
          </cell>
          <cell r="N15">
            <v>182.84800000000001</v>
          </cell>
          <cell r="O15">
            <v>0</v>
          </cell>
          <cell r="P15">
            <v>817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817</v>
          </cell>
          <cell r="V15">
            <v>0</v>
          </cell>
          <cell r="W15">
            <v>1.3580000000000001</v>
          </cell>
          <cell r="X15">
            <v>189.96299999999999</v>
          </cell>
          <cell r="Y15">
            <v>8.4730000000000008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182.84800000000001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189.96299999999999</v>
          </cell>
          <cell r="BC15">
            <v>817</v>
          </cell>
          <cell r="BD15">
            <v>513.577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915.34400000000005</v>
          </cell>
          <cell r="E16">
            <v>412.82900000000001</v>
          </cell>
          <cell r="F16">
            <v>502.51499999999999</v>
          </cell>
          <cell r="G16">
            <v>35.412999999999997</v>
          </cell>
          <cell r="H16">
            <v>0</v>
          </cell>
          <cell r="I16">
            <v>339.33600000000001</v>
          </cell>
          <cell r="J16">
            <v>5.6280000000000001</v>
          </cell>
          <cell r="K16">
            <v>6.85</v>
          </cell>
          <cell r="L16">
            <v>0</v>
          </cell>
          <cell r="M16">
            <v>0</v>
          </cell>
          <cell r="N16">
            <v>326.858</v>
          </cell>
          <cell r="O16">
            <v>0</v>
          </cell>
          <cell r="P16">
            <v>1487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1487</v>
          </cell>
          <cell r="V16">
            <v>0</v>
          </cell>
          <cell r="W16">
            <v>0.749</v>
          </cell>
          <cell r="X16">
            <v>339.33600000000001</v>
          </cell>
          <cell r="Y16">
            <v>13.227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326.858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339.33600000000001</v>
          </cell>
          <cell r="BC16">
            <v>1487</v>
          </cell>
          <cell r="BD16">
            <v>915.34400000000005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1022.001</v>
          </cell>
          <cell r="E17">
            <v>454.84399999999999</v>
          </cell>
          <cell r="F17">
            <v>567.15700000000004</v>
          </cell>
          <cell r="G17">
            <v>35.412999999999997</v>
          </cell>
          <cell r="H17">
            <v>0</v>
          </cell>
          <cell r="I17">
            <v>380.26799999999997</v>
          </cell>
          <cell r="J17">
            <v>6.1619999999999999</v>
          </cell>
          <cell r="K17">
            <v>7.6840000000000002</v>
          </cell>
          <cell r="L17">
            <v>0</v>
          </cell>
          <cell r="M17">
            <v>0</v>
          </cell>
          <cell r="N17">
            <v>366.42200000000003</v>
          </cell>
          <cell r="O17">
            <v>0</v>
          </cell>
          <cell r="P17">
            <v>1707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1707</v>
          </cell>
          <cell r="V17">
            <v>0</v>
          </cell>
          <cell r="W17">
            <v>0.64200000000000002</v>
          </cell>
          <cell r="X17">
            <v>380.26799999999997</v>
          </cell>
          <cell r="Y17">
            <v>14.488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366.42200000000003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380.26799999999997</v>
          </cell>
          <cell r="BC17">
            <v>1707</v>
          </cell>
          <cell r="BD17">
            <v>1022.001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2804</v>
          </cell>
        </row>
      </sheetData>
      <sheetData sheetId="23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1019.346</v>
          </cell>
          <cell r="E6">
            <v>453.904</v>
          </cell>
          <cell r="F6">
            <v>565.44200000000001</v>
          </cell>
          <cell r="G6">
            <v>35.314</v>
          </cell>
          <cell r="H6">
            <v>0</v>
          </cell>
          <cell r="I6">
            <v>378.85</v>
          </cell>
          <cell r="J6">
            <v>6.3369999999999997</v>
          </cell>
          <cell r="K6">
            <v>7.8940000000000001</v>
          </cell>
          <cell r="L6">
            <v>0</v>
          </cell>
          <cell r="M6">
            <v>0</v>
          </cell>
          <cell r="N6">
            <v>364.61900000000003</v>
          </cell>
          <cell r="O6">
            <v>0</v>
          </cell>
          <cell r="P6">
            <v>1699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1699</v>
          </cell>
          <cell r="V6">
            <v>0</v>
          </cell>
          <cell r="W6">
            <v>0.69699999999999995</v>
          </cell>
          <cell r="X6">
            <v>378.85</v>
          </cell>
          <cell r="Y6">
            <v>14.927999999999999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1699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364.61900000000003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1699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378.85</v>
          </cell>
          <cell r="BC6">
            <v>1699</v>
          </cell>
          <cell r="BD6">
            <v>1019.346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868.03099999999995</v>
          </cell>
          <cell r="E7">
            <v>387.197</v>
          </cell>
          <cell r="F7">
            <v>480.834</v>
          </cell>
          <cell r="G7">
            <v>35.017000000000003</v>
          </cell>
          <cell r="H7">
            <v>0</v>
          </cell>
          <cell r="I7">
            <v>325.68299999999999</v>
          </cell>
          <cell r="J7">
            <v>5.2050000000000001</v>
          </cell>
          <cell r="K7">
            <v>6.4640000000000004</v>
          </cell>
          <cell r="L7">
            <v>0</v>
          </cell>
          <cell r="M7">
            <v>0</v>
          </cell>
          <cell r="N7">
            <v>314.01400000000001</v>
          </cell>
          <cell r="O7">
            <v>0</v>
          </cell>
          <cell r="P7">
            <v>1456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1456</v>
          </cell>
          <cell r="V7">
            <v>0</v>
          </cell>
          <cell r="W7">
            <v>0.72699999999999998</v>
          </cell>
          <cell r="X7">
            <v>325.68299999999999</v>
          </cell>
          <cell r="Y7">
            <v>12.396000000000001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314.01400000000001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325.68299999999999</v>
          </cell>
          <cell r="BC7">
            <v>1456</v>
          </cell>
          <cell r="BD7">
            <v>868.03099999999995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779.93399999999997</v>
          </cell>
          <cell r="E8">
            <v>351.17399999999998</v>
          </cell>
          <cell r="F8">
            <v>428.76</v>
          </cell>
          <cell r="G8">
            <v>35.027999999999999</v>
          </cell>
          <cell r="H8">
            <v>0</v>
          </cell>
          <cell r="I8">
            <v>291.67200000000003</v>
          </cell>
          <cell r="J8">
            <v>4.819</v>
          </cell>
          <cell r="K8">
            <v>5.8840000000000003</v>
          </cell>
          <cell r="L8">
            <v>0</v>
          </cell>
          <cell r="M8">
            <v>0</v>
          </cell>
          <cell r="N8">
            <v>280.96899999999999</v>
          </cell>
          <cell r="O8">
            <v>0</v>
          </cell>
          <cell r="P8">
            <v>1282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1282</v>
          </cell>
          <cell r="V8">
            <v>0</v>
          </cell>
          <cell r="W8">
            <v>1.155</v>
          </cell>
          <cell r="X8">
            <v>291.67200000000003</v>
          </cell>
          <cell r="Y8">
            <v>11.857999999999999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1282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280.96899999999999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1282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291.67200000000003</v>
          </cell>
          <cell r="BC8">
            <v>1282</v>
          </cell>
          <cell r="BD8">
            <v>779.93399999999997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356.24599999999998</v>
          </cell>
          <cell r="E9">
            <v>164.23099999999999</v>
          </cell>
          <cell r="F9">
            <v>192.01499999999999</v>
          </cell>
          <cell r="G9">
            <v>35.249000000000002</v>
          </cell>
          <cell r="H9">
            <v>0</v>
          </cell>
          <cell r="I9">
            <v>132.09700000000001</v>
          </cell>
          <cell r="J9">
            <v>2.2749999999999999</v>
          </cell>
          <cell r="K9">
            <v>2.66</v>
          </cell>
          <cell r="L9">
            <v>0</v>
          </cell>
          <cell r="M9">
            <v>0</v>
          </cell>
          <cell r="N9">
            <v>127.16200000000001</v>
          </cell>
          <cell r="O9">
            <v>0</v>
          </cell>
          <cell r="P9">
            <v>556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556</v>
          </cell>
          <cell r="V9">
            <v>0</v>
          </cell>
          <cell r="W9">
            <v>1.502</v>
          </cell>
          <cell r="X9">
            <v>132.09700000000001</v>
          </cell>
          <cell r="Y9">
            <v>6.4370000000000003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127.16200000000001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132.09700000000001</v>
          </cell>
          <cell r="BC9">
            <v>556</v>
          </cell>
          <cell r="BD9">
            <v>356.24599999999998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264.37700000000001</v>
          </cell>
          <cell r="E10">
            <v>122.502</v>
          </cell>
          <cell r="F10">
            <v>141.875</v>
          </cell>
          <cell r="G10">
            <v>35.51</v>
          </cell>
          <cell r="H10">
            <v>0</v>
          </cell>
          <cell r="I10">
            <v>97.617999999999995</v>
          </cell>
          <cell r="J10">
            <v>1.74</v>
          </cell>
          <cell r="K10">
            <v>2.0150000000000001</v>
          </cell>
          <cell r="L10">
            <v>0</v>
          </cell>
          <cell r="M10">
            <v>0</v>
          </cell>
          <cell r="N10">
            <v>93.863</v>
          </cell>
          <cell r="O10">
            <v>0</v>
          </cell>
          <cell r="P10">
            <v>407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407</v>
          </cell>
          <cell r="V10">
            <v>0</v>
          </cell>
          <cell r="W10">
            <v>1.8919999999999999</v>
          </cell>
          <cell r="X10">
            <v>97.617999999999995</v>
          </cell>
          <cell r="Y10">
            <v>5.6470000000000002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93.863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97.617999999999995</v>
          </cell>
          <cell r="BC10">
            <v>407</v>
          </cell>
          <cell r="BD10">
            <v>264.37700000000001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180.00299999999999</v>
          </cell>
          <cell r="E11">
            <v>83.884</v>
          </cell>
          <cell r="F11">
            <v>96.119</v>
          </cell>
          <cell r="G11">
            <v>35.485999999999997</v>
          </cell>
          <cell r="H11">
            <v>0</v>
          </cell>
          <cell r="I11">
            <v>66.423000000000002</v>
          </cell>
          <cell r="J11">
            <v>1.2210000000000001</v>
          </cell>
          <cell r="K11">
            <v>1.4</v>
          </cell>
          <cell r="L11">
            <v>0</v>
          </cell>
          <cell r="M11">
            <v>0</v>
          </cell>
          <cell r="N11">
            <v>63.802</v>
          </cell>
          <cell r="O11">
            <v>0</v>
          </cell>
          <cell r="P11">
            <v>274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274</v>
          </cell>
          <cell r="V11">
            <v>0</v>
          </cell>
          <cell r="W11">
            <v>4.367</v>
          </cell>
          <cell r="X11">
            <v>66.423000000000002</v>
          </cell>
          <cell r="Y11">
            <v>6.9879999999999995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63.802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66.423000000000002</v>
          </cell>
          <cell r="BC11">
            <v>274</v>
          </cell>
          <cell r="BD11">
            <v>180.00299999999999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131.96899999999999</v>
          </cell>
          <cell r="E12">
            <v>62.563000000000002</v>
          </cell>
          <cell r="F12">
            <v>69.406000000000006</v>
          </cell>
          <cell r="G12">
            <v>35.51</v>
          </cell>
          <cell r="H12">
            <v>0</v>
          </cell>
          <cell r="I12">
            <v>48.325000000000003</v>
          </cell>
          <cell r="J12">
            <v>0.91300000000000003</v>
          </cell>
          <cell r="K12">
            <v>1.012</v>
          </cell>
          <cell r="L12">
            <v>0</v>
          </cell>
          <cell r="M12">
            <v>0</v>
          </cell>
          <cell r="N12">
            <v>46.4</v>
          </cell>
          <cell r="O12">
            <v>0</v>
          </cell>
          <cell r="P12">
            <v>193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193</v>
          </cell>
          <cell r="V12">
            <v>0</v>
          </cell>
          <cell r="W12">
            <v>5.3209999999999997</v>
          </cell>
          <cell r="X12">
            <v>48.325000000000003</v>
          </cell>
          <cell r="Y12">
            <v>7.2459999999999996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46.4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48.325000000000003</v>
          </cell>
          <cell r="BC12">
            <v>193</v>
          </cell>
          <cell r="BD12">
            <v>131.96899999999999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241.66200000000001</v>
          </cell>
          <cell r="E13">
            <v>111.866</v>
          </cell>
          <cell r="F13">
            <v>129.79599999999999</v>
          </cell>
          <cell r="G13">
            <v>35.54</v>
          </cell>
          <cell r="H13">
            <v>0</v>
          </cell>
          <cell r="I13">
            <v>88.58</v>
          </cell>
          <cell r="J13">
            <v>0.16700000000000001</v>
          </cell>
          <cell r="K13">
            <v>0.193</v>
          </cell>
          <cell r="L13">
            <v>0</v>
          </cell>
          <cell r="M13">
            <v>0</v>
          </cell>
          <cell r="N13">
            <v>88.22</v>
          </cell>
          <cell r="O13">
            <v>0</v>
          </cell>
          <cell r="P13">
            <v>370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370</v>
          </cell>
          <cell r="V13">
            <v>0</v>
          </cell>
          <cell r="W13">
            <v>3.95</v>
          </cell>
          <cell r="X13">
            <v>88.58</v>
          </cell>
          <cell r="Y13">
            <v>4.3100000000000005</v>
          </cell>
          <cell r="Z13">
            <v>0</v>
          </cell>
          <cell r="AA13">
            <v>0</v>
          </cell>
          <cell r="AB13">
            <v>0</v>
          </cell>
          <cell r="AC13">
            <v>3.0531133177191805E-16</v>
          </cell>
          <cell r="AD13">
            <v>0</v>
          </cell>
          <cell r="AE13">
            <v>370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88.22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88.58</v>
          </cell>
          <cell r="BC13">
            <v>370</v>
          </cell>
          <cell r="BD13">
            <v>241.66200000000001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256.32400000000001</v>
          </cell>
          <cell r="E14">
            <v>118.764</v>
          </cell>
          <cell r="F14">
            <v>137.56</v>
          </cell>
          <cell r="G14">
            <v>35.671999999999997</v>
          </cell>
          <cell r="H14">
            <v>0</v>
          </cell>
          <cell r="I14">
            <v>96.888999999999996</v>
          </cell>
          <cell r="J14">
            <v>3.1360000000000001</v>
          </cell>
          <cell r="K14">
            <v>3.6320000000000001</v>
          </cell>
          <cell r="L14">
            <v>0</v>
          </cell>
          <cell r="M14">
            <v>0</v>
          </cell>
          <cell r="N14">
            <v>90.120999999999995</v>
          </cell>
          <cell r="O14">
            <v>0</v>
          </cell>
          <cell r="P14">
            <v>404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404</v>
          </cell>
          <cell r="V14">
            <v>0</v>
          </cell>
          <cell r="W14">
            <v>3.1970000000000001</v>
          </cell>
          <cell r="X14">
            <v>96.888999999999996</v>
          </cell>
          <cell r="Y14">
            <v>9.9649999999999999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90.120999999999995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96.888999999999996</v>
          </cell>
          <cell r="BC14">
            <v>404</v>
          </cell>
          <cell r="BD14">
            <v>256.32400000000001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416.82400000000001</v>
          </cell>
          <cell r="E15">
            <v>190.94300000000001</v>
          </cell>
          <cell r="F15">
            <v>225.881</v>
          </cell>
          <cell r="G15">
            <v>35.517000000000003</v>
          </cell>
          <cell r="H15">
            <v>0</v>
          </cell>
          <cell r="I15">
            <v>152.863</v>
          </cell>
          <cell r="J15">
            <v>2.5579999999999998</v>
          </cell>
          <cell r="K15">
            <v>3.0259999999999998</v>
          </cell>
          <cell r="L15">
            <v>0</v>
          </cell>
          <cell r="M15">
            <v>0</v>
          </cell>
          <cell r="N15">
            <v>147.279</v>
          </cell>
          <cell r="O15">
            <v>0</v>
          </cell>
          <cell r="P15">
            <v>651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651</v>
          </cell>
          <cell r="V15">
            <v>0</v>
          </cell>
          <cell r="W15">
            <v>3.99</v>
          </cell>
          <cell r="X15">
            <v>152.863</v>
          </cell>
          <cell r="Y15">
            <v>9.5739999999999998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147.279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152.863</v>
          </cell>
          <cell r="BC15">
            <v>651</v>
          </cell>
          <cell r="BD15">
            <v>416.82400000000001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199.47070000000002</v>
          </cell>
          <cell r="J16">
            <v>199.471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-2.9999999998153726E-4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199.471</v>
          </cell>
          <cell r="Y16">
            <v>199.471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199.471</v>
          </cell>
          <cell r="BC16">
            <v>0</v>
          </cell>
          <cell r="BD16">
            <v>0</v>
          </cell>
          <cell r="BE16">
            <v>2.9999999998153726E-4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1926.106</v>
          </cell>
          <cell r="E6">
            <v>890.44600000000003</v>
          </cell>
          <cell r="F6">
            <v>1035.6600000000001</v>
          </cell>
          <cell r="G6">
            <v>34.58</v>
          </cell>
          <cell r="H6">
            <v>0</v>
          </cell>
          <cell r="I6">
            <v>734.4</v>
          </cell>
          <cell r="J6">
            <v>15.56</v>
          </cell>
          <cell r="K6">
            <v>18.097000000000001</v>
          </cell>
          <cell r="L6">
            <v>0</v>
          </cell>
          <cell r="M6">
            <v>0</v>
          </cell>
          <cell r="N6">
            <v>700.74300000000005</v>
          </cell>
          <cell r="O6">
            <v>0</v>
          </cell>
          <cell r="P6">
            <v>3075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3075</v>
          </cell>
          <cell r="V6">
            <v>0</v>
          </cell>
          <cell r="W6">
            <v>12.000999999999999</v>
          </cell>
          <cell r="X6">
            <v>734.4</v>
          </cell>
          <cell r="Y6">
            <v>45.658000000000001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700.74300000000005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734.4</v>
          </cell>
          <cell r="BC6">
            <v>3075</v>
          </cell>
          <cell r="BD6">
            <v>1926.106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1682.8589999999999</v>
          </cell>
          <cell r="E7">
            <v>777.66600000000005</v>
          </cell>
          <cell r="F7">
            <v>905.19299999999998</v>
          </cell>
          <cell r="G7">
            <v>34.567</v>
          </cell>
          <cell r="H7">
            <v>0</v>
          </cell>
          <cell r="I7">
            <v>642.19000000000005</v>
          </cell>
          <cell r="J7">
            <v>12.506</v>
          </cell>
          <cell r="K7">
            <v>14.555999999999999</v>
          </cell>
          <cell r="L7">
            <v>0</v>
          </cell>
          <cell r="M7">
            <v>0</v>
          </cell>
          <cell r="N7">
            <v>615.12800000000004</v>
          </cell>
          <cell r="O7">
            <v>0</v>
          </cell>
          <cell r="P7">
            <v>2691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2691</v>
          </cell>
          <cell r="V7">
            <v>0</v>
          </cell>
          <cell r="W7">
            <v>10.648</v>
          </cell>
          <cell r="X7">
            <v>642.19000000000005</v>
          </cell>
          <cell r="Y7">
            <v>37.709999999999994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615.12800000000004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642.19000000000005</v>
          </cell>
          <cell r="BC7">
            <v>2691</v>
          </cell>
          <cell r="BD7">
            <v>1682.8589999999999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1651.06</v>
          </cell>
          <cell r="E8">
            <v>758.78700000000003</v>
          </cell>
          <cell r="F8">
            <v>892.27300000000002</v>
          </cell>
          <cell r="G8">
            <v>34.636000000000003</v>
          </cell>
          <cell r="H8">
            <v>0</v>
          </cell>
          <cell r="I8">
            <v>622.67999999999995</v>
          </cell>
          <cell r="J8">
            <v>10.035</v>
          </cell>
          <cell r="K8">
            <v>11.801</v>
          </cell>
          <cell r="L8">
            <v>0</v>
          </cell>
          <cell r="M8">
            <v>0</v>
          </cell>
          <cell r="N8">
            <v>600.84400000000005</v>
          </cell>
          <cell r="O8">
            <v>0</v>
          </cell>
          <cell r="P8">
            <v>2636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2636</v>
          </cell>
          <cell r="V8">
            <v>0</v>
          </cell>
          <cell r="W8">
            <v>13.438000000000001</v>
          </cell>
          <cell r="X8">
            <v>622.67999999999995</v>
          </cell>
          <cell r="Y8">
            <v>35.274000000000001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600.84400000000005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622.67999999999995</v>
          </cell>
          <cell r="BC8">
            <v>2636</v>
          </cell>
          <cell r="BD8">
            <v>1651.06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1206.2829999999999</v>
          </cell>
          <cell r="E9">
            <v>557.99800000000005</v>
          </cell>
          <cell r="F9">
            <v>648.28499999999997</v>
          </cell>
          <cell r="G9">
            <v>34.691000000000003</v>
          </cell>
          <cell r="H9">
            <v>0</v>
          </cell>
          <cell r="I9">
            <v>452.84</v>
          </cell>
          <cell r="J9">
            <v>9.532</v>
          </cell>
          <cell r="K9">
            <v>11.074</v>
          </cell>
          <cell r="L9">
            <v>0</v>
          </cell>
          <cell r="M9">
            <v>0</v>
          </cell>
          <cell r="N9">
            <v>432.23399999999998</v>
          </cell>
          <cell r="O9">
            <v>0</v>
          </cell>
          <cell r="P9">
            <v>1894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1894</v>
          </cell>
          <cell r="V9">
            <v>0</v>
          </cell>
          <cell r="W9">
            <v>15.867000000000001</v>
          </cell>
          <cell r="X9">
            <v>452.84</v>
          </cell>
          <cell r="Y9">
            <v>36.472999999999999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432.23399999999998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452.84</v>
          </cell>
          <cell r="BC9">
            <v>1894</v>
          </cell>
          <cell r="BD9">
            <v>1206.2829999999999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603.62699999999995</v>
          </cell>
          <cell r="E10">
            <v>280.81200000000001</v>
          </cell>
          <cell r="F10">
            <v>322.815</v>
          </cell>
          <cell r="G10">
            <v>34.707999999999998</v>
          </cell>
          <cell r="H10">
            <v>0</v>
          </cell>
          <cell r="I10">
            <v>226.17</v>
          </cell>
          <cell r="J10">
            <v>2.4159999999999999</v>
          </cell>
          <cell r="K10">
            <v>2.778</v>
          </cell>
          <cell r="L10">
            <v>0</v>
          </cell>
          <cell r="M10">
            <v>0</v>
          </cell>
          <cell r="N10">
            <v>220.976</v>
          </cell>
          <cell r="O10">
            <v>0</v>
          </cell>
          <cell r="P10">
            <v>936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936</v>
          </cell>
          <cell r="V10">
            <v>0</v>
          </cell>
          <cell r="W10">
            <v>18.077999999999999</v>
          </cell>
          <cell r="X10">
            <v>226.17</v>
          </cell>
          <cell r="Y10">
            <v>23.271999999999998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220.976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226.17</v>
          </cell>
          <cell r="BC10">
            <v>936</v>
          </cell>
          <cell r="BD10">
            <v>603.62699999999995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492.71699999999998</v>
          </cell>
          <cell r="E11">
            <v>229.83500000000001</v>
          </cell>
          <cell r="F11">
            <v>262.88200000000001</v>
          </cell>
          <cell r="G11">
            <v>34.976999999999997</v>
          </cell>
          <cell r="H11">
            <v>0</v>
          </cell>
          <cell r="I11">
            <v>186.03</v>
          </cell>
          <cell r="J11">
            <v>3.13</v>
          </cell>
          <cell r="K11">
            <v>3.58</v>
          </cell>
          <cell r="L11">
            <v>0</v>
          </cell>
          <cell r="M11">
            <v>0</v>
          </cell>
          <cell r="N11">
            <v>179.32</v>
          </cell>
          <cell r="O11">
            <v>0</v>
          </cell>
          <cell r="P11">
            <v>766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766</v>
          </cell>
          <cell r="V11">
            <v>0</v>
          </cell>
          <cell r="W11">
            <v>18.02</v>
          </cell>
          <cell r="X11">
            <v>186.03</v>
          </cell>
          <cell r="Y11">
            <v>24.73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179.32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186.03</v>
          </cell>
          <cell r="BC11">
            <v>766</v>
          </cell>
          <cell r="BD11">
            <v>492.71699999999998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415.6</v>
          </cell>
          <cell r="E12">
            <v>195.94800000000001</v>
          </cell>
          <cell r="F12">
            <v>219.65199999999999</v>
          </cell>
          <cell r="G12">
            <v>35.14</v>
          </cell>
          <cell r="H12">
            <v>0</v>
          </cell>
          <cell r="I12">
            <v>157.85</v>
          </cell>
          <cell r="J12">
            <v>3.5219999999999998</v>
          </cell>
          <cell r="K12">
            <v>3.9489999999999998</v>
          </cell>
          <cell r="L12">
            <v>0</v>
          </cell>
          <cell r="M12">
            <v>0</v>
          </cell>
          <cell r="N12">
            <v>150.37899999999999</v>
          </cell>
          <cell r="O12">
            <v>0</v>
          </cell>
          <cell r="P12">
            <v>637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637</v>
          </cell>
          <cell r="V12">
            <v>0</v>
          </cell>
          <cell r="W12">
            <v>17.89</v>
          </cell>
          <cell r="X12">
            <v>157.85</v>
          </cell>
          <cell r="Y12">
            <v>25.361000000000001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150.37899999999999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157.85</v>
          </cell>
          <cell r="BC12">
            <v>637</v>
          </cell>
          <cell r="BD12">
            <v>415.6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480.55399999999997</v>
          </cell>
          <cell r="E13">
            <v>225.73599999999999</v>
          </cell>
          <cell r="F13">
            <v>254.81800000000001</v>
          </cell>
          <cell r="G13">
            <v>35.021999999999998</v>
          </cell>
          <cell r="H13">
            <v>0</v>
          </cell>
          <cell r="I13">
            <v>184.31</v>
          </cell>
          <cell r="J13">
            <v>4.1689999999999996</v>
          </cell>
          <cell r="K13">
            <v>4.7060000000000004</v>
          </cell>
          <cell r="L13">
            <v>0</v>
          </cell>
          <cell r="M13">
            <v>0</v>
          </cell>
          <cell r="N13">
            <v>175.435</v>
          </cell>
          <cell r="O13">
            <v>0</v>
          </cell>
          <cell r="P13">
            <v>749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749</v>
          </cell>
          <cell r="V13">
            <v>0</v>
          </cell>
          <cell r="W13">
            <v>19.515999999999998</v>
          </cell>
          <cell r="X13">
            <v>184.31</v>
          </cell>
          <cell r="Y13">
            <v>28.390999999999998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175.435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184.31</v>
          </cell>
          <cell r="BC13">
            <v>749</v>
          </cell>
          <cell r="BD13">
            <v>480.55399999999997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496.79199999999997</v>
          </cell>
          <cell r="E14">
            <v>233.89400000000001</v>
          </cell>
          <cell r="F14">
            <v>262.89800000000002</v>
          </cell>
          <cell r="G14">
            <v>35.368000000000002</v>
          </cell>
          <cell r="H14">
            <v>0</v>
          </cell>
          <cell r="I14">
            <v>193.01</v>
          </cell>
          <cell r="J14">
            <v>5.2789999999999999</v>
          </cell>
          <cell r="K14">
            <v>5.9340000000000002</v>
          </cell>
          <cell r="L14">
            <v>0</v>
          </cell>
          <cell r="M14">
            <v>0</v>
          </cell>
          <cell r="N14">
            <v>181.797</v>
          </cell>
          <cell r="O14">
            <v>0</v>
          </cell>
          <cell r="P14">
            <v>781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781</v>
          </cell>
          <cell r="V14">
            <v>0</v>
          </cell>
          <cell r="W14">
            <v>18.236999999999998</v>
          </cell>
          <cell r="X14">
            <v>193.01</v>
          </cell>
          <cell r="Y14">
            <v>29.45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181.797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193.01</v>
          </cell>
          <cell r="BC14">
            <v>781</v>
          </cell>
          <cell r="BD14">
            <v>496.79199999999997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989.54300000000001</v>
          </cell>
          <cell r="E15">
            <v>455.48599999999999</v>
          </cell>
          <cell r="F15">
            <v>534.05700000000002</v>
          </cell>
          <cell r="G15">
            <v>35.506999999999998</v>
          </cell>
          <cell r="H15">
            <v>0</v>
          </cell>
          <cell r="I15">
            <v>388.06</v>
          </cell>
          <cell r="J15">
            <v>7.6619999999999999</v>
          </cell>
          <cell r="K15">
            <v>8.9830000000000005</v>
          </cell>
          <cell r="L15">
            <v>0</v>
          </cell>
          <cell r="M15">
            <v>0</v>
          </cell>
          <cell r="N15">
            <v>371.41500000000002</v>
          </cell>
          <cell r="O15">
            <v>0</v>
          </cell>
          <cell r="P15">
            <v>1638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1638</v>
          </cell>
          <cell r="V15">
            <v>0</v>
          </cell>
          <cell r="W15">
            <v>16.103000000000002</v>
          </cell>
          <cell r="X15">
            <v>388.06</v>
          </cell>
          <cell r="Y15">
            <v>32.748000000000005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371.41500000000002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388.06</v>
          </cell>
          <cell r="BC15">
            <v>1638</v>
          </cell>
          <cell r="BD15">
            <v>989.54300000000001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1427.825</v>
          </cell>
          <cell r="E16">
            <v>662.34900000000005</v>
          </cell>
          <cell r="F16">
            <v>765.476</v>
          </cell>
          <cell r="G16">
            <v>35.436</v>
          </cell>
          <cell r="H16">
            <v>0</v>
          </cell>
          <cell r="I16">
            <v>528.05999999999995</v>
          </cell>
          <cell r="J16">
            <v>6.9180000000000001</v>
          </cell>
          <cell r="K16">
            <v>7.9950000000000001</v>
          </cell>
          <cell r="L16">
            <v>0</v>
          </cell>
          <cell r="M16">
            <v>0</v>
          </cell>
          <cell r="N16">
            <v>513.14700000000005</v>
          </cell>
          <cell r="O16">
            <v>0</v>
          </cell>
          <cell r="P16">
            <v>2197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2197</v>
          </cell>
          <cell r="V16">
            <v>0</v>
          </cell>
          <cell r="W16">
            <v>14.526</v>
          </cell>
          <cell r="X16">
            <v>528.05999999999995</v>
          </cell>
          <cell r="Y16">
            <v>29.439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513.14700000000005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528.05999999999995</v>
          </cell>
          <cell r="BC16">
            <v>2197</v>
          </cell>
          <cell r="BD16">
            <v>1427.825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1606.0160000000001</v>
          </cell>
          <cell r="E17">
            <v>743.46199999999999</v>
          </cell>
          <cell r="F17">
            <v>862.55399999999997</v>
          </cell>
          <cell r="G17">
            <v>35.19</v>
          </cell>
          <cell r="H17">
            <v>0</v>
          </cell>
          <cell r="I17">
            <v>633.28</v>
          </cell>
          <cell r="J17">
            <v>16.242999999999999</v>
          </cell>
          <cell r="K17">
            <v>18.844999999999999</v>
          </cell>
          <cell r="L17">
            <v>0</v>
          </cell>
          <cell r="M17">
            <v>0</v>
          </cell>
          <cell r="N17">
            <v>598.19200000000001</v>
          </cell>
          <cell r="O17">
            <v>0</v>
          </cell>
          <cell r="P17">
            <v>2645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2645</v>
          </cell>
          <cell r="V17">
            <v>0</v>
          </cell>
          <cell r="W17">
            <v>13.888999999999999</v>
          </cell>
          <cell r="X17">
            <v>633.28</v>
          </cell>
          <cell r="Y17">
            <v>48.97699999999999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2645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598.19200000000001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2645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633.28</v>
          </cell>
          <cell r="BC17">
            <v>2645</v>
          </cell>
          <cell r="BD17">
            <v>1606.0160000000001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3614</v>
          </cell>
        </row>
      </sheetData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1764.172</v>
          </cell>
          <cell r="E6">
            <v>800.19500000000005</v>
          </cell>
          <cell r="F6">
            <v>963.97699999999998</v>
          </cell>
          <cell r="G6">
            <v>35.314</v>
          </cell>
          <cell r="H6">
            <v>0</v>
          </cell>
          <cell r="I6">
            <v>648.86</v>
          </cell>
          <cell r="J6">
            <v>7.5069999999999997</v>
          </cell>
          <cell r="K6">
            <v>9.0429999999999993</v>
          </cell>
          <cell r="L6">
            <v>0</v>
          </cell>
          <cell r="M6">
            <v>0</v>
          </cell>
          <cell r="N6">
            <v>632.30999999999995</v>
          </cell>
          <cell r="O6">
            <v>0</v>
          </cell>
          <cell r="P6">
            <v>2814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2814</v>
          </cell>
          <cell r="V6">
            <v>0</v>
          </cell>
          <cell r="W6">
            <v>11.904999999999999</v>
          </cell>
          <cell r="X6">
            <v>648.86</v>
          </cell>
          <cell r="Y6">
            <v>28.454999999999998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632.30999999999995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648.86</v>
          </cell>
          <cell r="BC6">
            <v>2814</v>
          </cell>
          <cell r="BD6">
            <v>1764.172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1748.479</v>
          </cell>
          <cell r="E7">
            <v>800.29700000000003</v>
          </cell>
          <cell r="F7">
            <v>948.18200000000002</v>
          </cell>
          <cell r="G7">
            <v>35.017000000000003</v>
          </cell>
          <cell r="H7">
            <v>0</v>
          </cell>
          <cell r="I7">
            <v>634.9</v>
          </cell>
          <cell r="J7">
            <v>11.56</v>
          </cell>
          <cell r="K7">
            <v>13.696999999999999</v>
          </cell>
          <cell r="L7">
            <v>0</v>
          </cell>
          <cell r="M7">
            <v>0</v>
          </cell>
          <cell r="N7">
            <v>609.64300000000003</v>
          </cell>
          <cell r="O7">
            <v>0</v>
          </cell>
          <cell r="P7">
            <v>2708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2708</v>
          </cell>
          <cell r="V7">
            <v>0</v>
          </cell>
          <cell r="W7">
            <v>9.7550000000000008</v>
          </cell>
          <cell r="X7">
            <v>634.9</v>
          </cell>
          <cell r="Y7">
            <v>35.012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609.64300000000003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634.9</v>
          </cell>
          <cell r="BC7">
            <v>2708</v>
          </cell>
          <cell r="BD7">
            <v>1748.479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1383.3779999999999</v>
          </cell>
          <cell r="E8">
            <v>633.12400000000002</v>
          </cell>
          <cell r="F8">
            <v>750.25400000000002</v>
          </cell>
          <cell r="G8">
            <v>35.027999999999999</v>
          </cell>
          <cell r="H8">
            <v>0</v>
          </cell>
          <cell r="I8">
            <v>519.22</v>
          </cell>
          <cell r="J8">
            <v>10.302</v>
          </cell>
          <cell r="K8">
            <v>12.208</v>
          </cell>
          <cell r="L8">
            <v>0</v>
          </cell>
          <cell r="M8">
            <v>0</v>
          </cell>
          <cell r="N8">
            <v>496.71</v>
          </cell>
          <cell r="O8">
            <v>0</v>
          </cell>
          <cell r="P8">
            <v>2215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2215</v>
          </cell>
          <cell r="V8">
            <v>0</v>
          </cell>
          <cell r="W8">
            <v>12.984999999999999</v>
          </cell>
          <cell r="X8">
            <v>519.22</v>
          </cell>
          <cell r="Y8">
            <v>35.494999999999997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496.71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519.22</v>
          </cell>
          <cell r="BC8">
            <v>2215</v>
          </cell>
          <cell r="BD8">
            <v>1383.3779999999999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1032.99</v>
          </cell>
          <cell r="E9">
            <v>475.93700000000001</v>
          </cell>
          <cell r="F9">
            <v>557.053</v>
          </cell>
          <cell r="G9">
            <v>35.270000000000003</v>
          </cell>
          <cell r="H9">
            <v>0</v>
          </cell>
          <cell r="I9">
            <v>387.32</v>
          </cell>
          <cell r="J9">
            <v>8.14</v>
          </cell>
          <cell r="K9">
            <v>9.5269999999999992</v>
          </cell>
          <cell r="L9">
            <v>0</v>
          </cell>
          <cell r="M9">
            <v>0</v>
          </cell>
          <cell r="N9">
            <v>369.65300000000002</v>
          </cell>
          <cell r="O9">
            <v>0</v>
          </cell>
          <cell r="P9">
            <v>1632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1632</v>
          </cell>
          <cell r="V9">
            <v>0</v>
          </cell>
          <cell r="W9">
            <v>15.103999999999999</v>
          </cell>
          <cell r="X9">
            <v>387.32</v>
          </cell>
          <cell r="Y9">
            <v>32.771000000000001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369.65300000000002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387.32</v>
          </cell>
          <cell r="BC9">
            <v>1632</v>
          </cell>
          <cell r="BD9">
            <v>1032.99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535.32000000000005</v>
          </cell>
          <cell r="E10">
            <v>249.83699999999999</v>
          </cell>
          <cell r="F10">
            <v>285.483</v>
          </cell>
          <cell r="G10">
            <v>35.488</v>
          </cell>
          <cell r="H10">
            <v>0</v>
          </cell>
          <cell r="I10">
            <v>200.31</v>
          </cell>
          <cell r="J10">
            <v>4.1630000000000003</v>
          </cell>
          <cell r="K10">
            <v>4.758</v>
          </cell>
          <cell r="L10">
            <v>0</v>
          </cell>
          <cell r="M10">
            <v>0</v>
          </cell>
          <cell r="N10">
            <v>191.38900000000001</v>
          </cell>
          <cell r="O10">
            <v>0</v>
          </cell>
          <cell r="P10">
            <v>824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824</v>
          </cell>
          <cell r="V10">
            <v>0</v>
          </cell>
          <cell r="W10">
            <v>16.800999999999998</v>
          </cell>
          <cell r="X10">
            <v>200.31</v>
          </cell>
          <cell r="Y10">
            <v>25.721999999999998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191.38900000000001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200.31</v>
          </cell>
          <cell r="BC10">
            <v>824</v>
          </cell>
          <cell r="BD10">
            <v>535.32000000000005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499.58300000000003</v>
          </cell>
          <cell r="E11">
            <v>231.732</v>
          </cell>
          <cell r="F11">
            <v>267.851</v>
          </cell>
          <cell r="G11">
            <v>35.485999999999997</v>
          </cell>
          <cell r="H11">
            <v>0</v>
          </cell>
          <cell r="I11">
            <v>187.21</v>
          </cell>
          <cell r="J11">
            <v>4.585</v>
          </cell>
          <cell r="K11">
            <v>5.2990000000000004</v>
          </cell>
          <cell r="L11">
            <v>0</v>
          </cell>
          <cell r="M11">
            <v>0</v>
          </cell>
          <cell r="N11">
            <v>177.32599999999999</v>
          </cell>
          <cell r="O11">
            <v>0</v>
          </cell>
          <cell r="P11">
            <v>779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779</v>
          </cell>
          <cell r="V11">
            <v>0</v>
          </cell>
          <cell r="W11">
            <v>16.704999999999998</v>
          </cell>
          <cell r="X11">
            <v>187.21</v>
          </cell>
          <cell r="Y11">
            <v>26.588999999999999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177.32599999999999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187.21</v>
          </cell>
          <cell r="BC11">
            <v>779</v>
          </cell>
          <cell r="BD11">
            <v>499.58300000000003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402.2</v>
          </cell>
          <cell r="E12">
            <v>187.62299999999999</v>
          </cell>
          <cell r="F12">
            <v>214.577</v>
          </cell>
          <cell r="G12">
            <v>35.531999999999996</v>
          </cell>
          <cell r="H12">
            <v>0</v>
          </cell>
          <cell r="I12">
            <v>149.86000000000001</v>
          </cell>
          <cell r="J12">
            <v>3.2229999999999999</v>
          </cell>
          <cell r="K12">
            <v>3.6859999999999999</v>
          </cell>
          <cell r="L12">
            <v>0</v>
          </cell>
          <cell r="M12">
            <v>0</v>
          </cell>
          <cell r="N12">
            <v>142.95099999999999</v>
          </cell>
          <cell r="O12">
            <v>0</v>
          </cell>
          <cell r="P12">
            <v>617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617</v>
          </cell>
          <cell r="V12">
            <v>0</v>
          </cell>
          <cell r="W12">
            <v>18.396000000000001</v>
          </cell>
          <cell r="X12">
            <v>149.86000000000001</v>
          </cell>
          <cell r="Y12">
            <v>25.305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142.95099999999999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149.86000000000001</v>
          </cell>
          <cell r="BC12">
            <v>617</v>
          </cell>
          <cell r="BD12">
            <v>402.2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431.3</v>
          </cell>
          <cell r="E13">
            <v>201.48500000000001</v>
          </cell>
          <cell r="F13">
            <v>229.815</v>
          </cell>
          <cell r="G13">
            <v>35.540999999999997</v>
          </cell>
          <cell r="H13">
            <v>0</v>
          </cell>
          <cell r="I13">
            <v>161.22</v>
          </cell>
          <cell r="J13">
            <v>3.444</v>
          </cell>
          <cell r="K13">
            <v>3.9289999999999998</v>
          </cell>
          <cell r="L13">
            <v>0</v>
          </cell>
          <cell r="M13">
            <v>0</v>
          </cell>
          <cell r="N13">
            <v>153.84700000000001</v>
          </cell>
          <cell r="O13">
            <v>0</v>
          </cell>
          <cell r="P13">
            <v>662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662</v>
          </cell>
          <cell r="V13">
            <v>0</v>
          </cell>
          <cell r="W13">
            <v>14.032</v>
          </cell>
          <cell r="X13">
            <v>161.22</v>
          </cell>
          <cell r="Y13">
            <v>21.405000000000001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153.84700000000001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161.22</v>
          </cell>
          <cell r="BC13">
            <v>662</v>
          </cell>
          <cell r="BD13">
            <v>431.3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493.71</v>
          </cell>
          <cell r="E14">
            <v>236.58500000000001</v>
          </cell>
          <cell r="F14">
            <v>257.125</v>
          </cell>
          <cell r="G14">
            <v>35.508000000000003</v>
          </cell>
          <cell r="H14">
            <v>0</v>
          </cell>
          <cell r="I14">
            <v>184.79</v>
          </cell>
          <cell r="J14">
            <v>2.8980000000000001</v>
          </cell>
          <cell r="K14">
            <v>3.15</v>
          </cell>
          <cell r="L14">
            <v>0</v>
          </cell>
          <cell r="M14">
            <v>0</v>
          </cell>
          <cell r="N14">
            <v>178.74199999999999</v>
          </cell>
          <cell r="O14">
            <v>0</v>
          </cell>
          <cell r="P14">
            <v>723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723</v>
          </cell>
          <cell r="V14">
            <v>0</v>
          </cell>
          <cell r="W14">
            <v>4.2720000000000002</v>
          </cell>
          <cell r="X14">
            <v>184.79</v>
          </cell>
          <cell r="Y14">
            <v>10.32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178.74199999999999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184.79</v>
          </cell>
          <cell r="BC14">
            <v>723</v>
          </cell>
          <cell r="BD14">
            <v>493.71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870.88</v>
          </cell>
          <cell r="E15">
            <v>391.358</v>
          </cell>
          <cell r="F15">
            <v>479.52199999999999</v>
          </cell>
          <cell r="G15">
            <v>35.517000000000003</v>
          </cell>
          <cell r="H15">
            <v>0</v>
          </cell>
          <cell r="I15">
            <v>324.87</v>
          </cell>
          <cell r="J15">
            <v>2.1139999999999999</v>
          </cell>
          <cell r="K15">
            <v>2.59</v>
          </cell>
          <cell r="L15">
            <v>0</v>
          </cell>
          <cell r="M15">
            <v>0</v>
          </cell>
          <cell r="N15">
            <v>320.166</v>
          </cell>
          <cell r="O15">
            <v>0</v>
          </cell>
          <cell r="P15">
            <v>1433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1433</v>
          </cell>
          <cell r="V15">
            <v>0</v>
          </cell>
          <cell r="W15">
            <v>2.214</v>
          </cell>
          <cell r="X15">
            <v>324.87</v>
          </cell>
          <cell r="Y15">
            <v>6.9179999999999993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320.166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324.87</v>
          </cell>
          <cell r="BC15">
            <v>1433</v>
          </cell>
          <cell r="BD15">
            <v>870.88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479.86</v>
          </cell>
          <cell r="J16">
            <v>219.38800000000001</v>
          </cell>
          <cell r="K16">
            <v>260.47199999999998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2051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2051</v>
          </cell>
          <cell r="V16">
            <v>0</v>
          </cell>
          <cell r="W16">
            <v>0</v>
          </cell>
          <cell r="X16">
            <v>479.86</v>
          </cell>
          <cell r="Y16">
            <v>479.86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479.86</v>
          </cell>
          <cell r="BC16">
            <v>2051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1924.463</v>
          </cell>
          <cell r="E6">
            <v>895.20399999999995</v>
          </cell>
          <cell r="F6">
            <v>1029.259</v>
          </cell>
          <cell r="G6">
            <v>34.58</v>
          </cell>
          <cell r="H6">
            <v>0</v>
          </cell>
          <cell r="I6">
            <v>734.46</v>
          </cell>
          <cell r="J6">
            <v>12.029</v>
          </cell>
          <cell r="K6">
            <v>13.831</v>
          </cell>
          <cell r="L6">
            <v>0</v>
          </cell>
          <cell r="M6">
            <v>0</v>
          </cell>
          <cell r="N6">
            <v>708.6</v>
          </cell>
          <cell r="O6">
            <v>0</v>
          </cell>
          <cell r="P6">
            <v>3040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3040</v>
          </cell>
          <cell r="V6">
            <v>0</v>
          </cell>
          <cell r="W6">
            <v>7.9870000000000001</v>
          </cell>
          <cell r="X6">
            <v>734.46</v>
          </cell>
          <cell r="Y6">
            <v>33.847000000000001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708.6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734.46</v>
          </cell>
          <cell r="BC6">
            <v>3040</v>
          </cell>
          <cell r="BD6">
            <v>1924.463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1651.86</v>
          </cell>
          <cell r="E7">
            <v>768.61500000000001</v>
          </cell>
          <cell r="F7">
            <v>883.245</v>
          </cell>
          <cell r="G7">
            <v>34.567999999999998</v>
          </cell>
          <cell r="H7">
            <v>0</v>
          </cell>
          <cell r="I7">
            <v>628.49</v>
          </cell>
          <cell r="J7">
            <v>9.2379999999999995</v>
          </cell>
          <cell r="K7">
            <v>10.615</v>
          </cell>
          <cell r="L7">
            <v>0</v>
          </cell>
          <cell r="M7">
            <v>0</v>
          </cell>
          <cell r="N7">
            <v>608.63699999999994</v>
          </cell>
          <cell r="O7">
            <v>0</v>
          </cell>
          <cell r="P7">
            <v>2600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2600</v>
          </cell>
          <cell r="V7">
            <v>0</v>
          </cell>
          <cell r="W7">
            <v>6.5460000000000003</v>
          </cell>
          <cell r="X7">
            <v>628.49</v>
          </cell>
          <cell r="Y7">
            <v>26.399000000000001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608.63699999999994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628.49</v>
          </cell>
          <cell r="BC7">
            <v>2600</v>
          </cell>
          <cell r="BD7">
            <v>1651.86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1409.932</v>
          </cell>
          <cell r="E8">
            <v>652.83799999999997</v>
          </cell>
          <cell r="F8">
            <v>757.09400000000005</v>
          </cell>
          <cell r="G8">
            <v>34.670999999999999</v>
          </cell>
          <cell r="H8">
            <v>0</v>
          </cell>
          <cell r="I8">
            <v>525.52</v>
          </cell>
          <cell r="J8">
            <v>5.9379999999999997</v>
          </cell>
          <cell r="K8">
            <v>6.8869999999999996</v>
          </cell>
          <cell r="L8">
            <v>0</v>
          </cell>
          <cell r="M8">
            <v>0</v>
          </cell>
          <cell r="N8">
            <v>512.69500000000005</v>
          </cell>
          <cell r="O8">
            <v>0</v>
          </cell>
          <cell r="P8">
            <v>2194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2194</v>
          </cell>
          <cell r="V8">
            <v>0</v>
          </cell>
          <cell r="W8">
            <v>10.188000000000001</v>
          </cell>
          <cell r="X8">
            <v>525.52</v>
          </cell>
          <cell r="Y8">
            <v>23.012999999999998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512.69500000000005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2194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525.52</v>
          </cell>
          <cell r="BC8">
            <v>2194</v>
          </cell>
          <cell r="BD8">
            <v>1409.932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1066.182</v>
          </cell>
          <cell r="E9">
            <v>493.89499999999998</v>
          </cell>
          <cell r="F9">
            <v>572.28700000000003</v>
          </cell>
          <cell r="G9">
            <v>34.69</v>
          </cell>
          <cell r="H9">
            <v>0</v>
          </cell>
          <cell r="I9">
            <v>396.75</v>
          </cell>
          <cell r="J9">
            <v>4.8120000000000003</v>
          </cell>
          <cell r="K9">
            <v>5.5759999999999996</v>
          </cell>
          <cell r="L9">
            <v>0</v>
          </cell>
          <cell r="M9">
            <v>0</v>
          </cell>
          <cell r="N9">
            <v>386.36200000000002</v>
          </cell>
          <cell r="O9">
            <v>0</v>
          </cell>
          <cell r="P9">
            <v>1655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1655</v>
          </cell>
          <cell r="V9">
            <v>0</v>
          </cell>
          <cell r="W9">
            <v>10.173999999999999</v>
          </cell>
          <cell r="X9">
            <v>396.75</v>
          </cell>
          <cell r="Y9">
            <v>20.561999999999998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386.36200000000002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396.75</v>
          </cell>
          <cell r="BC9">
            <v>1655</v>
          </cell>
          <cell r="BD9">
            <v>1066.182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551.93499999999995</v>
          </cell>
          <cell r="E10">
            <v>254.316</v>
          </cell>
          <cell r="F10">
            <v>297.61900000000003</v>
          </cell>
          <cell r="G10">
            <v>34.709000000000003</v>
          </cell>
          <cell r="H10">
            <v>0</v>
          </cell>
          <cell r="I10">
            <v>201.52</v>
          </cell>
          <cell r="J10">
            <v>1.411</v>
          </cell>
          <cell r="K10">
            <v>1.651</v>
          </cell>
          <cell r="L10">
            <v>0</v>
          </cell>
          <cell r="M10">
            <v>0</v>
          </cell>
          <cell r="N10">
            <v>198.458</v>
          </cell>
          <cell r="O10">
            <v>0</v>
          </cell>
          <cell r="P10">
            <v>849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849</v>
          </cell>
          <cell r="V10">
            <v>0</v>
          </cell>
          <cell r="W10">
            <v>7.9509999999999996</v>
          </cell>
          <cell r="X10">
            <v>201.52</v>
          </cell>
          <cell r="Y10">
            <v>11.013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198.458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201.52</v>
          </cell>
          <cell r="BC10">
            <v>849</v>
          </cell>
          <cell r="BD10">
            <v>551.93499999999995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450.44200000000001</v>
          </cell>
          <cell r="E11">
            <v>208.29900000000001</v>
          </cell>
          <cell r="F11">
            <v>242.143</v>
          </cell>
          <cell r="G11">
            <v>34.976999999999997</v>
          </cell>
          <cell r="H11">
            <v>0</v>
          </cell>
          <cell r="I11">
            <v>171.33</v>
          </cell>
          <cell r="J11">
            <v>2.4660000000000002</v>
          </cell>
          <cell r="K11">
            <v>2.867</v>
          </cell>
          <cell r="L11">
            <v>0</v>
          </cell>
          <cell r="M11">
            <v>0</v>
          </cell>
          <cell r="N11">
            <v>165.99700000000001</v>
          </cell>
          <cell r="O11">
            <v>0</v>
          </cell>
          <cell r="P11">
            <v>717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717</v>
          </cell>
          <cell r="V11">
            <v>0</v>
          </cell>
          <cell r="W11">
            <v>8.5589999999999993</v>
          </cell>
          <cell r="X11">
            <v>171.33</v>
          </cell>
          <cell r="Y11">
            <v>13.891999999999999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165.99700000000001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171.33</v>
          </cell>
          <cell r="BC11">
            <v>717</v>
          </cell>
          <cell r="BD11">
            <v>450.44200000000001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401.24</v>
          </cell>
          <cell r="E12">
            <v>183.197</v>
          </cell>
          <cell r="F12">
            <v>218.04300000000001</v>
          </cell>
          <cell r="G12">
            <v>35.180999999999997</v>
          </cell>
          <cell r="H12">
            <v>0</v>
          </cell>
          <cell r="I12">
            <v>150.30000000000001</v>
          </cell>
          <cell r="J12">
            <v>2.0619999999999998</v>
          </cell>
          <cell r="K12">
            <v>2.4540000000000002</v>
          </cell>
          <cell r="L12">
            <v>0</v>
          </cell>
          <cell r="M12">
            <v>0</v>
          </cell>
          <cell r="N12">
            <v>145.78399999999999</v>
          </cell>
          <cell r="O12">
            <v>0</v>
          </cell>
          <cell r="P12">
            <v>644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644</v>
          </cell>
          <cell r="V12">
            <v>0</v>
          </cell>
          <cell r="W12">
            <v>8.0050000000000008</v>
          </cell>
          <cell r="X12">
            <v>150.30000000000001</v>
          </cell>
          <cell r="Y12">
            <v>12.521000000000001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145.78399999999999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150.30000000000001</v>
          </cell>
          <cell r="BC12">
            <v>644</v>
          </cell>
          <cell r="BD12">
            <v>401.24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429.78199999999998</v>
          </cell>
          <cell r="E13">
            <v>202.221</v>
          </cell>
          <cell r="F13">
            <v>227.56100000000001</v>
          </cell>
          <cell r="G13">
            <v>35.026000000000003</v>
          </cell>
          <cell r="H13">
            <v>0</v>
          </cell>
          <cell r="I13">
            <v>165.14</v>
          </cell>
          <cell r="J13">
            <v>2.5430000000000001</v>
          </cell>
          <cell r="K13">
            <v>2.8620000000000001</v>
          </cell>
          <cell r="L13">
            <v>0</v>
          </cell>
          <cell r="M13">
            <v>0</v>
          </cell>
          <cell r="N13">
            <v>159.73500000000001</v>
          </cell>
          <cell r="O13">
            <v>0</v>
          </cell>
          <cell r="P13">
            <v>669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669</v>
          </cell>
          <cell r="V13">
            <v>0</v>
          </cell>
          <cell r="W13">
            <v>8.75</v>
          </cell>
          <cell r="X13">
            <v>165.14</v>
          </cell>
          <cell r="Y13">
            <v>14.155000000000001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159.73500000000001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165.14</v>
          </cell>
          <cell r="BC13">
            <v>669</v>
          </cell>
          <cell r="BD13">
            <v>429.78199999999998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438.50700000000001</v>
          </cell>
          <cell r="E14">
            <v>201.51599999999999</v>
          </cell>
          <cell r="F14">
            <v>236.99100000000001</v>
          </cell>
          <cell r="G14">
            <v>35.371000000000002</v>
          </cell>
          <cell r="H14">
            <v>0</v>
          </cell>
          <cell r="I14">
            <v>167.7</v>
          </cell>
          <cell r="J14">
            <v>3.6379999999999999</v>
          </cell>
          <cell r="K14">
            <v>4.2779999999999996</v>
          </cell>
          <cell r="L14">
            <v>0</v>
          </cell>
          <cell r="M14">
            <v>0</v>
          </cell>
          <cell r="N14">
            <v>159.78399999999999</v>
          </cell>
          <cell r="O14">
            <v>0</v>
          </cell>
          <cell r="P14">
            <v>710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710</v>
          </cell>
          <cell r="V14">
            <v>0</v>
          </cell>
          <cell r="W14">
            <v>9.6219999999999999</v>
          </cell>
          <cell r="X14">
            <v>167.7</v>
          </cell>
          <cell r="Y14">
            <v>17.538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159.78399999999999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167.7</v>
          </cell>
          <cell r="BC14">
            <v>710</v>
          </cell>
          <cell r="BD14">
            <v>438.50700000000001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873.81600000000003</v>
          </cell>
          <cell r="E15">
            <v>402.053</v>
          </cell>
          <cell r="F15">
            <v>471.76299999999998</v>
          </cell>
          <cell r="G15">
            <v>35.506999999999998</v>
          </cell>
          <cell r="H15">
            <v>0</v>
          </cell>
          <cell r="I15">
            <v>339</v>
          </cell>
          <cell r="J15">
            <v>4.7240000000000002</v>
          </cell>
          <cell r="K15">
            <v>5.5430000000000001</v>
          </cell>
          <cell r="L15">
            <v>0</v>
          </cell>
          <cell r="M15">
            <v>0</v>
          </cell>
          <cell r="N15">
            <v>328.733</v>
          </cell>
          <cell r="O15">
            <v>0</v>
          </cell>
          <cell r="P15">
            <v>1432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1432</v>
          </cell>
          <cell r="V15">
            <v>0</v>
          </cell>
          <cell r="W15">
            <v>8.8829999999999991</v>
          </cell>
          <cell r="X15">
            <v>339</v>
          </cell>
          <cell r="Y15">
            <v>19.149999999999999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328.733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339</v>
          </cell>
          <cell r="BC15">
            <v>1432</v>
          </cell>
          <cell r="BD15">
            <v>873.81600000000003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1416.807</v>
          </cell>
          <cell r="E16">
            <v>665.36400000000003</v>
          </cell>
          <cell r="F16">
            <v>751.44299999999998</v>
          </cell>
          <cell r="G16">
            <v>35.432000000000002</v>
          </cell>
          <cell r="H16">
            <v>0</v>
          </cell>
          <cell r="I16">
            <v>559.79999999999995</v>
          </cell>
          <cell r="J16">
            <v>10.215999999999999</v>
          </cell>
          <cell r="K16">
            <v>11.537000000000001</v>
          </cell>
          <cell r="L16">
            <v>0</v>
          </cell>
          <cell r="M16">
            <v>0</v>
          </cell>
          <cell r="N16">
            <v>538.04700000000003</v>
          </cell>
          <cell r="O16">
            <v>0</v>
          </cell>
          <cell r="P16">
            <v>2276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2276</v>
          </cell>
          <cell r="V16">
            <v>0</v>
          </cell>
          <cell r="W16">
            <v>8.9160000000000004</v>
          </cell>
          <cell r="X16">
            <v>559.79999999999995</v>
          </cell>
          <cell r="Y16">
            <v>30.669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538.04700000000003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559.79999999999995</v>
          </cell>
          <cell r="BC16">
            <v>2276</v>
          </cell>
          <cell r="BD16">
            <v>1416.807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1733.9259999999999</v>
          </cell>
          <cell r="E17">
            <v>816.47799999999995</v>
          </cell>
          <cell r="F17">
            <v>917.44799999999998</v>
          </cell>
          <cell r="G17">
            <v>35.185000000000002</v>
          </cell>
          <cell r="H17">
            <v>0</v>
          </cell>
          <cell r="I17">
            <v>651.39</v>
          </cell>
          <cell r="J17">
            <v>9.3810000000000002</v>
          </cell>
          <cell r="K17">
            <v>10.542</v>
          </cell>
          <cell r="L17">
            <v>0</v>
          </cell>
          <cell r="M17">
            <v>0</v>
          </cell>
          <cell r="N17">
            <v>631.46699999999998</v>
          </cell>
          <cell r="O17">
            <v>0</v>
          </cell>
          <cell r="P17">
            <v>2635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2635</v>
          </cell>
          <cell r="V17">
            <v>0</v>
          </cell>
          <cell r="W17">
            <v>9.4489999999999998</v>
          </cell>
          <cell r="X17">
            <v>651.39</v>
          </cell>
          <cell r="Y17">
            <v>29.372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631.46699999999998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651.39</v>
          </cell>
          <cell r="BC17">
            <v>2635</v>
          </cell>
          <cell r="BD17">
            <v>1733.9259999999999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3613</v>
          </cell>
        </row>
      </sheetData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1491.242</v>
          </cell>
          <cell r="E6">
            <v>697.74300000000005</v>
          </cell>
          <cell r="F6">
            <v>793.49900000000002</v>
          </cell>
          <cell r="G6">
            <v>35.314</v>
          </cell>
          <cell r="H6">
            <v>0</v>
          </cell>
          <cell r="I6">
            <v>561.79</v>
          </cell>
          <cell r="J6">
            <v>8.4890000000000008</v>
          </cell>
          <cell r="K6">
            <v>9.6539999999999999</v>
          </cell>
          <cell r="L6">
            <v>0</v>
          </cell>
          <cell r="M6">
            <v>0</v>
          </cell>
          <cell r="N6">
            <v>543.64700000000005</v>
          </cell>
          <cell r="O6">
            <v>0</v>
          </cell>
          <cell r="P6">
            <v>2300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2300</v>
          </cell>
          <cell r="V6">
            <v>0</v>
          </cell>
          <cell r="W6">
            <v>8.5890000000000004</v>
          </cell>
          <cell r="X6">
            <v>561.79</v>
          </cell>
          <cell r="Y6">
            <v>26.731999999999999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543.64700000000005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561.79</v>
          </cell>
          <cell r="BC6">
            <v>2300</v>
          </cell>
          <cell r="BD6">
            <v>1491.242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1673.713</v>
          </cell>
          <cell r="E7">
            <v>782.51400000000001</v>
          </cell>
          <cell r="F7">
            <v>891.19899999999996</v>
          </cell>
          <cell r="G7">
            <v>35.017000000000003</v>
          </cell>
          <cell r="H7">
            <v>0</v>
          </cell>
          <cell r="I7">
            <v>616.34</v>
          </cell>
          <cell r="J7">
            <v>9.3829999999999991</v>
          </cell>
          <cell r="K7">
            <v>10.686</v>
          </cell>
          <cell r="L7">
            <v>0</v>
          </cell>
          <cell r="M7">
            <v>0</v>
          </cell>
          <cell r="N7">
            <v>596.27099999999996</v>
          </cell>
          <cell r="O7">
            <v>0</v>
          </cell>
          <cell r="P7">
            <v>2527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2527</v>
          </cell>
          <cell r="V7">
            <v>0</v>
          </cell>
          <cell r="W7">
            <v>7.2469999999999999</v>
          </cell>
          <cell r="X7">
            <v>616.34</v>
          </cell>
          <cell r="Y7">
            <v>27.315999999999999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596.27099999999996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2527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616.34</v>
          </cell>
          <cell r="BC7">
            <v>2527</v>
          </cell>
          <cell r="BD7">
            <v>1673.713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1476.115</v>
          </cell>
          <cell r="E8">
            <v>694.78099999999995</v>
          </cell>
          <cell r="F8">
            <v>781.33399999999995</v>
          </cell>
          <cell r="G8">
            <v>35.027999999999999</v>
          </cell>
          <cell r="H8">
            <v>0</v>
          </cell>
          <cell r="I8">
            <v>566.88</v>
          </cell>
          <cell r="J8">
            <v>10.016999999999999</v>
          </cell>
          <cell r="K8">
            <v>11.265000000000001</v>
          </cell>
          <cell r="L8">
            <v>0</v>
          </cell>
          <cell r="M8">
            <v>0</v>
          </cell>
          <cell r="N8">
            <v>545.59799999999996</v>
          </cell>
          <cell r="O8">
            <v>0</v>
          </cell>
          <cell r="P8">
            <v>2295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2295</v>
          </cell>
          <cell r="V8">
            <v>0</v>
          </cell>
          <cell r="W8">
            <v>7.8120000000000003</v>
          </cell>
          <cell r="X8">
            <v>566.88</v>
          </cell>
          <cell r="Y8">
            <v>29.094000000000001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545.59799999999996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566.88</v>
          </cell>
          <cell r="BC8">
            <v>2295</v>
          </cell>
          <cell r="BD8">
            <v>1476.115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1027.03</v>
          </cell>
          <cell r="E9">
            <v>476.76</v>
          </cell>
          <cell r="F9">
            <v>550.27</v>
          </cell>
          <cell r="G9">
            <v>35.265000000000001</v>
          </cell>
          <cell r="H9">
            <v>0</v>
          </cell>
          <cell r="I9">
            <v>391.81</v>
          </cell>
          <cell r="J9">
            <v>5.4939999999999998</v>
          </cell>
          <cell r="K9">
            <v>6.3410000000000002</v>
          </cell>
          <cell r="L9">
            <v>0</v>
          </cell>
          <cell r="M9">
            <v>0</v>
          </cell>
          <cell r="N9">
            <v>379.97500000000002</v>
          </cell>
          <cell r="O9">
            <v>0</v>
          </cell>
          <cell r="P9">
            <v>1628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1628</v>
          </cell>
          <cell r="V9">
            <v>0</v>
          </cell>
          <cell r="W9">
            <v>10.048999999999999</v>
          </cell>
          <cell r="X9">
            <v>391.81</v>
          </cell>
          <cell r="Y9">
            <v>21.884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379.97500000000002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391.81</v>
          </cell>
          <cell r="BC9">
            <v>1628</v>
          </cell>
          <cell r="BD9">
            <v>1027.03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565.42999999999995</v>
          </cell>
          <cell r="E10">
            <v>264.40100000000001</v>
          </cell>
          <cell r="F10">
            <v>301.029</v>
          </cell>
          <cell r="G10">
            <v>35.488999999999997</v>
          </cell>
          <cell r="H10">
            <v>0</v>
          </cell>
          <cell r="I10">
            <v>215.19</v>
          </cell>
          <cell r="J10">
            <v>3.05</v>
          </cell>
          <cell r="K10">
            <v>3.472</v>
          </cell>
          <cell r="L10">
            <v>0</v>
          </cell>
          <cell r="M10">
            <v>0</v>
          </cell>
          <cell r="N10">
            <v>208.66800000000001</v>
          </cell>
          <cell r="O10">
            <v>0</v>
          </cell>
          <cell r="P10">
            <v>882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882</v>
          </cell>
          <cell r="V10">
            <v>0</v>
          </cell>
          <cell r="W10">
            <v>9.4499999999999993</v>
          </cell>
          <cell r="X10">
            <v>215.19</v>
          </cell>
          <cell r="Y10">
            <v>15.972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208.66800000000001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215.19</v>
          </cell>
          <cell r="BC10">
            <v>882</v>
          </cell>
          <cell r="BD10">
            <v>565.42999999999995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470.50400000000002</v>
          </cell>
          <cell r="E11">
            <v>216.69200000000001</v>
          </cell>
          <cell r="F11">
            <v>253.81200000000001</v>
          </cell>
          <cell r="G11">
            <v>35.485999999999997</v>
          </cell>
          <cell r="H11">
            <v>0</v>
          </cell>
          <cell r="I11">
            <v>179.05</v>
          </cell>
          <cell r="J11">
            <v>3.9350000000000001</v>
          </cell>
          <cell r="K11">
            <v>4.6100000000000003</v>
          </cell>
          <cell r="L11">
            <v>0</v>
          </cell>
          <cell r="M11">
            <v>0</v>
          </cell>
          <cell r="N11">
            <v>170.505</v>
          </cell>
          <cell r="O11">
            <v>0</v>
          </cell>
          <cell r="P11">
            <v>755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755</v>
          </cell>
          <cell r="V11">
            <v>0</v>
          </cell>
          <cell r="W11">
            <v>8.7469999999999999</v>
          </cell>
          <cell r="X11">
            <v>179.05</v>
          </cell>
          <cell r="Y11">
            <v>17.292000000000002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170.505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755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179.05</v>
          </cell>
          <cell r="BC11">
            <v>755</v>
          </cell>
          <cell r="BD11">
            <v>470.50400000000002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432.48</v>
          </cell>
          <cell r="E12">
            <v>202.25700000000001</v>
          </cell>
          <cell r="F12">
            <v>230.22300000000001</v>
          </cell>
          <cell r="G12">
            <v>35.530999999999999</v>
          </cell>
          <cell r="H12">
            <v>0</v>
          </cell>
          <cell r="I12">
            <v>163.26</v>
          </cell>
          <cell r="J12">
            <v>2.4609999999999999</v>
          </cell>
          <cell r="K12">
            <v>2.802</v>
          </cell>
          <cell r="L12">
            <v>0</v>
          </cell>
          <cell r="M12">
            <v>0</v>
          </cell>
          <cell r="N12">
            <v>157.99700000000001</v>
          </cell>
          <cell r="O12">
            <v>0</v>
          </cell>
          <cell r="P12">
            <v>669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669</v>
          </cell>
          <cell r="V12">
            <v>0</v>
          </cell>
          <cell r="W12">
            <v>10.233000000000001</v>
          </cell>
          <cell r="X12">
            <v>163.26</v>
          </cell>
          <cell r="Y12">
            <v>15.496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157.99700000000001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163.26</v>
          </cell>
          <cell r="BC12">
            <v>669</v>
          </cell>
          <cell r="BD12">
            <v>432.48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354.18</v>
          </cell>
          <cell r="E13">
            <v>163.03899999999999</v>
          </cell>
          <cell r="F13">
            <v>191.14099999999999</v>
          </cell>
          <cell r="G13">
            <v>35.537999999999997</v>
          </cell>
          <cell r="H13">
            <v>0</v>
          </cell>
          <cell r="I13">
            <v>133.87</v>
          </cell>
          <cell r="J13">
            <v>1.835</v>
          </cell>
          <cell r="K13">
            <v>2.1520000000000001</v>
          </cell>
          <cell r="L13">
            <v>0</v>
          </cell>
          <cell r="M13">
            <v>0</v>
          </cell>
          <cell r="N13">
            <v>129.88300000000001</v>
          </cell>
          <cell r="O13">
            <v>0</v>
          </cell>
          <cell r="P13">
            <v>565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565</v>
          </cell>
          <cell r="V13">
            <v>0</v>
          </cell>
          <cell r="W13">
            <v>8.6780000000000008</v>
          </cell>
          <cell r="X13">
            <v>133.87</v>
          </cell>
          <cell r="Y13">
            <v>12.665000000000001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565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129.88300000000001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565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133.87</v>
          </cell>
          <cell r="BC13">
            <v>565</v>
          </cell>
          <cell r="BD13">
            <v>354.18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468.33699999999999</v>
          </cell>
          <cell r="E14">
            <v>217.25399999999999</v>
          </cell>
          <cell r="F14">
            <v>251.083</v>
          </cell>
          <cell r="G14">
            <v>35.509</v>
          </cell>
          <cell r="H14">
            <v>0</v>
          </cell>
          <cell r="I14">
            <v>177.38</v>
          </cell>
          <cell r="J14">
            <v>1.9330000000000001</v>
          </cell>
          <cell r="K14">
            <v>2.234</v>
          </cell>
          <cell r="L14">
            <v>0</v>
          </cell>
          <cell r="M14">
            <v>0</v>
          </cell>
          <cell r="N14">
            <v>173.21299999999999</v>
          </cell>
          <cell r="O14">
            <v>0</v>
          </cell>
          <cell r="P14">
            <v>738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738</v>
          </cell>
          <cell r="V14">
            <v>0</v>
          </cell>
          <cell r="W14">
            <v>4.141</v>
          </cell>
          <cell r="X14">
            <v>177.38</v>
          </cell>
          <cell r="Y14">
            <v>8.3079999999999998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173.21299999999999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177.38</v>
          </cell>
          <cell r="BC14">
            <v>738</v>
          </cell>
          <cell r="BD14">
            <v>468.33699999999999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726.66</v>
          </cell>
          <cell r="E15">
            <v>327.36900000000003</v>
          </cell>
          <cell r="F15">
            <v>399.291</v>
          </cell>
          <cell r="G15">
            <v>35.518000000000001</v>
          </cell>
          <cell r="H15">
            <v>0</v>
          </cell>
          <cell r="I15">
            <v>271.47000000000003</v>
          </cell>
          <cell r="J15">
            <v>1.135</v>
          </cell>
          <cell r="K15">
            <v>1.385</v>
          </cell>
          <cell r="L15">
            <v>0</v>
          </cell>
          <cell r="M15">
            <v>0</v>
          </cell>
          <cell r="N15">
            <v>268.95</v>
          </cell>
          <cell r="O15">
            <v>0</v>
          </cell>
          <cell r="P15">
            <v>1192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1192</v>
          </cell>
          <cell r="V15">
            <v>0</v>
          </cell>
          <cell r="W15">
            <v>2.8149999999999999</v>
          </cell>
          <cell r="X15">
            <v>271.47000000000003</v>
          </cell>
          <cell r="Y15">
            <v>5.335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268.95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271.47000000000003</v>
          </cell>
          <cell r="BC15">
            <v>1192</v>
          </cell>
          <cell r="BD15">
            <v>726.66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324.37</v>
          </cell>
          <cell r="J16">
            <v>153.43</v>
          </cell>
          <cell r="K16">
            <v>170.94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1301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1301</v>
          </cell>
          <cell r="V16">
            <v>0</v>
          </cell>
          <cell r="W16">
            <v>0</v>
          </cell>
          <cell r="X16">
            <v>324.37</v>
          </cell>
          <cell r="Y16">
            <v>324.37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324.37</v>
          </cell>
          <cell r="BC16">
            <v>1301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767.59500000000003</v>
          </cell>
          <cell r="E6">
            <v>352.13299999999998</v>
          </cell>
          <cell r="F6">
            <v>415.46199999999999</v>
          </cell>
          <cell r="G6">
            <v>34.58</v>
          </cell>
          <cell r="H6">
            <v>0</v>
          </cell>
          <cell r="I6">
            <v>279.22699999999998</v>
          </cell>
          <cell r="J6">
            <v>5.3159999999999998</v>
          </cell>
          <cell r="K6">
            <v>6.2729999999999997</v>
          </cell>
          <cell r="L6">
            <v>0</v>
          </cell>
          <cell r="M6">
            <v>0</v>
          </cell>
          <cell r="N6">
            <v>267.63799999999998</v>
          </cell>
          <cell r="O6">
            <v>0</v>
          </cell>
          <cell r="P6">
            <v>1186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1186</v>
          </cell>
          <cell r="V6">
            <v>0</v>
          </cell>
          <cell r="W6">
            <v>3.246</v>
          </cell>
          <cell r="X6">
            <v>279.22699999999998</v>
          </cell>
          <cell r="Y6">
            <v>14.834999999999999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267.63799999999998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279.22699999999998</v>
          </cell>
          <cell r="BC6">
            <v>1186</v>
          </cell>
          <cell r="BD6">
            <v>767.59500000000003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717.83199999999999</v>
          </cell>
          <cell r="E7">
            <v>330.12</v>
          </cell>
          <cell r="F7">
            <v>387.71199999999999</v>
          </cell>
          <cell r="G7">
            <v>34.567999999999998</v>
          </cell>
          <cell r="H7">
            <v>0</v>
          </cell>
          <cell r="I7">
            <v>260.16800000000001</v>
          </cell>
          <cell r="J7">
            <v>4.5430000000000001</v>
          </cell>
          <cell r="K7">
            <v>5.3360000000000003</v>
          </cell>
          <cell r="L7">
            <v>0</v>
          </cell>
          <cell r="M7">
            <v>0</v>
          </cell>
          <cell r="N7">
            <v>250.28899999999999</v>
          </cell>
          <cell r="O7">
            <v>0</v>
          </cell>
          <cell r="P7">
            <v>1100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1100</v>
          </cell>
          <cell r="V7">
            <v>0</v>
          </cell>
          <cell r="W7">
            <v>2.27</v>
          </cell>
          <cell r="X7">
            <v>260.16800000000001</v>
          </cell>
          <cell r="Y7">
            <v>12.149000000000001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250.28899999999999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260.16800000000001</v>
          </cell>
          <cell r="BC7">
            <v>1100</v>
          </cell>
          <cell r="BD7">
            <v>717.83199999999999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719.37199999999996</v>
          </cell>
          <cell r="E8">
            <v>330.81599999999997</v>
          </cell>
          <cell r="F8">
            <v>388.55599999999998</v>
          </cell>
          <cell r="G8">
            <v>34.667999999999999</v>
          </cell>
          <cell r="H8">
            <v>0</v>
          </cell>
          <cell r="I8">
            <v>260.149</v>
          </cell>
          <cell r="J8">
            <v>4.766</v>
          </cell>
          <cell r="K8">
            <v>5.5979999999999999</v>
          </cell>
          <cell r="L8">
            <v>0</v>
          </cell>
          <cell r="M8">
            <v>0</v>
          </cell>
          <cell r="N8">
            <v>249.785</v>
          </cell>
          <cell r="O8">
            <v>0</v>
          </cell>
          <cell r="P8">
            <v>1100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1100</v>
          </cell>
          <cell r="V8">
            <v>0</v>
          </cell>
          <cell r="W8">
            <v>2.8</v>
          </cell>
          <cell r="X8">
            <v>260.149</v>
          </cell>
          <cell r="Y8">
            <v>13.164000000000001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1100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249.785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1100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260.149</v>
          </cell>
          <cell r="BC8">
            <v>1100</v>
          </cell>
          <cell r="BD8">
            <v>719.37199999999996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529.19399999999996</v>
          </cell>
          <cell r="E9">
            <v>243.87</v>
          </cell>
          <cell r="F9">
            <v>285.32400000000001</v>
          </cell>
          <cell r="G9">
            <v>34.69</v>
          </cell>
          <cell r="H9">
            <v>0</v>
          </cell>
          <cell r="I9">
            <v>189.22399999999999</v>
          </cell>
          <cell r="J9">
            <v>2.9529999999999998</v>
          </cell>
          <cell r="K9">
            <v>3.456</v>
          </cell>
          <cell r="L9">
            <v>0</v>
          </cell>
          <cell r="M9">
            <v>0</v>
          </cell>
          <cell r="N9">
            <v>182.815</v>
          </cell>
          <cell r="O9">
            <v>0</v>
          </cell>
          <cell r="P9">
            <v>797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797</v>
          </cell>
          <cell r="V9">
            <v>0</v>
          </cell>
          <cell r="W9">
            <v>3.3</v>
          </cell>
          <cell r="X9">
            <v>189.22399999999999</v>
          </cell>
          <cell r="Y9">
            <v>9.7089999999999996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182.815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189.22399999999999</v>
          </cell>
          <cell r="BC9">
            <v>797</v>
          </cell>
          <cell r="BD9">
            <v>529.19399999999996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317.47800000000001</v>
          </cell>
          <cell r="E10">
            <v>147.642</v>
          </cell>
          <cell r="F10">
            <v>169.83600000000001</v>
          </cell>
          <cell r="G10">
            <v>34.709000000000003</v>
          </cell>
          <cell r="H10">
            <v>0</v>
          </cell>
          <cell r="I10">
            <v>110.83799999999999</v>
          </cell>
          <cell r="J10">
            <v>1.1439999999999999</v>
          </cell>
          <cell r="K10">
            <v>1.3160000000000001</v>
          </cell>
          <cell r="L10">
            <v>0</v>
          </cell>
          <cell r="M10">
            <v>0</v>
          </cell>
          <cell r="N10">
            <v>108.378</v>
          </cell>
          <cell r="O10">
            <v>0</v>
          </cell>
          <cell r="P10">
            <v>459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459</v>
          </cell>
          <cell r="V10">
            <v>0</v>
          </cell>
          <cell r="W10">
            <v>2.4489999999999998</v>
          </cell>
          <cell r="X10">
            <v>110.83799999999999</v>
          </cell>
          <cell r="Y10">
            <v>4.9089999999999998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108.378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110.83799999999999</v>
          </cell>
          <cell r="BC10">
            <v>459</v>
          </cell>
          <cell r="BD10">
            <v>317.47800000000001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288.96300000000002</v>
          </cell>
          <cell r="E11">
            <v>134.607</v>
          </cell>
          <cell r="F11">
            <v>154.35599999999999</v>
          </cell>
          <cell r="G11">
            <v>34.976999999999997</v>
          </cell>
          <cell r="H11">
            <v>0</v>
          </cell>
          <cell r="I11">
            <v>104.64700000000001</v>
          </cell>
          <cell r="J11">
            <v>1.8069999999999999</v>
          </cell>
          <cell r="K11">
            <v>2.0720000000000001</v>
          </cell>
          <cell r="L11">
            <v>0</v>
          </cell>
          <cell r="M11">
            <v>0</v>
          </cell>
          <cell r="N11">
            <v>100.768</v>
          </cell>
          <cell r="O11">
            <v>0</v>
          </cell>
          <cell r="P11">
            <v>432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432</v>
          </cell>
          <cell r="V11">
            <v>0</v>
          </cell>
          <cell r="W11">
            <v>2.19</v>
          </cell>
          <cell r="X11">
            <v>104.64700000000001</v>
          </cell>
          <cell r="Y11">
            <v>6.069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100.768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104.64700000000001</v>
          </cell>
          <cell r="BC11">
            <v>432</v>
          </cell>
          <cell r="BD11">
            <v>288.96300000000002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269.70499999999998</v>
          </cell>
          <cell r="E12">
            <v>125.581</v>
          </cell>
          <cell r="F12">
            <v>144.124</v>
          </cell>
          <cell r="G12">
            <v>35.155999999999999</v>
          </cell>
          <cell r="H12">
            <v>0</v>
          </cell>
          <cell r="I12">
            <v>97.3</v>
          </cell>
          <cell r="J12">
            <v>1.7250000000000001</v>
          </cell>
          <cell r="K12">
            <v>1.9790000000000001</v>
          </cell>
          <cell r="L12">
            <v>0</v>
          </cell>
          <cell r="M12">
            <v>0</v>
          </cell>
          <cell r="N12">
            <v>93.596000000000004</v>
          </cell>
          <cell r="O12">
            <v>0</v>
          </cell>
          <cell r="P12">
            <v>402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402</v>
          </cell>
          <cell r="V12">
            <v>0</v>
          </cell>
          <cell r="W12">
            <v>2.4209999999999998</v>
          </cell>
          <cell r="X12">
            <v>97.3</v>
          </cell>
          <cell r="Y12">
            <v>6.125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93.596000000000004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97.3</v>
          </cell>
          <cell r="BC12">
            <v>402</v>
          </cell>
          <cell r="BD12">
            <v>269.70499999999998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196.27500000000001</v>
          </cell>
          <cell r="E13">
            <v>92.448999999999998</v>
          </cell>
          <cell r="F13">
            <v>103.82599999999999</v>
          </cell>
          <cell r="G13">
            <v>35.006999999999998</v>
          </cell>
          <cell r="H13">
            <v>0</v>
          </cell>
          <cell r="I13">
            <v>70.986999999999995</v>
          </cell>
          <cell r="J13">
            <v>1.1719999999999999</v>
          </cell>
          <cell r="K13">
            <v>1.3160000000000001</v>
          </cell>
          <cell r="L13">
            <v>0</v>
          </cell>
          <cell r="M13">
            <v>0</v>
          </cell>
          <cell r="N13">
            <v>68.498999999999995</v>
          </cell>
          <cell r="O13">
            <v>0</v>
          </cell>
          <cell r="P13">
            <v>287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287</v>
          </cell>
          <cell r="V13">
            <v>0</v>
          </cell>
          <cell r="W13">
            <v>2.7280000000000002</v>
          </cell>
          <cell r="X13">
            <v>70.986999999999995</v>
          </cell>
          <cell r="Y13">
            <v>5.2160000000000002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68.498999999999995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70.986999999999995</v>
          </cell>
          <cell r="BC13">
            <v>287</v>
          </cell>
          <cell r="BD13">
            <v>196.27500000000001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286.84199999999998</v>
          </cell>
          <cell r="E14">
            <v>133.488</v>
          </cell>
          <cell r="F14">
            <v>153.35400000000001</v>
          </cell>
          <cell r="G14">
            <v>35.366999999999997</v>
          </cell>
          <cell r="H14">
            <v>0</v>
          </cell>
          <cell r="I14">
            <v>104.696</v>
          </cell>
          <cell r="J14">
            <v>2.1040000000000001</v>
          </cell>
          <cell r="K14">
            <v>2.4169999999999998</v>
          </cell>
          <cell r="L14">
            <v>0</v>
          </cell>
          <cell r="M14">
            <v>0</v>
          </cell>
          <cell r="N14">
            <v>100.175</v>
          </cell>
          <cell r="O14">
            <v>0</v>
          </cell>
          <cell r="P14">
            <v>433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433</v>
          </cell>
          <cell r="V14">
            <v>0</v>
          </cell>
          <cell r="W14">
            <v>2.59</v>
          </cell>
          <cell r="X14">
            <v>104.696</v>
          </cell>
          <cell r="Y14">
            <v>7.1109999999999998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100.175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104.696</v>
          </cell>
          <cell r="BC14">
            <v>433</v>
          </cell>
          <cell r="BD14">
            <v>286.84199999999998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388.29599999999999</v>
          </cell>
          <cell r="E15">
            <v>178.82599999999999</v>
          </cell>
          <cell r="F15">
            <v>209.47</v>
          </cell>
          <cell r="G15">
            <v>35.505000000000003</v>
          </cell>
          <cell r="H15">
            <v>0</v>
          </cell>
          <cell r="I15">
            <v>142.99600000000001</v>
          </cell>
          <cell r="J15">
            <v>2.5550000000000002</v>
          </cell>
          <cell r="K15">
            <v>2.9929999999999999</v>
          </cell>
          <cell r="L15">
            <v>0</v>
          </cell>
          <cell r="M15">
            <v>0</v>
          </cell>
          <cell r="N15">
            <v>137.44800000000001</v>
          </cell>
          <cell r="O15">
            <v>0</v>
          </cell>
          <cell r="P15">
            <v>603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603</v>
          </cell>
          <cell r="V15">
            <v>0</v>
          </cell>
          <cell r="W15">
            <v>2.7280000000000002</v>
          </cell>
          <cell r="X15">
            <v>142.99600000000001</v>
          </cell>
          <cell r="Y15">
            <v>8.2759999999999998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137.44800000000001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142.99600000000001</v>
          </cell>
          <cell r="BC15">
            <v>603</v>
          </cell>
          <cell r="BD15">
            <v>388.29599999999999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515.31399999999996</v>
          </cell>
          <cell r="E16">
            <v>236.26900000000001</v>
          </cell>
          <cell r="F16">
            <v>279.04500000000002</v>
          </cell>
          <cell r="G16">
            <v>35.438000000000002</v>
          </cell>
          <cell r="H16">
            <v>0</v>
          </cell>
          <cell r="I16">
            <v>179.69</v>
          </cell>
          <cell r="J16">
            <v>2.0990000000000002</v>
          </cell>
          <cell r="K16">
            <v>2.48</v>
          </cell>
          <cell r="L16">
            <v>0</v>
          </cell>
          <cell r="M16">
            <v>0</v>
          </cell>
          <cell r="N16">
            <v>175.11099999999999</v>
          </cell>
          <cell r="O16">
            <v>0</v>
          </cell>
          <cell r="P16">
            <v>764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764</v>
          </cell>
          <cell r="V16">
            <v>0</v>
          </cell>
          <cell r="W16">
            <v>4.4740000000000002</v>
          </cell>
          <cell r="X16">
            <v>179.69</v>
          </cell>
          <cell r="Y16">
            <v>9.0530000000000008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175.11099999999999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179.69</v>
          </cell>
          <cell r="BC16">
            <v>764</v>
          </cell>
          <cell r="BD16">
            <v>515.31399999999996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611.65599999999995</v>
          </cell>
          <cell r="E17">
            <v>281.58800000000002</v>
          </cell>
          <cell r="F17">
            <v>330.06799999999998</v>
          </cell>
          <cell r="G17">
            <v>35.192999999999998</v>
          </cell>
          <cell r="H17">
            <v>0</v>
          </cell>
          <cell r="I17">
            <v>225.60300000000001</v>
          </cell>
          <cell r="J17">
            <v>5.8689999999999998</v>
          </cell>
          <cell r="K17">
            <v>6.8789999999999996</v>
          </cell>
          <cell r="L17">
            <v>0</v>
          </cell>
          <cell r="M17">
            <v>0</v>
          </cell>
          <cell r="N17">
            <v>212.85499999999999</v>
          </cell>
          <cell r="O17">
            <v>0</v>
          </cell>
          <cell r="P17">
            <v>952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952</v>
          </cell>
          <cell r="V17">
            <v>0</v>
          </cell>
          <cell r="W17">
            <v>4.5049999999999999</v>
          </cell>
          <cell r="X17">
            <v>225.60300000000001</v>
          </cell>
          <cell r="Y17">
            <v>17.253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212.85499999999999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952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225.60300000000001</v>
          </cell>
          <cell r="BC17">
            <v>952</v>
          </cell>
          <cell r="BD17">
            <v>611.65599999999995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3611</v>
          </cell>
        </row>
      </sheetData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734.46</v>
          </cell>
          <cell r="E6">
            <v>333.971</v>
          </cell>
          <cell r="F6">
            <v>400.48899999999998</v>
          </cell>
          <cell r="G6">
            <v>35.314</v>
          </cell>
          <cell r="H6">
            <v>0</v>
          </cell>
          <cell r="I6">
            <v>261.05900000000003</v>
          </cell>
          <cell r="J6">
            <v>2.706</v>
          </cell>
          <cell r="K6">
            <v>3.2440000000000002</v>
          </cell>
          <cell r="L6">
            <v>0</v>
          </cell>
          <cell r="M6">
            <v>0</v>
          </cell>
          <cell r="N6">
            <v>255.10900000000001</v>
          </cell>
          <cell r="O6">
            <v>0</v>
          </cell>
          <cell r="P6">
            <v>1127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1127</v>
          </cell>
          <cell r="V6">
            <v>0</v>
          </cell>
          <cell r="W6">
            <v>3.0870000000000002</v>
          </cell>
          <cell r="X6">
            <v>261.05900000000003</v>
          </cell>
          <cell r="Y6">
            <v>9.0370000000000008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255.10900000000001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261.05900000000003</v>
          </cell>
          <cell r="BC6">
            <v>1127</v>
          </cell>
          <cell r="BD6">
            <v>734.46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705.58500000000004</v>
          </cell>
          <cell r="E7">
            <v>324.447</v>
          </cell>
          <cell r="F7">
            <v>381.13799999999998</v>
          </cell>
          <cell r="G7">
            <v>35.017000000000003</v>
          </cell>
          <cell r="H7">
            <v>0</v>
          </cell>
          <cell r="I7">
            <v>248.52</v>
          </cell>
          <cell r="J7">
            <v>4.49</v>
          </cell>
          <cell r="K7">
            <v>5.2750000000000004</v>
          </cell>
          <cell r="L7">
            <v>0</v>
          </cell>
          <cell r="M7">
            <v>0</v>
          </cell>
          <cell r="N7">
            <v>238.755</v>
          </cell>
          <cell r="O7">
            <v>0</v>
          </cell>
          <cell r="P7">
            <v>1051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1051</v>
          </cell>
          <cell r="V7">
            <v>0</v>
          </cell>
          <cell r="W7">
            <v>2.6</v>
          </cell>
          <cell r="X7">
            <v>248.52</v>
          </cell>
          <cell r="Y7">
            <v>12.365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238.755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248.52</v>
          </cell>
          <cell r="BC7">
            <v>1051</v>
          </cell>
          <cell r="BD7">
            <v>705.58500000000004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622.96799999999996</v>
          </cell>
          <cell r="E8">
            <v>286.99400000000003</v>
          </cell>
          <cell r="F8">
            <v>335.97399999999999</v>
          </cell>
          <cell r="G8">
            <v>35.027999999999999</v>
          </cell>
          <cell r="H8">
            <v>0</v>
          </cell>
          <cell r="I8">
            <v>226.13</v>
          </cell>
          <cell r="J8">
            <v>3.6259999999999999</v>
          </cell>
          <cell r="K8">
            <v>4.2450000000000001</v>
          </cell>
          <cell r="L8">
            <v>0</v>
          </cell>
          <cell r="M8">
            <v>0</v>
          </cell>
          <cell r="N8">
            <v>218.25899999999999</v>
          </cell>
          <cell r="O8">
            <v>0</v>
          </cell>
          <cell r="P8">
            <v>953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953</v>
          </cell>
          <cell r="V8">
            <v>0</v>
          </cell>
          <cell r="W8">
            <v>2.976</v>
          </cell>
          <cell r="X8">
            <v>226.13</v>
          </cell>
          <cell r="Y8">
            <v>10.847000000000001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218.25899999999999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953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226.13</v>
          </cell>
          <cell r="BC8">
            <v>953</v>
          </cell>
          <cell r="BD8">
            <v>622.96799999999996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372.18</v>
          </cell>
          <cell r="E9">
            <v>172.61600000000001</v>
          </cell>
          <cell r="F9">
            <v>199.56399999999999</v>
          </cell>
          <cell r="G9">
            <v>35.265999999999998</v>
          </cell>
          <cell r="H9">
            <v>0</v>
          </cell>
          <cell r="I9">
            <v>133.83000000000001</v>
          </cell>
          <cell r="J9">
            <v>2.0150000000000001</v>
          </cell>
          <cell r="K9">
            <v>2.3290000000000002</v>
          </cell>
          <cell r="L9">
            <v>0</v>
          </cell>
          <cell r="M9">
            <v>0</v>
          </cell>
          <cell r="N9">
            <v>129.48599999999999</v>
          </cell>
          <cell r="O9">
            <v>0</v>
          </cell>
          <cell r="P9">
            <v>557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557</v>
          </cell>
          <cell r="V9">
            <v>0</v>
          </cell>
          <cell r="W9">
            <v>4.42</v>
          </cell>
          <cell r="X9">
            <v>133.83000000000001</v>
          </cell>
          <cell r="Y9">
            <v>8.7639999999999993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129.48599999999999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133.83000000000001</v>
          </cell>
          <cell r="BC9">
            <v>557</v>
          </cell>
          <cell r="BD9">
            <v>372.18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212.22</v>
          </cell>
          <cell r="E10">
            <v>99.54</v>
          </cell>
          <cell r="F10">
            <v>112.68</v>
          </cell>
          <cell r="G10">
            <v>35.488999999999997</v>
          </cell>
          <cell r="H10">
            <v>0</v>
          </cell>
          <cell r="I10">
            <v>76.069999999999993</v>
          </cell>
          <cell r="J10">
            <v>1.143</v>
          </cell>
          <cell r="K10">
            <v>1.294</v>
          </cell>
          <cell r="L10">
            <v>0</v>
          </cell>
          <cell r="M10">
            <v>0</v>
          </cell>
          <cell r="N10">
            <v>73.632999999999996</v>
          </cell>
          <cell r="O10">
            <v>0</v>
          </cell>
          <cell r="P10">
            <v>310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310</v>
          </cell>
          <cell r="V10">
            <v>0</v>
          </cell>
          <cell r="W10">
            <v>3.8540000000000001</v>
          </cell>
          <cell r="X10">
            <v>76.069999999999993</v>
          </cell>
          <cell r="Y10">
            <v>6.2910000000000004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73.632999999999996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76.069999999999993</v>
          </cell>
          <cell r="BC10">
            <v>310</v>
          </cell>
          <cell r="BD10">
            <v>212.22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212.88200000000001</v>
          </cell>
          <cell r="E11">
            <v>100.78400000000001</v>
          </cell>
          <cell r="F11">
            <v>112.098</v>
          </cell>
          <cell r="G11">
            <v>35.485999999999997</v>
          </cell>
          <cell r="H11">
            <v>0</v>
          </cell>
          <cell r="I11">
            <v>76.92</v>
          </cell>
          <cell r="J11">
            <v>1.863</v>
          </cell>
          <cell r="K11">
            <v>2.0720000000000001</v>
          </cell>
          <cell r="L11">
            <v>0</v>
          </cell>
          <cell r="M11">
            <v>0</v>
          </cell>
          <cell r="N11">
            <v>72.984999999999999</v>
          </cell>
          <cell r="O11">
            <v>0</v>
          </cell>
          <cell r="P11">
            <v>308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308</v>
          </cell>
          <cell r="V11">
            <v>0</v>
          </cell>
          <cell r="W11">
            <v>3.4750000000000001</v>
          </cell>
          <cell r="X11">
            <v>76.92</v>
          </cell>
          <cell r="Y11">
            <v>7.41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72.984999999999999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76.92</v>
          </cell>
          <cell r="BC11">
            <v>308</v>
          </cell>
          <cell r="BD11">
            <v>212.88200000000001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184.273</v>
          </cell>
          <cell r="E12">
            <v>86.477000000000004</v>
          </cell>
          <cell r="F12">
            <v>97.796000000000006</v>
          </cell>
          <cell r="G12">
            <v>35.531999999999996</v>
          </cell>
          <cell r="H12">
            <v>0</v>
          </cell>
          <cell r="I12">
            <v>66.319999999999993</v>
          </cell>
          <cell r="J12">
            <v>1.1599999999999999</v>
          </cell>
          <cell r="K12">
            <v>1.3120000000000001</v>
          </cell>
          <cell r="L12">
            <v>0</v>
          </cell>
          <cell r="M12">
            <v>0</v>
          </cell>
          <cell r="N12">
            <v>63.847999999999999</v>
          </cell>
          <cell r="O12">
            <v>0</v>
          </cell>
          <cell r="P12">
            <v>270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270</v>
          </cell>
          <cell r="V12">
            <v>0</v>
          </cell>
          <cell r="W12">
            <v>3.347</v>
          </cell>
          <cell r="X12">
            <v>66.319999999999993</v>
          </cell>
          <cell r="Y12">
            <v>5.819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63.847999999999999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66.319999999999993</v>
          </cell>
          <cell r="BC12">
            <v>270</v>
          </cell>
          <cell r="BD12">
            <v>184.273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224.68</v>
          </cell>
          <cell r="E13">
            <v>105.67100000000001</v>
          </cell>
          <cell r="F13">
            <v>119.009</v>
          </cell>
          <cell r="G13">
            <v>35.54</v>
          </cell>
          <cell r="H13">
            <v>0</v>
          </cell>
          <cell r="I13">
            <v>80.900000000000006</v>
          </cell>
          <cell r="J13">
            <v>1.6259999999999999</v>
          </cell>
          <cell r="K13">
            <v>1.831</v>
          </cell>
          <cell r="L13">
            <v>0</v>
          </cell>
          <cell r="M13">
            <v>0</v>
          </cell>
          <cell r="N13">
            <v>77.442999999999998</v>
          </cell>
          <cell r="O13">
            <v>0</v>
          </cell>
          <cell r="P13">
            <v>328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328</v>
          </cell>
          <cell r="V13">
            <v>0</v>
          </cell>
          <cell r="W13">
            <v>3.399</v>
          </cell>
          <cell r="X13">
            <v>80.900000000000006</v>
          </cell>
          <cell r="Y13">
            <v>6.8559999999999999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77.442999999999998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80.900000000000006</v>
          </cell>
          <cell r="BC13">
            <v>328</v>
          </cell>
          <cell r="BD13">
            <v>224.68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228.74</v>
          </cell>
          <cell r="E14">
            <v>107.42400000000001</v>
          </cell>
          <cell r="F14">
            <v>121.316</v>
          </cell>
          <cell r="G14">
            <v>35.508000000000003</v>
          </cell>
          <cell r="H14">
            <v>0</v>
          </cell>
          <cell r="I14">
            <v>82.4</v>
          </cell>
          <cell r="J14">
            <v>0.90400000000000003</v>
          </cell>
          <cell r="K14">
            <v>1.02</v>
          </cell>
          <cell r="L14">
            <v>0</v>
          </cell>
          <cell r="M14">
            <v>0</v>
          </cell>
          <cell r="N14">
            <v>80.475999999999999</v>
          </cell>
          <cell r="O14">
            <v>0</v>
          </cell>
          <cell r="P14">
            <v>335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335</v>
          </cell>
          <cell r="V14">
            <v>0</v>
          </cell>
          <cell r="W14">
            <v>1.9079999999999999</v>
          </cell>
          <cell r="X14">
            <v>82.4</v>
          </cell>
          <cell r="Y14">
            <v>3.8319999999999999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80.475999999999999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82.4</v>
          </cell>
          <cell r="BC14">
            <v>335</v>
          </cell>
          <cell r="BD14">
            <v>228.74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319.48</v>
          </cell>
          <cell r="E15">
            <v>145.96600000000001</v>
          </cell>
          <cell r="F15">
            <v>173.51400000000001</v>
          </cell>
          <cell r="G15">
            <v>35.520000000000003</v>
          </cell>
          <cell r="H15">
            <v>0</v>
          </cell>
          <cell r="I15">
            <v>113.8</v>
          </cell>
          <cell r="J15">
            <v>0.85499999999999998</v>
          </cell>
          <cell r="K15">
            <v>1.0169999999999999</v>
          </cell>
          <cell r="L15">
            <v>0</v>
          </cell>
          <cell r="M15">
            <v>0</v>
          </cell>
          <cell r="N15">
            <v>111.928</v>
          </cell>
          <cell r="O15">
            <v>0</v>
          </cell>
          <cell r="P15">
            <v>487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487</v>
          </cell>
          <cell r="V15">
            <v>0</v>
          </cell>
          <cell r="W15">
            <v>1.575</v>
          </cell>
          <cell r="X15">
            <v>113.8</v>
          </cell>
          <cell r="Y15">
            <v>3.4470000000000001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487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111.928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487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113.8</v>
          </cell>
          <cell r="BC15">
            <v>487</v>
          </cell>
          <cell r="BD15">
            <v>319.48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172.95</v>
          </cell>
          <cell r="J16">
            <v>79.965000000000003</v>
          </cell>
          <cell r="K16">
            <v>92.984999999999999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724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724</v>
          </cell>
          <cell r="V16">
            <v>0</v>
          </cell>
          <cell r="W16">
            <v>0</v>
          </cell>
          <cell r="X16">
            <v>172.95</v>
          </cell>
          <cell r="Y16">
            <v>172.95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724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724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172.95</v>
          </cell>
          <cell r="BC16">
            <v>724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1807.8810000000001</v>
          </cell>
          <cell r="E6">
            <v>847.99199999999996</v>
          </cell>
          <cell r="F6">
            <v>959.88900000000001</v>
          </cell>
          <cell r="G6">
            <v>34.58</v>
          </cell>
          <cell r="H6">
            <v>0</v>
          </cell>
          <cell r="I6">
            <v>674.84</v>
          </cell>
          <cell r="J6">
            <v>11.631</v>
          </cell>
          <cell r="K6">
            <v>13.166</v>
          </cell>
          <cell r="L6">
            <v>0</v>
          </cell>
          <cell r="M6">
            <v>0</v>
          </cell>
          <cell r="N6">
            <v>650.04300000000001</v>
          </cell>
          <cell r="O6">
            <v>0</v>
          </cell>
          <cell r="P6">
            <v>2750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2750</v>
          </cell>
          <cell r="V6">
            <v>0</v>
          </cell>
          <cell r="W6">
            <v>1.7090000000000001</v>
          </cell>
          <cell r="X6">
            <v>674.84</v>
          </cell>
          <cell r="Y6">
            <v>26.506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650.04300000000001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674.84</v>
          </cell>
          <cell r="BC6">
            <v>2750</v>
          </cell>
          <cell r="BD6">
            <v>1807.8810000000001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1354.1089999999999</v>
          </cell>
          <cell r="E7">
            <v>632.79300000000001</v>
          </cell>
          <cell r="F7">
            <v>721.31600000000003</v>
          </cell>
          <cell r="G7">
            <v>34.567999999999998</v>
          </cell>
          <cell r="H7">
            <v>0</v>
          </cell>
          <cell r="I7">
            <v>501.51</v>
          </cell>
          <cell r="J7">
            <v>9.2249999999999996</v>
          </cell>
          <cell r="K7">
            <v>10.515000000000001</v>
          </cell>
          <cell r="L7">
            <v>0</v>
          </cell>
          <cell r="M7">
            <v>0</v>
          </cell>
          <cell r="N7">
            <v>481.77</v>
          </cell>
          <cell r="O7">
            <v>0</v>
          </cell>
          <cell r="P7">
            <v>2058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2058</v>
          </cell>
          <cell r="V7">
            <v>0</v>
          </cell>
          <cell r="W7">
            <v>2.0379999999999998</v>
          </cell>
          <cell r="X7">
            <v>501.51</v>
          </cell>
          <cell r="Y7">
            <v>21.778000000000002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481.77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2058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501.51</v>
          </cell>
          <cell r="BC7">
            <v>2058</v>
          </cell>
          <cell r="BD7">
            <v>1354.1089999999999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1581.4169999999999</v>
          </cell>
          <cell r="E8">
            <v>740.62300000000005</v>
          </cell>
          <cell r="F8">
            <v>840.79399999999998</v>
          </cell>
          <cell r="G8">
            <v>34.665999999999997</v>
          </cell>
          <cell r="H8">
            <v>0</v>
          </cell>
          <cell r="I8">
            <v>588.22</v>
          </cell>
          <cell r="J8">
            <v>10.768000000000001</v>
          </cell>
          <cell r="K8">
            <v>12.224</v>
          </cell>
          <cell r="L8">
            <v>0</v>
          </cell>
          <cell r="M8">
            <v>0</v>
          </cell>
          <cell r="N8">
            <v>565.22799999999995</v>
          </cell>
          <cell r="O8">
            <v>0</v>
          </cell>
          <cell r="P8">
            <v>2404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2404</v>
          </cell>
          <cell r="V8">
            <v>0</v>
          </cell>
          <cell r="W8">
            <v>1.9650000000000001</v>
          </cell>
          <cell r="X8">
            <v>588.22</v>
          </cell>
          <cell r="Y8">
            <v>24.957000000000001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2404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565.22799999999995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2404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588.22</v>
          </cell>
          <cell r="BC8">
            <v>2404</v>
          </cell>
          <cell r="BD8">
            <v>1581.4169999999999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972.61400000000003</v>
          </cell>
          <cell r="E9">
            <v>457.23599999999999</v>
          </cell>
          <cell r="F9">
            <v>515.37800000000004</v>
          </cell>
          <cell r="G9">
            <v>34.69</v>
          </cell>
          <cell r="H9">
            <v>0</v>
          </cell>
          <cell r="I9">
            <v>360.05</v>
          </cell>
          <cell r="J9">
            <v>6.65</v>
          </cell>
          <cell r="K9">
            <v>7.4950000000000001</v>
          </cell>
          <cell r="L9">
            <v>0</v>
          </cell>
          <cell r="M9">
            <v>0</v>
          </cell>
          <cell r="N9">
            <v>345.90499999999997</v>
          </cell>
          <cell r="O9">
            <v>0</v>
          </cell>
          <cell r="P9">
            <v>1461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1461</v>
          </cell>
          <cell r="V9">
            <v>0</v>
          </cell>
          <cell r="W9">
            <v>2.8980000000000001</v>
          </cell>
          <cell r="X9">
            <v>360.05</v>
          </cell>
          <cell r="Y9">
            <v>17.042999999999999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345.90499999999997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360.05</v>
          </cell>
          <cell r="BC9">
            <v>1461</v>
          </cell>
          <cell r="BD9">
            <v>972.61400000000003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599.07600000000002</v>
          </cell>
          <cell r="E10">
            <v>283.75900000000001</v>
          </cell>
          <cell r="F10">
            <v>315.31700000000001</v>
          </cell>
          <cell r="G10">
            <v>34.709000000000003</v>
          </cell>
          <cell r="H10">
            <v>0</v>
          </cell>
          <cell r="I10">
            <v>222.98</v>
          </cell>
          <cell r="J10">
            <v>4.3499999999999996</v>
          </cell>
          <cell r="K10">
            <v>4.8330000000000002</v>
          </cell>
          <cell r="L10">
            <v>0</v>
          </cell>
          <cell r="M10">
            <v>0</v>
          </cell>
          <cell r="N10">
            <v>213.797</v>
          </cell>
          <cell r="O10">
            <v>0</v>
          </cell>
          <cell r="P10">
            <v>892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892</v>
          </cell>
          <cell r="V10">
            <v>0</v>
          </cell>
          <cell r="W10">
            <v>3.08</v>
          </cell>
          <cell r="X10">
            <v>222.98</v>
          </cell>
          <cell r="Y10">
            <v>12.263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213.797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892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222.98</v>
          </cell>
          <cell r="BC10">
            <v>892</v>
          </cell>
          <cell r="BD10">
            <v>599.07600000000002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466.51600000000002</v>
          </cell>
          <cell r="E11">
            <v>221.21299999999999</v>
          </cell>
          <cell r="F11">
            <v>245.303</v>
          </cell>
          <cell r="G11">
            <v>34.979999999999997</v>
          </cell>
          <cell r="H11">
            <v>0</v>
          </cell>
          <cell r="I11">
            <v>173.596</v>
          </cell>
          <cell r="J11">
            <v>3.6059999999999999</v>
          </cell>
          <cell r="K11">
            <v>3.9980000000000002</v>
          </cell>
          <cell r="L11">
            <v>0</v>
          </cell>
          <cell r="M11">
            <v>0</v>
          </cell>
          <cell r="N11">
            <v>165.99199999999999</v>
          </cell>
          <cell r="O11">
            <v>0</v>
          </cell>
          <cell r="P11">
            <v>693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693</v>
          </cell>
          <cell r="V11">
            <v>0</v>
          </cell>
          <cell r="W11">
            <v>3.718</v>
          </cell>
          <cell r="X11">
            <v>173.596</v>
          </cell>
          <cell r="Y11">
            <v>11.321999999999999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165.99199999999999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173.596</v>
          </cell>
          <cell r="BC11">
            <v>693</v>
          </cell>
          <cell r="BD11">
            <v>466.51600000000002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438.29</v>
          </cell>
          <cell r="E12">
            <v>206.64099999999999</v>
          </cell>
          <cell r="F12">
            <v>231.649</v>
          </cell>
          <cell r="G12">
            <v>35.158000000000001</v>
          </cell>
          <cell r="H12">
            <v>0</v>
          </cell>
          <cell r="I12">
            <v>163.0455</v>
          </cell>
          <cell r="J12">
            <v>3.278</v>
          </cell>
          <cell r="K12">
            <v>3.6749999999999998</v>
          </cell>
          <cell r="L12">
            <v>0</v>
          </cell>
          <cell r="M12">
            <v>0</v>
          </cell>
          <cell r="N12">
            <v>156.09299999999999</v>
          </cell>
          <cell r="O12">
            <v>-4.9999999998817657E-4</v>
          </cell>
          <cell r="P12">
            <v>658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658</v>
          </cell>
          <cell r="V12">
            <v>0</v>
          </cell>
          <cell r="W12">
            <v>4.1630000000000003</v>
          </cell>
          <cell r="X12">
            <v>163.04599999999999</v>
          </cell>
          <cell r="Y12">
            <v>11.116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156.09299999999999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163.04599999999999</v>
          </cell>
          <cell r="BC12">
            <v>658</v>
          </cell>
          <cell r="BD12">
            <v>438.29</v>
          </cell>
          <cell r="BE12">
            <v>4.9999999987448973E-4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250.04400000000001</v>
          </cell>
          <cell r="E13">
            <v>122.20399999999999</v>
          </cell>
          <cell r="F13">
            <v>127.84</v>
          </cell>
          <cell r="G13">
            <v>35.006</v>
          </cell>
          <cell r="H13">
            <v>0</v>
          </cell>
          <cell r="I13">
            <v>92.404699999999991</v>
          </cell>
          <cell r="J13">
            <v>1.9850000000000001</v>
          </cell>
          <cell r="K13">
            <v>2.077</v>
          </cell>
          <cell r="L13">
            <v>0</v>
          </cell>
          <cell r="M13">
            <v>0</v>
          </cell>
          <cell r="N13">
            <v>88.343000000000004</v>
          </cell>
          <cell r="O13">
            <v>-3.0000000000995897E-4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3.6259999999999999</v>
          </cell>
          <cell r="X13">
            <v>92.405000000000001</v>
          </cell>
          <cell r="Y13">
            <v>7.6880000000000006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88.343000000000004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92.405000000000001</v>
          </cell>
          <cell r="BC13">
            <v>348</v>
          </cell>
          <cell r="BD13">
            <v>250.04400000000001</v>
          </cell>
          <cell r="BE13">
            <v>2.9999999992469384E-4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525.01</v>
          </cell>
          <cell r="E14">
            <v>245.511</v>
          </cell>
          <cell r="F14">
            <v>279.49900000000002</v>
          </cell>
          <cell r="G14">
            <v>35.369999999999997</v>
          </cell>
          <cell r="H14">
            <v>0</v>
          </cell>
          <cell r="I14">
            <v>194.71199999999999</v>
          </cell>
          <cell r="J14">
            <v>3.7229999999999999</v>
          </cell>
          <cell r="K14">
            <v>4.2380000000000004</v>
          </cell>
          <cell r="L14">
            <v>0</v>
          </cell>
          <cell r="M14">
            <v>0</v>
          </cell>
          <cell r="N14">
            <v>186.751</v>
          </cell>
          <cell r="O14">
            <v>0</v>
          </cell>
          <cell r="P14">
            <v>798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798</v>
          </cell>
          <cell r="V14">
            <v>0</v>
          </cell>
          <cell r="W14">
            <v>3.423</v>
          </cell>
          <cell r="X14">
            <v>194.71199999999999</v>
          </cell>
          <cell r="Y14">
            <v>11.384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186.751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194.71199999999999</v>
          </cell>
          <cell r="BC14">
            <v>798</v>
          </cell>
          <cell r="BD14">
            <v>525.01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743.38199999999995</v>
          </cell>
          <cell r="E15">
            <v>348.85300000000001</v>
          </cell>
          <cell r="F15">
            <v>394.529</v>
          </cell>
          <cell r="G15">
            <v>35.506999999999998</v>
          </cell>
          <cell r="H15">
            <v>0</v>
          </cell>
          <cell r="I15">
            <v>275.58330000000001</v>
          </cell>
          <cell r="J15">
            <v>5.1379999999999999</v>
          </cell>
          <cell r="K15">
            <v>5.8109999999999999</v>
          </cell>
          <cell r="L15">
            <v>0</v>
          </cell>
          <cell r="M15">
            <v>0</v>
          </cell>
          <cell r="N15">
            <v>264.63400000000001</v>
          </cell>
          <cell r="O15">
            <v>3.0000000003838068E-4</v>
          </cell>
          <cell r="P15">
            <v>1122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1122</v>
          </cell>
          <cell r="V15">
            <v>0</v>
          </cell>
          <cell r="W15">
            <v>2.7829999999999999</v>
          </cell>
          <cell r="X15">
            <v>275.58300000000003</v>
          </cell>
          <cell r="Y15">
            <v>13.731999999999999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264.63400000000001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275.58300000000003</v>
          </cell>
          <cell r="BC15">
            <v>1122</v>
          </cell>
          <cell r="BD15">
            <v>743.38199999999995</v>
          </cell>
          <cell r="BE15">
            <v>-2.9999999969732016E-4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1413.829</v>
          </cell>
          <cell r="E16">
            <v>661.77499999999998</v>
          </cell>
          <cell r="F16">
            <v>752.05399999999997</v>
          </cell>
          <cell r="G16">
            <v>35.429000000000002</v>
          </cell>
          <cell r="H16">
            <v>0</v>
          </cell>
          <cell r="I16">
            <v>527.24019999999996</v>
          </cell>
          <cell r="J16">
            <v>9.4320000000000004</v>
          </cell>
          <cell r="K16">
            <v>10.718999999999999</v>
          </cell>
          <cell r="L16">
            <v>0</v>
          </cell>
          <cell r="M16">
            <v>0</v>
          </cell>
          <cell r="N16">
            <v>507.089</v>
          </cell>
          <cell r="O16">
            <v>1.9999999994979589E-4</v>
          </cell>
          <cell r="P16">
            <v>2157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2157</v>
          </cell>
          <cell r="V16">
            <v>0</v>
          </cell>
          <cell r="W16">
            <v>1.988</v>
          </cell>
          <cell r="X16">
            <v>527.24</v>
          </cell>
          <cell r="Y16">
            <v>22.138999999999999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507.089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527.24</v>
          </cell>
          <cell r="BC16">
            <v>2157</v>
          </cell>
          <cell r="BD16">
            <v>1413.829</v>
          </cell>
          <cell r="BE16">
            <v>-2.0000000040454324E-4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1762.4369999999999</v>
          </cell>
          <cell r="E17">
            <v>828.61</v>
          </cell>
          <cell r="F17">
            <v>933.827</v>
          </cell>
          <cell r="G17">
            <v>35.183999999999997</v>
          </cell>
          <cell r="H17">
            <v>0</v>
          </cell>
          <cell r="I17">
            <v>653.91009999999994</v>
          </cell>
          <cell r="J17">
            <v>12.247</v>
          </cell>
          <cell r="K17">
            <v>13.802</v>
          </cell>
          <cell r="L17">
            <v>0</v>
          </cell>
          <cell r="M17">
            <v>0</v>
          </cell>
          <cell r="N17">
            <v>627.86099999999999</v>
          </cell>
          <cell r="O17">
            <v>9.9999999974897946E-5</v>
          </cell>
          <cell r="P17">
            <v>2653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2653</v>
          </cell>
          <cell r="V17">
            <v>0</v>
          </cell>
          <cell r="W17">
            <v>1.7509999999999999</v>
          </cell>
          <cell r="X17">
            <v>653.91</v>
          </cell>
          <cell r="Y17">
            <v>27.8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627.86099999999999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653.91</v>
          </cell>
          <cell r="BC17">
            <v>2653</v>
          </cell>
          <cell r="BD17">
            <v>1762.4369999999999</v>
          </cell>
          <cell r="BE17">
            <v>-1.0000000020227162E-4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3314</v>
          </cell>
        </row>
      </sheetData>
      <sheetData sheetId="24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1808.6089999999999</v>
          </cell>
          <cell r="E6">
            <v>847.66</v>
          </cell>
          <cell r="F6">
            <v>960.94899999999996</v>
          </cell>
          <cell r="G6">
            <v>35.317999999999998</v>
          </cell>
          <cell r="H6">
            <v>0</v>
          </cell>
          <cell r="I6">
            <v>672.11599999999999</v>
          </cell>
          <cell r="J6">
            <v>12.624000000000001</v>
          </cell>
          <cell r="K6">
            <v>14.311</v>
          </cell>
          <cell r="L6">
            <v>0</v>
          </cell>
          <cell r="M6">
            <v>9.9999999997635314E-4</v>
          </cell>
          <cell r="N6">
            <v>645.17999999999995</v>
          </cell>
          <cell r="O6">
            <v>0</v>
          </cell>
          <cell r="P6">
            <v>2743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2743</v>
          </cell>
          <cell r="V6">
            <v>0</v>
          </cell>
          <cell r="W6">
            <v>1.5860000000000001</v>
          </cell>
          <cell r="X6">
            <v>672.11599999999999</v>
          </cell>
          <cell r="Y6">
            <v>28.521000000000001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645.17999999999995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672.11599999999999</v>
          </cell>
          <cell r="BC6">
            <v>2743</v>
          </cell>
          <cell r="BD6">
            <v>1808.6089999999999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1186.991</v>
          </cell>
          <cell r="E7">
            <v>556.548</v>
          </cell>
          <cell r="F7">
            <v>630.44299999999998</v>
          </cell>
          <cell r="G7">
            <v>35.011000000000003</v>
          </cell>
          <cell r="H7">
            <v>0</v>
          </cell>
          <cell r="I7">
            <v>439.18799999999999</v>
          </cell>
          <cell r="J7">
            <v>7.72</v>
          </cell>
          <cell r="K7">
            <v>8.7449999999999992</v>
          </cell>
          <cell r="L7">
            <v>0</v>
          </cell>
          <cell r="M7">
            <v>0</v>
          </cell>
          <cell r="N7">
            <v>422.72300000000001</v>
          </cell>
          <cell r="O7">
            <v>0</v>
          </cell>
          <cell r="P7">
            <v>1791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1791</v>
          </cell>
          <cell r="V7">
            <v>0</v>
          </cell>
          <cell r="W7">
            <v>1.954</v>
          </cell>
          <cell r="X7">
            <v>439.18799999999999</v>
          </cell>
          <cell r="Y7">
            <v>18.419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422.72300000000001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439.18799999999999</v>
          </cell>
          <cell r="BC7">
            <v>1791</v>
          </cell>
          <cell r="BD7">
            <v>1186.991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1292.7750000000001</v>
          </cell>
          <cell r="E8">
            <v>606.31799999999998</v>
          </cell>
          <cell r="F8">
            <v>686.45699999999999</v>
          </cell>
          <cell r="G8">
            <v>35.024999999999999</v>
          </cell>
          <cell r="H8">
            <v>0</v>
          </cell>
          <cell r="I8">
            <v>480.88499999999999</v>
          </cell>
          <cell r="J8">
            <v>8.1530000000000005</v>
          </cell>
          <cell r="K8">
            <v>9.23</v>
          </cell>
          <cell r="L8">
            <v>0</v>
          </cell>
          <cell r="M8">
            <v>0</v>
          </cell>
          <cell r="N8">
            <v>463.50200000000001</v>
          </cell>
          <cell r="O8">
            <v>0</v>
          </cell>
          <cell r="P8">
            <v>1960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1960</v>
          </cell>
          <cell r="V8">
            <v>0</v>
          </cell>
          <cell r="W8">
            <v>2.5750000000000002</v>
          </cell>
          <cell r="X8">
            <v>480.88499999999999</v>
          </cell>
          <cell r="Y8">
            <v>19.958000000000002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463.50200000000001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480.88499999999999</v>
          </cell>
          <cell r="BC8">
            <v>1960</v>
          </cell>
          <cell r="BD8">
            <v>1292.7750000000001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1051.3430000000001</v>
          </cell>
          <cell r="E9">
            <v>492.29599999999999</v>
          </cell>
          <cell r="F9">
            <v>559.04700000000003</v>
          </cell>
          <cell r="G9">
            <v>35.25</v>
          </cell>
          <cell r="H9">
            <v>0</v>
          </cell>
          <cell r="I9">
            <v>392.11099999999999</v>
          </cell>
          <cell r="J9">
            <v>7.383</v>
          </cell>
          <cell r="K9">
            <v>8.3840000000000003</v>
          </cell>
          <cell r="L9">
            <v>0</v>
          </cell>
          <cell r="M9">
            <v>-1.0000000000331966E-3</v>
          </cell>
          <cell r="N9">
            <v>376.34500000000003</v>
          </cell>
          <cell r="O9">
            <v>0</v>
          </cell>
          <cell r="P9">
            <v>1603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1603</v>
          </cell>
          <cell r="V9">
            <v>0</v>
          </cell>
          <cell r="W9">
            <v>2.347</v>
          </cell>
          <cell r="X9">
            <v>392.11099999999999</v>
          </cell>
          <cell r="Y9">
            <v>18.114000000000001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376.34500000000003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392.11099999999999</v>
          </cell>
          <cell r="BC9">
            <v>1603</v>
          </cell>
          <cell r="BD9">
            <v>1051.3430000000001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694.33399999999995</v>
          </cell>
          <cell r="E10">
            <v>328.88600000000002</v>
          </cell>
          <cell r="F10">
            <v>365.44799999999998</v>
          </cell>
          <cell r="G10">
            <v>35.487000000000002</v>
          </cell>
          <cell r="H10">
            <v>0</v>
          </cell>
          <cell r="I10">
            <v>258.73700000000002</v>
          </cell>
          <cell r="J10">
            <v>4.9039999999999999</v>
          </cell>
          <cell r="K10">
            <v>5.4489999999999998</v>
          </cell>
          <cell r="L10">
            <v>0</v>
          </cell>
          <cell r="M10">
            <v>0</v>
          </cell>
          <cell r="N10">
            <v>248.38399999999999</v>
          </cell>
          <cell r="O10">
            <v>0</v>
          </cell>
          <cell r="P10">
            <v>1035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1035</v>
          </cell>
          <cell r="V10">
            <v>0</v>
          </cell>
          <cell r="W10">
            <v>2.9260000000000002</v>
          </cell>
          <cell r="X10">
            <v>258.73700000000002</v>
          </cell>
          <cell r="Y10">
            <v>13.279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248.38399999999999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258.73700000000002</v>
          </cell>
          <cell r="BC10">
            <v>1035</v>
          </cell>
          <cell r="BD10">
            <v>694.33399999999995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463.92099999999999</v>
          </cell>
          <cell r="E11">
            <v>218.44300000000001</v>
          </cell>
          <cell r="F11">
            <v>245.47800000000001</v>
          </cell>
          <cell r="G11">
            <v>35.484000000000002</v>
          </cell>
          <cell r="H11">
            <v>0</v>
          </cell>
          <cell r="I11">
            <v>171.79400000000001</v>
          </cell>
          <cell r="J11">
            <v>4.0149999999999997</v>
          </cell>
          <cell r="K11">
            <v>4.5119999999999996</v>
          </cell>
          <cell r="L11">
            <v>0</v>
          </cell>
          <cell r="M11">
            <v>0</v>
          </cell>
          <cell r="N11">
            <v>163.267</v>
          </cell>
          <cell r="O11">
            <v>0</v>
          </cell>
          <cell r="P11">
            <v>695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695</v>
          </cell>
          <cell r="V11">
            <v>0</v>
          </cell>
          <cell r="W11">
            <v>3.956</v>
          </cell>
          <cell r="X11">
            <v>171.79400000000001</v>
          </cell>
          <cell r="Y11">
            <v>12.482999999999999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163.267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171.79400000000001</v>
          </cell>
          <cell r="BC11">
            <v>695</v>
          </cell>
          <cell r="BD11">
            <v>463.92099999999999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422.97699999999998</v>
          </cell>
          <cell r="E12">
            <v>199.47200000000001</v>
          </cell>
          <cell r="F12">
            <v>223.505</v>
          </cell>
          <cell r="G12">
            <v>35.531999999999996</v>
          </cell>
          <cell r="H12">
            <v>0</v>
          </cell>
          <cell r="I12">
            <v>156.679</v>
          </cell>
          <cell r="J12">
            <v>3.1549999999999998</v>
          </cell>
          <cell r="K12">
            <v>3.5350000000000001</v>
          </cell>
          <cell r="L12">
            <v>0</v>
          </cell>
          <cell r="M12">
            <v>-1.0000000000047748E-3</v>
          </cell>
          <cell r="N12">
            <v>149.99</v>
          </cell>
          <cell r="O12">
            <v>0</v>
          </cell>
          <cell r="P12">
            <v>632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632</v>
          </cell>
          <cell r="V12">
            <v>0</v>
          </cell>
          <cell r="W12">
            <v>4.6970000000000001</v>
          </cell>
          <cell r="X12">
            <v>156.679</v>
          </cell>
          <cell r="Y12">
            <v>11.387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149.99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156.679</v>
          </cell>
          <cell r="BC12">
            <v>632</v>
          </cell>
          <cell r="BD12">
            <v>422.97699999999998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445.32900000000001</v>
          </cell>
          <cell r="E13">
            <v>209.56800000000001</v>
          </cell>
          <cell r="F13">
            <v>235.761</v>
          </cell>
          <cell r="G13">
            <v>35.540999999999997</v>
          </cell>
          <cell r="H13">
            <v>0</v>
          </cell>
          <cell r="I13">
            <v>164.69300000000001</v>
          </cell>
          <cell r="J13">
            <v>3.1989999999999998</v>
          </cell>
          <cell r="K13">
            <v>3.5990000000000002</v>
          </cell>
          <cell r="L13">
            <v>0</v>
          </cell>
          <cell r="M13">
            <v>1.0000000000047748E-3</v>
          </cell>
          <cell r="N13">
            <v>157.89400000000001</v>
          </cell>
          <cell r="O13">
            <v>0</v>
          </cell>
          <cell r="P13">
            <v>667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667</v>
          </cell>
          <cell r="V13">
            <v>0</v>
          </cell>
          <cell r="W13">
            <v>4.2080000000000002</v>
          </cell>
          <cell r="X13">
            <v>164.69300000000001</v>
          </cell>
          <cell r="Y13">
            <v>11.006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157.89400000000001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164.69300000000001</v>
          </cell>
          <cell r="BC13">
            <v>667</v>
          </cell>
          <cell r="BD13">
            <v>445.32900000000001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464.29199999999997</v>
          </cell>
          <cell r="E14">
            <v>217.44200000000001</v>
          </cell>
          <cell r="F14">
            <v>246.85</v>
          </cell>
          <cell r="G14">
            <v>35.506999999999998</v>
          </cell>
          <cell r="H14">
            <v>0</v>
          </cell>
          <cell r="I14">
            <v>172.01400000000001</v>
          </cell>
          <cell r="J14">
            <v>3.3239999999999998</v>
          </cell>
          <cell r="K14">
            <v>3.774</v>
          </cell>
          <cell r="L14">
            <v>0</v>
          </cell>
          <cell r="M14">
            <v>0</v>
          </cell>
          <cell r="N14">
            <v>164.916</v>
          </cell>
          <cell r="O14">
            <v>0</v>
          </cell>
          <cell r="P14">
            <v>703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703</v>
          </cell>
          <cell r="V14">
            <v>0</v>
          </cell>
          <cell r="W14">
            <v>3.6240000000000001</v>
          </cell>
          <cell r="X14">
            <v>172.01400000000001</v>
          </cell>
          <cell r="Y14">
            <v>10.722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164.916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172.01400000000001</v>
          </cell>
          <cell r="BC14">
            <v>703</v>
          </cell>
          <cell r="BD14">
            <v>464.29199999999997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753.10500000000002</v>
          </cell>
          <cell r="E15">
            <v>352.70800000000003</v>
          </cell>
          <cell r="F15">
            <v>400.39699999999999</v>
          </cell>
          <cell r="G15">
            <v>35.518000000000001</v>
          </cell>
          <cell r="H15">
            <v>0</v>
          </cell>
          <cell r="I15">
            <v>280.66300000000001</v>
          </cell>
          <cell r="J15">
            <v>4.28</v>
          </cell>
          <cell r="K15">
            <v>4.859</v>
          </cell>
          <cell r="L15">
            <v>0</v>
          </cell>
          <cell r="M15">
            <v>0</v>
          </cell>
          <cell r="N15">
            <v>271.524</v>
          </cell>
          <cell r="O15">
            <v>0</v>
          </cell>
          <cell r="P15">
            <v>1147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1147</v>
          </cell>
          <cell r="V15">
            <v>0</v>
          </cell>
          <cell r="W15">
            <v>2.8220000000000001</v>
          </cell>
          <cell r="X15">
            <v>280.66300000000001</v>
          </cell>
          <cell r="Y15">
            <v>11.960999999999999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271.524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280.66300000000001</v>
          </cell>
          <cell r="BC15">
            <v>1147</v>
          </cell>
          <cell r="BD15">
            <v>753.10500000000002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296.12400000000002</v>
          </cell>
          <cell r="J16">
            <v>140.989</v>
          </cell>
          <cell r="K16">
            <v>155.13399999999999</v>
          </cell>
          <cell r="L16">
            <v>0</v>
          </cell>
          <cell r="M16">
            <v>1.0000000000331966E-3</v>
          </cell>
          <cell r="N16">
            <v>0</v>
          </cell>
          <cell r="O16">
            <v>0</v>
          </cell>
          <cell r="P16">
            <v>1173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1173</v>
          </cell>
          <cell r="V16">
            <v>0</v>
          </cell>
          <cell r="W16">
            <v>0</v>
          </cell>
          <cell r="X16">
            <v>296.12400000000002</v>
          </cell>
          <cell r="Y16">
            <v>296.12299999999999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296.12400000000002</v>
          </cell>
          <cell r="BC16">
            <v>1173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2217.2739999999999</v>
          </cell>
          <cell r="E6">
            <v>1042.07</v>
          </cell>
          <cell r="F6">
            <v>1175.204</v>
          </cell>
          <cell r="G6">
            <v>34.58</v>
          </cell>
          <cell r="H6">
            <v>0</v>
          </cell>
          <cell r="I6">
            <v>843.61</v>
          </cell>
          <cell r="J6">
            <v>7.1959999999999997</v>
          </cell>
          <cell r="K6">
            <v>8.1150000000000002</v>
          </cell>
          <cell r="L6">
            <v>0</v>
          </cell>
          <cell r="M6">
            <v>0</v>
          </cell>
          <cell r="N6">
            <v>828.29899999999998</v>
          </cell>
          <cell r="O6">
            <v>0</v>
          </cell>
          <cell r="P6">
            <v>3425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3425</v>
          </cell>
          <cell r="V6">
            <v>0</v>
          </cell>
          <cell r="W6">
            <v>1.5449999999999999</v>
          </cell>
          <cell r="X6">
            <v>843.61</v>
          </cell>
          <cell r="Y6">
            <v>16.856000000000002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828.29899999999998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843.61</v>
          </cell>
          <cell r="BC6">
            <v>3425</v>
          </cell>
          <cell r="BD6">
            <v>2217.2739999999999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2005.7080000000001</v>
          </cell>
          <cell r="E7">
            <v>946.26300000000003</v>
          </cell>
          <cell r="F7">
            <v>1059.4449999999999</v>
          </cell>
          <cell r="G7">
            <v>34.567999999999998</v>
          </cell>
          <cell r="H7">
            <v>0</v>
          </cell>
          <cell r="I7">
            <v>761.42600000000004</v>
          </cell>
          <cell r="J7">
            <v>7.6859999999999999</v>
          </cell>
          <cell r="K7">
            <v>8.6059999999999999</v>
          </cell>
          <cell r="L7">
            <v>0</v>
          </cell>
          <cell r="M7">
            <v>0</v>
          </cell>
          <cell r="N7">
            <v>745.13400000000001</v>
          </cell>
          <cell r="O7">
            <v>0</v>
          </cell>
          <cell r="P7">
            <v>3069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3069</v>
          </cell>
          <cell r="V7">
            <v>0</v>
          </cell>
          <cell r="W7">
            <v>1.6359999999999999</v>
          </cell>
          <cell r="X7">
            <v>761.42600000000004</v>
          </cell>
          <cell r="Y7">
            <v>17.928000000000001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745.13400000000001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761.42600000000004</v>
          </cell>
          <cell r="BC7">
            <v>3069</v>
          </cell>
          <cell r="BD7">
            <v>2005.7080000000001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1829.529</v>
          </cell>
          <cell r="E8">
            <v>857.03899999999999</v>
          </cell>
          <cell r="F8">
            <v>972.49</v>
          </cell>
          <cell r="G8">
            <v>34.665999999999997</v>
          </cell>
          <cell r="H8">
            <v>0</v>
          </cell>
          <cell r="I8">
            <v>688.86900000000003</v>
          </cell>
          <cell r="J8">
            <v>7.71</v>
          </cell>
          <cell r="K8">
            <v>8.7479999999999993</v>
          </cell>
          <cell r="L8">
            <v>0</v>
          </cell>
          <cell r="M8">
            <v>0</v>
          </cell>
          <cell r="N8">
            <v>672.41099999999994</v>
          </cell>
          <cell r="O8">
            <v>0</v>
          </cell>
          <cell r="P8">
            <v>2814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2814</v>
          </cell>
          <cell r="V8">
            <v>0</v>
          </cell>
          <cell r="W8">
            <v>2.5249999999999999</v>
          </cell>
          <cell r="X8">
            <v>688.86900000000003</v>
          </cell>
          <cell r="Y8">
            <v>18.982999999999997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672.41099999999994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688.86900000000003</v>
          </cell>
          <cell r="BC8">
            <v>2814</v>
          </cell>
          <cell r="BD8">
            <v>1829.529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1481.7470000000001</v>
          </cell>
          <cell r="E9">
            <v>693.09500000000003</v>
          </cell>
          <cell r="F9">
            <v>788.65200000000004</v>
          </cell>
          <cell r="G9">
            <v>34.692</v>
          </cell>
          <cell r="H9">
            <v>0</v>
          </cell>
          <cell r="I9">
            <v>556.10799999999995</v>
          </cell>
          <cell r="J9">
            <v>6.3540000000000001</v>
          </cell>
          <cell r="K9">
            <v>7.23</v>
          </cell>
          <cell r="L9">
            <v>0</v>
          </cell>
          <cell r="M9">
            <v>0</v>
          </cell>
          <cell r="N9">
            <v>542.524</v>
          </cell>
          <cell r="O9">
            <v>0</v>
          </cell>
          <cell r="P9">
            <v>2278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2278</v>
          </cell>
          <cell r="V9">
            <v>0</v>
          </cell>
          <cell r="W9">
            <v>2.698</v>
          </cell>
          <cell r="X9">
            <v>556.10799999999995</v>
          </cell>
          <cell r="Y9">
            <v>16.282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542.524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556.10799999999995</v>
          </cell>
          <cell r="BC9">
            <v>2278</v>
          </cell>
          <cell r="BD9">
            <v>1481.7470000000001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1559.2429999999999</v>
          </cell>
          <cell r="E10">
            <v>724.16099999999994</v>
          </cell>
          <cell r="F10">
            <v>835.08199999999999</v>
          </cell>
          <cell r="G10">
            <v>34.707000000000001</v>
          </cell>
          <cell r="H10">
            <v>0</v>
          </cell>
          <cell r="I10">
            <v>589.678</v>
          </cell>
          <cell r="J10">
            <v>6.1980000000000004</v>
          </cell>
          <cell r="K10">
            <v>7.1470000000000002</v>
          </cell>
          <cell r="L10">
            <v>0</v>
          </cell>
          <cell r="M10">
            <v>0</v>
          </cell>
          <cell r="N10">
            <v>576.33299999999997</v>
          </cell>
          <cell r="O10">
            <v>0</v>
          </cell>
          <cell r="P10">
            <v>2448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2448</v>
          </cell>
          <cell r="V10">
            <v>0</v>
          </cell>
          <cell r="W10">
            <v>2.431</v>
          </cell>
          <cell r="X10">
            <v>589.678</v>
          </cell>
          <cell r="Y10">
            <v>15.776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576.33299999999997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589.678</v>
          </cell>
          <cell r="BC10">
            <v>2448</v>
          </cell>
          <cell r="BD10">
            <v>1559.2429999999999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1406.405</v>
          </cell>
          <cell r="E11">
            <v>640.74900000000002</v>
          </cell>
          <cell r="F11">
            <v>765.65599999999995</v>
          </cell>
          <cell r="G11">
            <v>34.976999999999997</v>
          </cell>
          <cell r="H11">
            <v>0</v>
          </cell>
          <cell r="I11">
            <v>531.64</v>
          </cell>
          <cell r="J11">
            <v>5.8140000000000001</v>
          </cell>
          <cell r="K11">
            <v>6.9470000000000001</v>
          </cell>
          <cell r="L11">
            <v>0</v>
          </cell>
          <cell r="M11">
            <v>0</v>
          </cell>
          <cell r="N11">
            <v>518.87900000000002</v>
          </cell>
          <cell r="O11">
            <v>0</v>
          </cell>
          <cell r="P11">
            <v>2287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2287</v>
          </cell>
          <cell r="V11">
            <v>0</v>
          </cell>
          <cell r="W11">
            <v>2.3980000000000001</v>
          </cell>
          <cell r="X11">
            <v>531.64</v>
          </cell>
          <cell r="Y11">
            <v>15.158999999999999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518.87900000000002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2287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531.64</v>
          </cell>
          <cell r="BC11">
            <v>2287</v>
          </cell>
          <cell r="BD11">
            <v>1406.405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1077.1869999999999</v>
          </cell>
          <cell r="E12">
            <v>495.09500000000003</v>
          </cell>
          <cell r="F12">
            <v>582.09199999999998</v>
          </cell>
          <cell r="G12">
            <v>35.154000000000003</v>
          </cell>
          <cell r="H12">
            <v>0</v>
          </cell>
          <cell r="I12">
            <v>407.78899999999999</v>
          </cell>
          <cell r="J12">
            <v>4.49</v>
          </cell>
          <cell r="K12">
            <v>5.28</v>
          </cell>
          <cell r="L12">
            <v>0</v>
          </cell>
          <cell r="M12">
            <v>0</v>
          </cell>
          <cell r="N12">
            <v>398.01900000000001</v>
          </cell>
          <cell r="O12">
            <v>0</v>
          </cell>
          <cell r="P12">
            <v>1726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1726</v>
          </cell>
          <cell r="V12">
            <v>0</v>
          </cell>
          <cell r="W12">
            <v>2.74</v>
          </cell>
          <cell r="X12">
            <v>407.78899999999999</v>
          </cell>
          <cell r="Y12">
            <v>12.51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398.01900000000001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407.78899999999999</v>
          </cell>
          <cell r="BC12">
            <v>1726</v>
          </cell>
          <cell r="BD12">
            <v>1077.1869999999999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791.678</v>
          </cell>
          <cell r="E13">
            <v>366.93900000000002</v>
          </cell>
          <cell r="F13">
            <v>424.73899999999998</v>
          </cell>
          <cell r="G13">
            <v>35.017000000000003</v>
          </cell>
          <cell r="H13">
            <v>0</v>
          </cell>
          <cell r="I13">
            <v>297.33100000000002</v>
          </cell>
          <cell r="J13">
            <v>3.35</v>
          </cell>
          <cell r="K13">
            <v>3.8769999999999998</v>
          </cell>
          <cell r="L13">
            <v>0</v>
          </cell>
          <cell r="M13">
            <v>0</v>
          </cell>
          <cell r="N13">
            <v>290.10399999999998</v>
          </cell>
          <cell r="O13">
            <v>0</v>
          </cell>
          <cell r="P13">
            <v>1239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1239</v>
          </cell>
          <cell r="V13">
            <v>0</v>
          </cell>
          <cell r="W13">
            <v>3.1850000000000001</v>
          </cell>
          <cell r="X13">
            <v>297.33100000000002</v>
          </cell>
          <cell r="Y13">
            <v>10.412000000000001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290.10399999999998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297.33100000000002</v>
          </cell>
          <cell r="BC13">
            <v>1239</v>
          </cell>
          <cell r="BD13">
            <v>791.678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1085.2809999999999</v>
          </cell>
          <cell r="E14">
            <v>496.88900000000001</v>
          </cell>
          <cell r="F14">
            <v>588.39200000000005</v>
          </cell>
          <cell r="G14">
            <v>35.368000000000002</v>
          </cell>
          <cell r="H14">
            <v>0</v>
          </cell>
          <cell r="I14">
            <v>407.93400000000003</v>
          </cell>
          <cell r="J14">
            <v>3.774</v>
          </cell>
          <cell r="K14">
            <v>4.468</v>
          </cell>
          <cell r="L14">
            <v>0</v>
          </cell>
          <cell r="M14">
            <v>0</v>
          </cell>
          <cell r="N14">
            <v>399.69200000000001</v>
          </cell>
          <cell r="O14">
            <v>0</v>
          </cell>
          <cell r="P14">
            <v>1739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1739</v>
          </cell>
          <cell r="V14">
            <v>0</v>
          </cell>
          <cell r="W14">
            <v>2.5089999999999999</v>
          </cell>
          <cell r="X14">
            <v>407.93400000000003</v>
          </cell>
          <cell r="Y14">
            <v>10.751000000000001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1739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399.69200000000001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1739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407.93400000000003</v>
          </cell>
          <cell r="BC14">
            <v>1739</v>
          </cell>
          <cell r="BD14">
            <v>1085.2809999999999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974.548</v>
          </cell>
          <cell r="E15">
            <v>453.62799999999999</v>
          </cell>
          <cell r="F15">
            <v>520.91999999999996</v>
          </cell>
          <cell r="G15">
            <v>35.506</v>
          </cell>
          <cell r="H15">
            <v>0</v>
          </cell>
          <cell r="I15">
            <v>366.71300000000002</v>
          </cell>
          <cell r="J15">
            <v>3.3759999999999999</v>
          </cell>
          <cell r="K15">
            <v>3.8769999999999998</v>
          </cell>
          <cell r="L15">
            <v>0</v>
          </cell>
          <cell r="M15">
            <v>0</v>
          </cell>
          <cell r="N15">
            <v>359.46</v>
          </cell>
          <cell r="O15">
            <v>0</v>
          </cell>
          <cell r="P15">
            <v>1516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1516</v>
          </cell>
          <cell r="V15">
            <v>0</v>
          </cell>
          <cell r="W15">
            <v>3.9239999999999999</v>
          </cell>
          <cell r="X15">
            <v>366.71300000000002</v>
          </cell>
          <cell r="Y15">
            <v>11.177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359.46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366.71300000000002</v>
          </cell>
          <cell r="BC15">
            <v>1516</v>
          </cell>
          <cell r="BD15">
            <v>974.548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1296.7149999999999</v>
          </cell>
          <cell r="E16">
            <v>599.50199999999995</v>
          </cell>
          <cell r="F16">
            <v>697.21299999999997</v>
          </cell>
          <cell r="G16">
            <v>35.429000000000002</v>
          </cell>
          <cell r="H16">
            <v>0</v>
          </cell>
          <cell r="I16">
            <v>490.35599999999999</v>
          </cell>
          <cell r="J16">
            <v>4.3150000000000004</v>
          </cell>
          <cell r="K16">
            <v>5.0179999999999998</v>
          </cell>
          <cell r="L16">
            <v>0</v>
          </cell>
          <cell r="M16">
            <v>0</v>
          </cell>
          <cell r="N16">
            <v>481.02300000000002</v>
          </cell>
          <cell r="O16">
            <v>0</v>
          </cell>
          <cell r="P16">
            <v>2053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2053</v>
          </cell>
          <cell r="V16">
            <v>0</v>
          </cell>
          <cell r="W16">
            <v>2.8319999999999999</v>
          </cell>
          <cell r="X16">
            <v>490.35599999999999</v>
          </cell>
          <cell r="Y16">
            <v>12.164999999999999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481.02300000000002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490.35599999999999</v>
          </cell>
          <cell r="BC16">
            <v>2053</v>
          </cell>
          <cell r="BD16">
            <v>1296.7149999999999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1694.711</v>
          </cell>
          <cell r="E17">
            <v>804.77599999999995</v>
          </cell>
          <cell r="F17">
            <v>889.93499999999995</v>
          </cell>
          <cell r="G17">
            <v>35.174999999999997</v>
          </cell>
          <cell r="H17">
            <v>0</v>
          </cell>
          <cell r="I17">
            <v>637.53800000000001</v>
          </cell>
          <cell r="J17">
            <v>6.7450000000000001</v>
          </cell>
          <cell r="K17">
            <v>7.4580000000000002</v>
          </cell>
          <cell r="L17">
            <v>0</v>
          </cell>
          <cell r="M17">
            <v>0</v>
          </cell>
          <cell r="N17">
            <v>623.33500000000004</v>
          </cell>
          <cell r="O17">
            <v>0</v>
          </cell>
          <cell r="P17">
            <v>2538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2538</v>
          </cell>
          <cell r="V17">
            <v>0</v>
          </cell>
          <cell r="W17">
            <v>3.0910000000000002</v>
          </cell>
          <cell r="X17">
            <v>637.53800000000001</v>
          </cell>
          <cell r="Y17">
            <v>17.294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2538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623.33500000000004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2538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637.53800000000001</v>
          </cell>
          <cell r="BC17">
            <v>2538</v>
          </cell>
          <cell r="BD17">
            <v>1694.711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3315</v>
          </cell>
        </row>
      </sheetData>
      <sheetData sheetId="24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ED plyn"/>
      <sheetName val="Měsíční výkaz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1425.5409999999999</v>
          </cell>
          <cell r="E6">
            <v>659.75</v>
          </cell>
          <cell r="F6">
            <v>765.79100000000005</v>
          </cell>
          <cell r="G6">
            <v>35.314</v>
          </cell>
          <cell r="H6">
            <v>0</v>
          </cell>
          <cell r="I6">
            <v>532.95100000000002</v>
          </cell>
          <cell r="J6">
            <v>5.5609999999999999</v>
          </cell>
          <cell r="K6">
            <v>6.4539999999999997</v>
          </cell>
          <cell r="L6">
            <v>0</v>
          </cell>
          <cell r="M6">
            <v>0</v>
          </cell>
          <cell r="N6">
            <v>520.93600000000004</v>
          </cell>
          <cell r="O6">
            <v>0</v>
          </cell>
          <cell r="P6">
            <v>2227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2227</v>
          </cell>
          <cell r="V6">
            <v>0</v>
          </cell>
          <cell r="W6">
            <v>3.9809999999999999</v>
          </cell>
          <cell r="X6">
            <v>532.95100000000002</v>
          </cell>
          <cell r="Y6">
            <v>15.996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520.93600000000004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2227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532.95100000000002</v>
          </cell>
          <cell r="BC6">
            <v>2227</v>
          </cell>
          <cell r="BD6">
            <v>1425.5409999999999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1932.8810000000001</v>
          </cell>
          <cell r="E7">
            <v>910.31700000000001</v>
          </cell>
          <cell r="F7">
            <v>1022.564</v>
          </cell>
          <cell r="G7">
            <v>35.017000000000003</v>
          </cell>
          <cell r="H7">
            <v>0</v>
          </cell>
          <cell r="I7">
            <v>723.06500000000005</v>
          </cell>
          <cell r="J7">
            <v>7.7480000000000002</v>
          </cell>
          <cell r="K7">
            <v>8.7029999999999994</v>
          </cell>
          <cell r="L7">
            <v>0</v>
          </cell>
          <cell r="M7">
            <v>0</v>
          </cell>
          <cell r="N7">
            <v>706.61400000000003</v>
          </cell>
          <cell r="O7">
            <v>0</v>
          </cell>
          <cell r="P7">
            <v>2924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2924</v>
          </cell>
          <cell r="V7">
            <v>0</v>
          </cell>
          <cell r="W7">
            <v>1.9370000000000001</v>
          </cell>
          <cell r="X7">
            <v>723.06500000000005</v>
          </cell>
          <cell r="Y7">
            <v>18.388000000000002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706.61400000000003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2924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723.06500000000005</v>
          </cell>
          <cell r="BC7">
            <v>2924</v>
          </cell>
          <cell r="BD7">
            <v>1932.8810000000001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2378.0419999999999</v>
          </cell>
          <cell r="E8">
            <v>1122.0129999999999</v>
          </cell>
          <cell r="F8">
            <v>1256.029</v>
          </cell>
          <cell r="G8">
            <v>35.027999999999999</v>
          </cell>
          <cell r="H8">
            <v>0</v>
          </cell>
          <cell r="I8">
            <v>893.05399999999997</v>
          </cell>
          <cell r="J8">
            <v>10.209</v>
          </cell>
          <cell r="K8">
            <v>11.428000000000001</v>
          </cell>
          <cell r="L8">
            <v>0</v>
          </cell>
          <cell r="M8">
            <v>0</v>
          </cell>
          <cell r="N8">
            <v>871.41700000000003</v>
          </cell>
          <cell r="O8">
            <v>0</v>
          </cell>
          <cell r="P8">
            <v>3599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3599</v>
          </cell>
          <cell r="V8">
            <v>0</v>
          </cell>
          <cell r="W8">
            <v>1.669</v>
          </cell>
          <cell r="X8">
            <v>893.05399999999997</v>
          </cell>
          <cell r="Y8">
            <v>23.306000000000001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871.41700000000003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893.05399999999997</v>
          </cell>
          <cell r="BC8">
            <v>3599</v>
          </cell>
          <cell r="BD8">
            <v>2378.0419999999999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1144.1859999999999</v>
          </cell>
          <cell r="E9">
            <v>523.72400000000005</v>
          </cell>
          <cell r="F9">
            <v>620.46199999999999</v>
          </cell>
          <cell r="G9">
            <v>35.249000000000002</v>
          </cell>
          <cell r="H9">
            <v>0</v>
          </cell>
          <cell r="I9">
            <v>431.18799999999999</v>
          </cell>
          <cell r="J9">
            <v>4.306</v>
          </cell>
          <cell r="K9">
            <v>5.101</v>
          </cell>
          <cell r="L9">
            <v>0</v>
          </cell>
          <cell r="M9">
            <v>0</v>
          </cell>
          <cell r="N9">
            <v>421.78100000000001</v>
          </cell>
          <cell r="O9">
            <v>0</v>
          </cell>
          <cell r="P9">
            <v>1839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1839</v>
          </cell>
          <cell r="V9">
            <v>0</v>
          </cell>
          <cell r="W9">
            <v>5.3</v>
          </cell>
          <cell r="X9">
            <v>431.18799999999999</v>
          </cell>
          <cell r="Y9">
            <v>14.707000000000001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421.78100000000001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431.18799999999999</v>
          </cell>
          <cell r="BC9">
            <v>1839</v>
          </cell>
          <cell r="BD9">
            <v>1144.1859999999999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1055.1379999999999</v>
          </cell>
          <cell r="E10">
            <v>491.94799999999998</v>
          </cell>
          <cell r="F10">
            <v>563.19000000000005</v>
          </cell>
          <cell r="G10">
            <v>35.487000000000002</v>
          </cell>
          <cell r="H10">
            <v>0</v>
          </cell>
          <cell r="I10">
            <v>398.17200000000003</v>
          </cell>
          <cell r="J10">
            <v>4.2240000000000002</v>
          </cell>
          <cell r="K10">
            <v>4.8360000000000003</v>
          </cell>
          <cell r="L10">
            <v>0</v>
          </cell>
          <cell r="M10">
            <v>0</v>
          </cell>
          <cell r="N10">
            <v>389.11200000000002</v>
          </cell>
          <cell r="O10">
            <v>0</v>
          </cell>
          <cell r="P10">
            <v>1641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1641</v>
          </cell>
          <cell r="V10">
            <v>0</v>
          </cell>
          <cell r="W10">
            <v>4.6829999999999998</v>
          </cell>
          <cell r="X10">
            <v>398.17200000000003</v>
          </cell>
          <cell r="Y10">
            <v>13.743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389.11200000000002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398.17200000000003</v>
          </cell>
          <cell r="BC10">
            <v>1641</v>
          </cell>
          <cell r="BD10">
            <v>1055.1379999999999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760.63300000000004</v>
          </cell>
          <cell r="E11">
            <v>347.58699999999999</v>
          </cell>
          <cell r="F11">
            <v>413.04599999999999</v>
          </cell>
          <cell r="G11">
            <v>35.485999999999997</v>
          </cell>
          <cell r="H11">
            <v>0</v>
          </cell>
          <cell r="I11">
            <v>286.58499999999998</v>
          </cell>
          <cell r="J11">
            <v>2.8809999999999998</v>
          </cell>
          <cell r="K11">
            <v>3.423</v>
          </cell>
          <cell r="L11">
            <v>0</v>
          </cell>
          <cell r="M11">
            <v>0</v>
          </cell>
          <cell r="N11">
            <v>280.28100000000001</v>
          </cell>
          <cell r="O11">
            <v>0</v>
          </cell>
          <cell r="P11">
            <v>1226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1226</v>
          </cell>
          <cell r="V11">
            <v>0</v>
          </cell>
          <cell r="W11">
            <v>4.125</v>
          </cell>
          <cell r="X11">
            <v>286.58499999999998</v>
          </cell>
          <cell r="Y11">
            <v>10.429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280.28100000000001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286.58499999999998</v>
          </cell>
          <cell r="BC11">
            <v>1226</v>
          </cell>
          <cell r="BD11">
            <v>760.63300000000004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685.82500000000005</v>
          </cell>
          <cell r="E12">
            <v>310.13200000000001</v>
          </cell>
          <cell r="F12">
            <v>375.69299999999998</v>
          </cell>
          <cell r="G12">
            <v>35.531999999999996</v>
          </cell>
          <cell r="H12">
            <v>0</v>
          </cell>
          <cell r="I12">
            <v>254.98500000000001</v>
          </cell>
          <cell r="J12">
            <v>2.6960000000000002</v>
          </cell>
          <cell r="K12">
            <v>3.266</v>
          </cell>
          <cell r="L12">
            <v>0</v>
          </cell>
          <cell r="M12">
            <v>0</v>
          </cell>
          <cell r="N12">
            <v>249.023</v>
          </cell>
          <cell r="O12">
            <v>0</v>
          </cell>
          <cell r="P12">
            <v>1112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1112</v>
          </cell>
          <cell r="V12">
            <v>0</v>
          </cell>
          <cell r="W12">
            <v>4.0069999999999997</v>
          </cell>
          <cell r="X12">
            <v>254.98500000000001</v>
          </cell>
          <cell r="Y12">
            <v>9.9689999999999994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249.023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254.98500000000001</v>
          </cell>
          <cell r="BC12">
            <v>1112</v>
          </cell>
          <cell r="BD12">
            <v>685.82500000000005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863.30899999999997</v>
          </cell>
          <cell r="E13">
            <v>397.411</v>
          </cell>
          <cell r="F13">
            <v>465.89800000000002</v>
          </cell>
          <cell r="G13">
            <v>35.54</v>
          </cell>
          <cell r="H13">
            <v>0</v>
          </cell>
          <cell r="I13">
            <v>321.77</v>
          </cell>
          <cell r="J13">
            <v>3.4940000000000002</v>
          </cell>
          <cell r="K13">
            <v>4.0970000000000004</v>
          </cell>
          <cell r="L13">
            <v>0</v>
          </cell>
          <cell r="M13">
            <v>0</v>
          </cell>
          <cell r="N13">
            <v>314.17899999999997</v>
          </cell>
          <cell r="O13">
            <v>0</v>
          </cell>
          <cell r="P13">
            <v>1358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1358</v>
          </cell>
          <cell r="V13">
            <v>0</v>
          </cell>
          <cell r="W13">
            <v>4.2969999999999997</v>
          </cell>
          <cell r="X13">
            <v>321.77</v>
          </cell>
          <cell r="Y13">
            <v>11.888000000000002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314.17899999999997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321.77</v>
          </cell>
          <cell r="BC13">
            <v>1358</v>
          </cell>
          <cell r="BD13">
            <v>863.30899999999997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1386.104</v>
          </cell>
          <cell r="E14">
            <v>639.72900000000004</v>
          </cell>
          <cell r="F14">
            <v>746.375</v>
          </cell>
          <cell r="G14">
            <v>35.509</v>
          </cell>
          <cell r="H14">
            <v>0</v>
          </cell>
          <cell r="I14">
            <v>522.125</v>
          </cell>
          <cell r="J14">
            <v>5.4249999999999998</v>
          </cell>
          <cell r="K14">
            <v>6.33</v>
          </cell>
          <cell r="L14">
            <v>0</v>
          </cell>
          <cell r="M14">
            <v>0</v>
          </cell>
          <cell r="N14">
            <v>510.37</v>
          </cell>
          <cell r="O14">
            <v>0</v>
          </cell>
          <cell r="P14">
            <v>2193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2193</v>
          </cell>
          <cell r="V14">
            <v>0</v>
          </cell>
          <cell r="W14">
            <v>3.383</v>
          </cell>
          <cell r="X14">
            <v>522.125</v>
          </cell>
          <cell r="Y14">
            <v>15.137999999999998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2193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510.37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2193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522.125</v>
          </cell>
          <cell r="BC14">
            <v>2193</v>
          </cell>
          <cell r="BD14">
            <v>1386.104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1210.6210000000001</v>
          </cell>
          <cell r="E15">
            <v>558.72400000000005</v>
          </cell>
          <cell r="F15">
            <v>651.89700000000005</v>
          </cell>
          <cell r="G15">
            <v>35.517000000000003</v>
          </cell>
          <cell r="H15">
            <v>0</v>
          </cell>
          <cell r="I15">
            <v>455.67700000000002</v>
          </cell>
          <cell r="J15">
            <v>4.5510000000000002</v>
          </cell>
          <cell r="K15">
            <v>5.3090000000000002</v>
          </cell>
          <cell r="L15">
            <v>0</v>
          </cell>
          <cell r="M15">
            <v>0</v>
          </cell>
          <cell r="N15">
            <v>445.81700000000001</v>
          </cell>
          <cell r="O15">
            <v>0</v>
          </cell>
          <cell r="P15">
            <v>1914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1914</v>
          </cell>
          <cell r="V15">
            <v>0</v>
          </cell>
          <cell r="W15">
            <v>3.2389999999999999</v>
          </cell>
          <cell r="X15">
            <v>455.67700000000002</v>
          </cell>
          <cell r="Y15">
            <v>13.099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445.81700000000001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455.67700000000002</v>
          </cell>
          <cell r="BC15">
            <v>1914</v>
          </cell>
          <cell r="BD15">
            <v>1210.6210000000001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1233.7550000000001</v>
          </cell>
          <cell r="E6">
            <v>591.827</v>
          </cell>
          <cell r="F6">
            <v>641.928</v>
          </cell>
          <cell r="G6">
            <v>34.58</v>
          </cell>
          <cell r="H6">
            <v>0</v>
          </cell>
          <cell r="I6">
            <v>462</v>
          </cell>
          <cell r="J6">
            <v>7.5810000000000004</v>
          </cell>
          <cell r="K6">
            <v>8.2219999999999995</v>
          </cell>
          <cell r="L6">
            <v>0</v>
          </cell>
          <cell r="M6">
            <v>0</v>
          </cell>
          <cell r="N6">
            <v>446.197</v>
          </cell>
          <cell r="O6">
            <v>0</v>
          </cell>
          <cell r="P6">
            <v>1804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1804</v>
          </cell>
          <cell r="V6">
            <v>0</v>
          </cell>
          <cell r="W6">
            <v>4.2300000000000004</v>
          </cell>
          <cell r="X6">
            <v>462</v>
          </cell>
          <cell r="Y6">
            <v>20.033000000000001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446.197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462</v>
          </cell>
          <cell r="BC6">
            <v>1804</v>
          </cell>
          <cell r="BD6">
            <v>1233.7550000000001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1169.962</v>
          </cell>
          <cell r="E7">
            <v>565.07799999999997</v>
          </cell>
          <cell r="F7">
            <v>604.88400000000001</v>
          </cell>
          <cell r="G7">
            <v>34.567</v>
          </cell>
          <cell r="H7">
            <v>0</v>
          </cell>
          <cell r="I7">
            <v>439.59</v>
          </cell>
          <cell r="J7">
            <v>5.8689999999999998</v>
          </cell>
          <cell r="K7">
            <v>6.282</v>
          </cell>
          <cell r="L7">
            <v>0</v>
          </cell>
          <cell r="M7">
            <v>0</v>
          </cell>
          <cell r="N7">
            <v>427.43900000000002</v>
          </cell>
          <cell r="O7">
            <v>0</v>
          </cell>
          <cell r="P7">
            <v>1694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1694</v>
          </cell>
          <cell r="V7">
            <v>0</v>
          </cell>
          <cell r="W7">
            <v>3.1139999999999999</v>
          </cell>
          <cell r="X7">
            <v>439.59</v>
          </cell>
          <cell r="Y7">
            <v>15.265000000000001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427.43900000000002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439.59</v>
          </cell>
          <cell r="BC7">
            <v>1694</v>
          </cell>
          <cell r="BD7">
            <v>1169.962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1203.183</v>
          </cell>
          <cell r="E8">
            <v>578.17399999999998</v>
          </cell>
          <cell r="F8">
            <v>625.00900000000001</v>
          </cell>
          <cell r="G8">
            <v>34.667999999999999</v>
          </cell>
          <cell r="H8">
            <v>0</v>
          </cell>
          <cell r="I8">
            <v>439.92</v>
          </cell>
          <cell r="J8">
            <v>6.0529999999999999</v>
          </cell>
          <cell r="K8">
            <v>6.5430000000000001</v>
          </cell>
          <cell r="L8">
            <v>0</v>
          </cell>
          <cell r="M8">
            <v>0</v>
          </cell>
          <cell r="N8">
            <v>427.32400000000001</v>
          </cell>
          <cell r="O8">
            <v>0</v>
          </cell>
          <cell r="P8">
            <v>1712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1712</v>
          </cell>
          <cell r="V8">
            <v>0</v>
          </cell>
          <cell r="W8">
            <v>3.9009999999999998</v>
          </cell>
          <cell r="X8">
            <v>439.92</v>
          </cell>
          <cell r="Y8">
            <v>16.497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427.32400000000001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439.92</v>
          </cell>
          <cell r="BC8">
            <v>1712</v>
          </cell>
          <cell r="BD8">
            <v>1203.183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627.06200000000001</v>
          </cell>
          <cell r="E9">
            <v>301.23</v>
          </cell>
          <cell r="F9">
            <v>325.83199999999999</v>
          </cell>
          <cell r="G9">
            <v>34.695</v>
          </cell>
          <cell r="H9">
            <v>0</v>
          </cell>
          <cell r="I9">
            <v>237.03</v>
          </cell>
          <cell r="J9">
            <v>3.4350000000000001</v>
          </cell>
          <cell r="K9">
            <v>3.7149999999999999</v>
          </cell>
          <cell r="L9">
            <v>0</v>
          </cell>
          <cell r="M9">
            <v>0</v>
          </cell>
          <cell r="N9">
            <v>229.88</v>
          </cell>
          <cell r="O9">
            <v>0</v>
          </cell>
          <cell r="P9">
            <v>923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923</v>
          </cell>
          <cell r="V9">
            <v>0</v>
          </cell>
          <cell r="W9">
            <v>5.952</v>
          </cell>
          <cell r="X9">
            <v>237.03</v>
          </cell>
          <cell r="Y9">
            <v>13.102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229.88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237.03</v>
          </cell>
          <cell r="BC9">
            <v>923</v>
          </cell>
          <cell r="BD9">
            <v>627.06200000000001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634.95399999999995</v>
          </cell>
          <cell r="E10">
            <v>304.52</v>
          </cell>
          <cell r="F10">
            <v>330.43400000000003</v>
          </cell>
          <cell r="G10">
            <v>34.71</v>
          </cell>
          <cell r="H10">
            <v>0</v>
          </cell>
          <cell r="I10">
            <v>238.33</v>
          </cell>
          <cell r="J10">
            <v>3.956</v>
          </cell>
          <cell r="K10">
            <v>4.2930000000000001</v>
          </cell>
          <cell r="L10">
            <v>0</v>
          </cell>
          <cell r="M10">
            <v>0</v>
          </cell>
          <cell r="N10">
            <v>230.08099999999999</v>
          </cell>
          <cell r="O10">
            <v>0</v>
          </cell>
          <cell r="P10">
            <v>931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931</v>
          </cell>
          <cell r="V10">
            <v>0</v>
          </cell>
          <cell r="W10">
            <v>3.8210000000000002</v>
          </cell>
          <cell r="X10">
            <v>238.33</v>
          </cell>
          <cell r="Y10">
            <v>12.07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230.08099999999999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238.33</v>
          </cell>
          <cell r="BC10">
            <v>931</v>
          </cell>
          <cell r="BD10">
            <v>634.95399999999995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610.399</v>
          </cell>
          <cell r="E11">
            <v>291.44</v>
          </cell>
          <cell r="F11">
            <v>318.959</v>
          </cell>
          <cell r="G11">
            <v>34.976999999999997</v>
          </cell>
          <cell r="H11">
            <v>0</v>
          </cell>
          <cell r="I11">
            <v>228.43</v>
          </cell>
          <cell r="J11">
            <v>2.9980000000000002</v>
          </cell>
          <cell r="K11">
            <v>3.2810000000000001</v>
          </cell>
          <cell r="L11">
            <v>0</v>
          </cell>
          <cell r="M11">
            <v>0</v>
          </cell>
          <cell r="N11">
            <v>222.15100000000001</v>
          </cell>
          <cell r="O11">
            <v>0</v>
          </cell>
          <cell r="P11">
            <v>900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900</v>
          </cell>
          <cell r="V11">
            <v>0</v>
          </cell>
          <cell r="W11">
            <v>3.4729999999999999</v>
          </cell>
          <cell r="X11">
            <v>228.43</v>
          </cell>
          <cell r="Y11">
            <v>9.7519999999999989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222.15100000000001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228.43</v>
          </cell>
          <cell r="BC11">
            <v>900</v>
          </cell>
          <cell r="BD11">
            <v>610.399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443.19900000000001</v>
          </cell>
          <cell r="E12">
            <v>212.387</v>
          </cell>
          <cell r="F12">
            <v>230.81200000000001</v>
          </cell>
          <cell r="G12">
            <v>35.119999999999997</v>
          </cell>
          <cell r="H12">
            <v>0</v>
          </cell>
          <cell r="I12">
            <v>165.12</v>
          </cell>
          <cell r="J12">
            <v>2.3180000000000001</v>
          </cell>
          <cell r="K12">
            <v>2.5190000000000001</v>
          </cell>
          <cell r="L12">
            <v>0</v>
          </cell>
          <cell r="M12">
            <v>0</v>
          </cell>
          <cell r="N12">
            <v>160.28299999999999</v>
          </cell>
          <cell r="O12">
            <v>0</v>
          </cell>
          <cell r="P12">
            <v>646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646</v>
          </cell>
          <cell r="V12">
            <v>0</v>
          </cell>
          <cell r="W12">
            <v>4.0679999999999996</v>
          </cell>
          <cell r="X12">
            <v>165.12</v>
          </cell>
          <cell r="Y12">
            <v>8.9049999999999994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160.28299999999999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165.12</v>
          </cell>
          <cell r="BC12">
            <v>646</v>
          </cell>
          <cell r="BD12">
            <v>443.19900000000001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491.1</v>
          </cell>
          <cell r="E13">
            <v>233.37200000000001</v>
          </cell>
          <cell r="F13">
            <v>257.72800000000001</v>
          </cell>
          <cell r="G13">
            <v>35.024000000000001</v>
          </cell>
          <cell r="H13">
            <v>0</v>
          </cell>
          <cell r="I13">
            <v>176.32</v>
          </cell>
          <cell r="J13">
            <v>1.915</v>
          </cell>
          <cell r="K13">
            <v>2.1150000000000002</v>
          </cell>
          <cell r="L13">
            <v>0</v>
          </cell>
          <cell r="M13">
            <v>0</v>
          </cell>
          <cell r="N13">
            <v>172.29</v>
          </cell>
          <cell r="O13">
            <v>0</v>
          </cell>
          <cell r="P13">
            <v>701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701</v>
          </cell>
          <cell r="V13">
            <v>0</v>
          </cell>
          <cell r="W13">
            <v>4.694</v>
          </cell>
          <cell r="X13">
            <v>176.32</v>
          </cell>
          <cell r="Y13">
            <v>8.7240000000000002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172.29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176.32</v>
          </cell>
          <cell r="BC13">
            <v>701</v>
          </cell>
          <cell r="BD13">
            <v>491.1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430.67700000000002</v>
          </cell>
          <cell r="E14">
            <v>207.66499999999999</v>
          </cell>
          <cell r="F14">
            <v>223.012</v>
          </cell>
          <cell r="G14">
            <v>35.372</v>
          </cell>
          <cell r="H14">
            <v>0</v>
          </cell>
          <cell r="I14">
            <v>166.32</v>
          </cell>
          <cell r="J14">
            <v>2.5449999999999999</v>
          </cell>
          <cell r="K14">
            <v>2.7330000000000001</v>
          </cell>
          <cell r="L14">
            <v>0</v>
          </cell>
          <cell r="M14">
            <v>0</v>
          </cell>
          <cell r="N14">
            <v>161.042</v>
          </cell>
          <cell r="O14">
            <v>0</v>
          </cell>
          <cell r="P14">
            <v>643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643</v>
          </cell>
          <cell r="V14">
            <v>0</v>
          </cell>
          <cell r="W14">
            <v>5.35</v>
          </cell>
          <cell r="X14">
            <v>166.32</v>
          </cell>
          <cell r="Y14">
            <v>10.628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161.042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166.32</v>
          </cell>
          <cell r="BC14">
            <v>643</v>
          </cell>
          <cell r="BD14">
            <v>430.67700000000002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597.447</v>
          </cell>
          <cell r="E15">
            <v>285.37299999999999</v>
          </cell>
          <cell r="F15">
            <v>312.07400000000001</v>
          </cell>
          <cell r="G15">
            <v>35.503999999999998</v>
          </cell>
          <cell r="H15">
            <v>0</v>
          </cell>
          <cell r="I15">
            <v>227.34</v>
          </cell>
          <cell r="J15">
            <v>3.1059999999999999</v>
          </cell>
          <cell r="K15">
            <v>3.3969999999999998</v>
          </cell>
          <cell r="L15">
            <v>0</v>
          </cell>
          <cell r="M15">
            <v>0</v>
          </cell>
          <cell r="N15">
            <v>220.83699999999999</v>
          </cell>
          <cell r="O15">
            <v>0</v>
          </cell>
          <cell r="P15">
            <v>895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895</v>
          </cell>
          <cell r="V15">
            <v>0</v>
          </cell>
          <cell r="W15">
            <v>5.7370000000000001</v>
          </cell>
          <cell r="X15">
            <v>227.34</v>
          </cell>
          <cell r="Y15">
            <v>12.24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895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220.83699999999999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895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227.34</v>
          </cell>
          <cell r="BC15">
            <v>895</v>
          </cell>
          <cell r="BD15">
            <v>597.447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669.33699999999999</v>
          </cell>
          <cell r="E16">
            <v>320.02100000000002</v>
          </cell>
          <cell r="F16">
            <v>349.31599999999997</v>
          </cell>
          <cell r="G16">
            <v>35.44</v>
          </cell>
          <cell r="H16">
            <v>0</v>
          </cell>
          <cell r="I16">
            <v>240.74</v>
          </cell>
          <cell r="J16">
            <v>2.6869999999999998</v>
          </cell>
          <cell r="K16">
            <v>2.9329999999999998</v>
          </cell>
          <cell r="L16">
            <v>0</v>
          </cell>
          <cell r="M16">
            <v>0</v>
          </cell>
          <cell r="N16">
            <v>235.12</v>
          </cell>
          <cell r="O16">
            <v>0</v>
          </cell>
          <cell r="P16">
            <v>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946</v>
          </cell>
          <cell r="V16">
            <v>0</v>
          </cell>
          <cell r="W16">
            <v>7.7380000000000004</v>
          </cell>
          <cell r="X16">
            <v>240.74</v>
          </cell>
          <cell r="Y16">
            <v>13.358000000000001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235.12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240.74</v>
          </cell>
          <cell r="BC16">
            <v>946</v>
          </cell>
          <cell r="BD16">
            <v>669.33699999999999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971.88800000000003</v>
          </cell>
          <cell r="E17">
            <v>468.17599999999999</v>
          </cell>
          <cell r="F17">
            <v>503.71199999999999</v>
          </cell>
          <cell r="G17">
            <v>35.186999999999998</v>
          </cell>
          <cell r="H17">
            <v>0</v>
          </cell>
          <cell r="I17">
            <v>383.14</v>
          </cell>
          <cell r="J17">
            <v>5.5810000000000004</v>
          </cell>
          <cell r="K17">
            <v>6.0049999999999999</v>
          </cell>
          <cell r="L17">
            <v>0</v>
          </cell>
          <cell r="M17">
            <v>0</v>
          </cell>
          <cell r="N17">
            <v>371.55399999999997</v>
          </cell>
          <cell r="O17">
            <v>0</v>
          </cell>
          <cell r="P17">
            <v>1484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1484</v>
          </cell>
          <cell r="V17">
            <v>0</v>
          </cell>
          <cell r="W17">
            <v>6.0410000000000004</v>
          </cell>
          <cell r="X17">
            <v>383.14</v>
          </cell>
          <cell r="Y17">
            <v>17.627000000000002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371.55399999999997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383.14</v>
          </cell>
          <cell r="BC17">
            <v>1484</v>
          </cell>
          <cell r="BD17">
            <v>971.88800000000003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3612</v>
          </cell>
        </row>
      </sheetData>
      <sheetData sheetId="23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1166.7809999999999</v>
          </cell>
          <cell r="E6">
            <v>560.63699999999994</v>
          </cell>
          <cell r="F6">
            <v>606.14400000000001</v>
          </cell>
          <cell r="G6">
            <v>35.314</v>
          </cell>
          <cell r="H6">
            <v>0</v>
          </cell>
          <cell r="I6">
            <v>433.43</v>
          </cell>
          <cell r="J6">
            <v>5.8979999999999997</v>
          </cell>
          <cell r="K6">
            <v>6.3760000000000003</v>
          </cell>
          <cell r="L6">
            <v>0</v>
          </cell>
          <cell r="M6">
            <v>0</v>
          </cell>
          <cell r="N6">
            <v>421.15600000000001</v>
          </cell>
          <cell r="O6">
            <v>0</v>
          </cell>
          <cell r="P6">
            <v>1687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1687</v>
          </cell>
          <cell r="V6">
            <v>0</v>
          </cell>
          <cell r="W6">
            <v>4.569</v>
          </cell>
          <cell r="X6">
            <v>433.43</v>
          </cell>
          <cell r="Y6">
            <v>16.843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421.15600000000001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433.43</v>
          </cell>
          <cell r="BC6">
            <v>1687</v>
          </cell>
          <cell r="BD6">
            <v>1166.7809999999999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1091.0119999999999</v>
          </cell>
          <cell r="E7">
            <v>526.37400000000002</v>
          </cell>
          <cell r="F7">
            <v>564.63800000000003</v>
          </cell>
          <cell r="G7">
            <v>35.017000000000003</v>
          </cell>
          <cell r="H7">
            <v>0</v>
          </cell>
          <cell r="I7">
            <v>403.45</v>
          </cell>
          <cell r="J7">
            <v>5.6</v>
          </cell>
          <cell r="K7">
            <v>6.008</v>
          </cell>
          <cell r="L7">
            <v>0</v>
          </cell>
          <cell r="M7">
            <v>0</v>
          </cell>
          <cell r="N7">
            <v>391.84199999999998</v>
          </cell>
          <cell r="O7">
            <v>0</v>
          </cell>
          <cell r="P7">
            <v>1558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1558</v>
          </cell>
          <cell r="V7">
            <v>0</v>
          </cell>
          <cell r="W7">
            <v>4.0039999999999996</v>
          </cell>
          <cell r="X7">
            <v>403.45</v>
          </cell>
          <cell r="Y7">
            <v>15.612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391.84199999999998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403.45</v>
          </cell>
          <cell r="BC7">
            <v>1558</v>
          </cell>
          <cell r="BD7">
            <v>1091.0119999999999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906.86800000000005</v>
          </cell>
          <cell r="E8">
            <v>436.97</v>
          </cell>
          <cell r="F8">
            <v>469.89800000000002</v>
          </cell>
          <cell r="G8">
            <v>35.027999999999999</v>
          </cell>
          <cell r="H8">
            <v>0</v>
          </cell>
          <cell r="I8">
            <v>335.29</v>
          </cell>
          <cell r="J8">
            <v>4.3769999999999998</v>
          </cell>
          <cell r="K8">
            <v>4.7069999999999999</v>
          </cell>
          <cell r="L8">
            <v>0</v>
          </cell>
          <cell r="M8">
            <v>0</v>
          </cell>
          <cell r="N8">
            <v>326.20600000000002</v>
          </cell>
          <cell r="O8">
            <v>0</v>
          </cell>
          <cell r="P8">
            <v>1298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1298</v>
          </cell>
          <cell r="V8">
            <v>0</v>
          </cell>
          <cell r="W8">
            <v>5.54</v>
          </cell>
          <cell r="X8">
            <v>335.29</v>
          </cell>
          <cell r="Y8">
            <v>14.623999999999999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326.20600000000002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335.29</v>
          </cell>
          <cell r="BC8">
            <v>1298</v>
          </cell>
          <cell r="BD8">
            <v>906.86800000000005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410.38</v>
          </cell>
          <cell r="E9">
            <v>199.21100000000001</v>
          </cell>
          <cell r="F9">
            <v>211.16900000000001</v>
          </cell>
          <cell r="G9">
            <v>35.262</v>
          </cell>
          <cell r="H9">
            <v>0</v>
          </cell>
          <cell r="I9">
            <v>152.25</v>
          </cell>
          <cell r="J9">
            <v>2.028</v>
          </cell>
          <cell r="K9">
            <v>2.149</v>
          </cell>
          <cell r="L9">
            <v>0</v>
          </cell>
          <cell r="M9">
            <v>0</v>
          </cell>
          <cell r="N9">
            <v>148.07300000000001</v>
          </cell>
          <cell r="O9">
            <v>0</v>
          </cell>
          <cell r="P9">
            <v>581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581</v>
          </cell>
          <cell r="V9">
            <v>0</v>
          </cell>
          <cell r="W9">
            <v>7.3739999999999997</v>
          </cell>
          <cell r="X9">
            <v>152.25</v>
          </cell>
          <cell r="Y9">
            <v>11.550999999999998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148.07300000000001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152.25</v>
          </cell>
          <cell r="BC9">
            <v>581</v>
          </cell>
          <cell r="BD9">
            <v>410.38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344.11</v>
          </cell>
          <cell r="E10">
            <v>167.173</v>
          </cell>
          <cell r="F10">
            <v>176.93700000000001</v>
          </cell>
          <cell r="G10">
            <v>35.491</v>
          </cell>
          <cell r="H10">
            <v>0</v>
          </cell>
          <cell r="I10">
            <v>127.55</v>
          </cell>
          <cell r="J10">
            <v>1.7190000000000001</v>
          </cell>
          <cell r="K10">
            <v>1.82</v>
          </cell>
          <cell r="L10">
            <v>0</v>
          </cell>
          <cell r="M10">
            <v>0</v>
          </cell>
          <cell r="N10">
            <v>124.011</v>
          </cell>
          <cell r="O10">
            <v>0</v>
          </cell>
          <cell r="P10">
            <v>486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486</v>
          </cell>
          <cell r="V10">
            <v>0</v>
          </cell>
          <cell r="W10">
            <v>6.2050000000000001</v>
          </cell>
          <cell r="X10">
            <v>127.55</v>
          </cell>
          <cell r="Y10">
            <v>9.7439999999999998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124.011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127.55</v>
          </cell>
          <cell r="BC10">
            <v>486</v>
          </cell>
          <cell r="BD10">
            <v>344.11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356.28199999999998</v>
          </cell>
          <cell r="E11">
            <v>172.01</v>
          </cell>
          <cell r="F11">
            <v>184.27199999999999</v>
          </cell>
          <cell r="G11">
            <v>35.485999999999997</v>
          </cell>
          <cell r="H11">
            <v>0</v>
          </cell>
          <cell r="I11">
            <v>132.24</v>
          </cell>
          <cell r="J11">
            <v>2</v>
          </cell>
          <cell r="K11">
            <v>2.1419999999999999</v>
          </cell>
          <cell r="L11">
            <v>0</v>
          </cell>
          <cell r="M11">
            <v>0</v>
          </cell>
          <cell r="N11">
            <v>128.09800000000001</v>
          </cell>
          <cell r="O11">
            <v>0</v>
          </cell>
          <cell r="P11">
            <v>510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510</v>
          </cell>
          <cell r="V11">
            <v>0</v>
          </cell>
          <cell r="W11">
            <v>6.1369999999999996</v>
          </cell>
          <cell r="X11">
            <v>132.24</v>
          </cell>
          <cell r="Y11">
            <v>10.279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128.09800000000001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132.24</v>
          </cell>
          <cell r="BC11">
            <v>510</v>
          </cell>
          <cell r="BD11">
            <v>356.28199999999998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320.68</v>
          </cell>
          <cell r="E12">
            <v>154.55500000000001</v>
          </cell>
          <cell r="F12">
            <v>166.125</v>
          </cell>
          <cell r="G12">
            <v>35.531999999999996</v>
          </cell>
          <cell r="H12">
            <v>0</v>
          </cell>
          <cell r="I12">
            <v>118.62</v>
          </cell>
          <cell r="J12">
            <v>1.839</v>
          </cell>
          <cell r="K12">
            <v>1.9770000000000001</v>
          </cell>
          <cell r="L12">
            <v>0</v>
          </cell>
          <cell r="M12">
            <v>0</v>
          </cell>
          <cell r="N12">
            <v>114.804</v>
          </cell>
          <cell r="O12">
            <v>0</v>
          </cell>
          <cell r="P12">
            <v>459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459</v>
          </cell>
          <cell r="V12">
            <v>0</v>
          </cell>
          <cell r="W12">
            <v>7.06</v>
          </cell>
          <cell r="X12">
            <v>118.62</v>
          </cell>
          <cell r="Y12">
            <v>10.875999999999999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114.804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118.62</v>
          </cell>
          <cell r="BC12">
            <v>459</v>
          </cell>
          <cell r="BD12">
            <v>320.68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374.56</v>
          </cell>
          <cell r="E13">
            <v>179.84800000000001</v>
          </cell>
          <cell r="F13">
            <v>194.71199999999999</v>
          </cell>
          <cell r="G13">
            <v>35.533000000000001</v>
          </cell>
          <cell r="H13">
            <v>0</v>
          </cell>
          <cell r="I13">
            <v>137.78</v>
          </cell>
          <cell r="J13">
            <v>2.1970000000000001</v>
          </cell>
          <cell r="K13">
            <v>2.379</v>
          </cell>
          <cell r="L13">
            <v>0</v>
          </cell>
          <cell r="M13">
            <v>0</v>
          </cell>
          <cell r="N13">
            <v>133.20400000000001</v>
          </cell>
          <cell r="O13">
            <v>0</v>
          </cell>
          <cell r="P13">
            <v>537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537</v>
          </cell>
          <cell r="V13">
            <v>0</v>
          </cell>
          <cell r="W13">
            <v>5.2850000000000001</v>
          </cell>
          <cell r="X13">
            <v>137.78</v>
          </cell>
          <cell r="Y13">
            <v>9.8610000000000007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133.20400000000001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537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137.78</v>
          </cell>
          <cell r="BC13">
            <v>537</v>
          </cell>
          <cell r="BD13">
            <v>374.56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505.81</v>
          </cell>
          <cell r="E14">
            <v>243.114</v>
          </cell>
          <cell r="F14">
            <v>262.69600000000003</v>
          </cell>
          <cell r="G14">
            <v>35.506999999999998</v>
          </cell>
          <cell r="H14">
            <v>0</v>
          </cell>
          <cell r="I14">
            <v>196.66</v>
          </cell>
          <cell r="J14">
            <v>2.859</v>
          </cell>
          <cell r="K14">
            <v>3.09</v>
          </cell>
          <cell r="L14">
            <v>0</v>
          </cell>
          <cell r="M14">
            <v>0</v>
          </cell>
          <cell r="N14">
            <v>190.71100000000001</v>
          </cell>
          <cell r="O14">
            <v>0</v>
          </cell>
          <cell r="P14">
            <v>765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765</v>
          </cell>
          <cell r="V14">
            <v>0</v>
          </cell>
          <cell r="W14">
            <v>2.6219999999999999</v>
          </cell>
          <cell r="X14">
            <v>196.66</v>
          </cell>
          <cell r="Y14">
            <v>8.5709999999999997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765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190.71100000000001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765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196.66</v>
          </cell>
          <cell r="BC14">
            <v>765</v>
          </cell>
          <cell r="BD14">
            <v>505.81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582.32000000000005</v>
          </cell>
          <cell r="E15">
            <v>279.06099999999998</v>
          </cell>
          <cell r="F15">
            <v>303.25900000000001</v>
          </cell>
          <cell r="G15">
            <v>35.527000000000001</v>
          </cell>
          <cell r="H15">
            <v>0</v>
          </cell>
          <cell r="I15">
            <v>220.85</v>
          </cell>
          <cell r="J15">
            <v>1.9370000000000001</v>
          </cell>
          <cell r="K15">
            <v>2.105</v>
          </cell>
          <cell r="L15">
            <v>0</v>
          </cell>
          <cell r="M15">
            <v>0</v>
          </cell>
          <cell r="N15">
            <v>216.80799999999999</v>
          </cell>
          <cell r="O15">
            <v>0</v>
          </cell>
          <cell r="P15">
            <v>864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864</v>
          </cell>
          <cell r="V15">
            <v>0</v>
          </cell>
          <cell r="W15">
            <v>2.27</v>
          </cell>
          <cell r="X15">
            <v>220.85</v>
          </cell>
          <cell r="Y15">
            <v>6.3119999999999994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864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216.80799999999999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864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220.85</v>
          </cell>
          <cell r="BC15">
            <v>864</v>
          </cell>
          <cell r="BD15">
            <v>582.32000000000005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178.93</v>
          </cell>
          <cell r="J16">
            <v>85.557000000000002</v>
          </cell>
          <cell r="K16">
            <v>93.373000000000005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703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703</v>
          </cell>
          <cell r="V16">
            <v>0</v>
          </cell>
          <cell r="W16">
            <v>0</v>
          </cell>
          <cell r="X16">
            <v>178.93</v>
          </cell>
          <cell r="Y16">
            <v>178.93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178.93</v>
          </cell>
          <cell r="BC16">
            <v>703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evidence ED"/>
      <sheetName val="OTE"/>
      <sheetName val="importy"/>
      <sheetName val="plyn"/>
      <sheetName val="GJ - VS"/>
      <sheetName val="teplo"/>
      <sheetName val="voda"/>
      <sheetName val="Odběratelé"/>
      <sheetName val="Fakturace"/>
      <sheetName val="Hodnocení Přelouč"/>
      <sheetName val="patní měřiče-DPS"/>
      <sheetName val="spotřeba elektřiny DPS"/>
      <sheetName val="Odběratelé GJ m2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MTH kotlů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243.761</v>
          </cell>
          <cell r="E6">
            <v>107.63800000000001</v>
          </cell>
          <cell r="F6">
            <v>136.12299999999999</v>
          </cell>
          <cell r="G6">
            <v>34.594000000000001</v>
          </cell>
          <cell r="H6">
            <v>0</v>
          </cell>
          <cell r="I6">
            <v>94.23</v>
          </cell>
          <cell r="J6">
            <v>0.66900000000000004</v>
          </cell>
          <cell r="K6">
            <v>0.84699999999999998</v>
          </cell>
          <cell r="L6">
            <v>0</v>
          </cell>
          <cell r="M6">
            <v>0</v>
          </cell>
          <cell r="N6">
            <v>92.713999999999999</v>
          </cell>
          <cell r="O6">
            <v>0</v>
          </cell>
          <cell r="P6">
            <v>429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429</v>
          </cell>
          <cell r="V6">
            <v>0</v>
          </cell>
          <cell r="W6">
            <v>1.4E-2</v>
          </cell>
          <cell r="X6">
            <v>94.23</v>
          </cell>
          <cell r="Y6">
            <v>1.53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92.713999999999999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86</v>
          </cell>
          <cell r="AZ6">
            <v>343</v>
          </cell>
          <cell r="BA6">
            <v>0</v>
          </cell>
          <cell r="BB6">
            <v>94.23</v>
          </cell>
          <cell r="BC6">
            <v>429</v>
          </cell>
          <cell r="BD6">
            <v>243.761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221.86699999999999</v>
          </cell>
          <cell r="E7">
            <v>98.224000000000004</v>
          </cell>
          <cell r="F7">
            <v>123.643</v>
          </cell>
          <cell r="G7">
            <v>34.595999999999997</v>
          </cell>
          <cell r="H7">
            <v>0</v>
          </cell>
          <cell r="I7">
            <v>85.620999999999995</v>
          </cell>
          <cell r="J7">
            <v>0.94899999999999995</v>
          </cell>
          <cell r="K7">
            <v>1.194</v>
          </cell>
          <cell r="L7">
            <v>0</v>
          </cell>
          <cell r="M7">
            <v>0</v>
          </cell>
          <cell r="N7">
            <v>83.477999999999994</v>
          </cell>
          <cell r="O7">
            <v>0</v>
          </cell>
          <cell r="P7">
            <v>388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388</v>
          </cell>
          <cell r="V7">
            <v>0</v>
          </cell>
          <cell r="W7">
            <v>1.2999999999999999E-2</v>
          </cell>
          <cell r="X7">
            <v>85.620999999999995</v>
          </cell>
          <cell r="Y7">
            <v>2.1559999999999997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83.477999999999994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78</v>
          </cell>
          <cell r="AZ7">
            <v>310</v>
          </cell>
          <cell r="BA7">
            <v>0</v>
          </cell>
          <cell r="BB7">
            <v>85.620999999999995</v>
          </cell>
          <cell r="BC7">
            <v>388</v>
          </cell>
          <cell r="BD7">
            <v>221.86699999999999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283.923</v>
          </cell>
          <cell r="E8">
            <v>125.562</v>
          </cell>
          <cell r="F8">
            <v>158.36099999999999</v>
          </cell>
          <cell r="G8">
            <v>34.692999999999998</v>
          </cell>
          <cell r="H8">
            <v>0</v>
          </cell>
          <cell r="I8">
            <v>109.68300000000001</v>
          </cell>
          <cell r="J8">
            <v>0.68700000000000006</v>
          </cell>
          <cell r="K8">
            <v>0.86599999999999999</v>
          </cell>
          <cell r="L8">
            <v>0</v>
          </cell>
          <cell r="M8">
            <v>0</v>
          </cell>
          <cell r="N8">
            <v>108.13</v>
          </cell>
          <cell r="O8">
            <v>0</v>
          </cell>
          <cell r="P8">
            <v>498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498</v>
          </cell>
          <cell r="V8">
            <v>0</v>
          </cell>
          <cell r="W8">
            <v>1.0999999999999999E-2</v>
          </cell>
          <cell r="X8">
            <v>109.68300000000001</v>
          </cell>
          <cell r="Y8">
            <v>1.5639999999999998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108.13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100</v>
          </cell>
          <cell r="AZ8">
            <v>398</v>
          </cell>
          <cell r="BA8">
            <v>0</v>
          </cell>
          <cell r="BB8">
            <v>109.68300000000001</v>
          </cell>
          <cell r="BC8">
            <v>498</v>
          </cell>
          <cell r="BD8">
            <v>283.923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228.749</v>
          </cell>
          <cell r="E9">
            <v>101.084</v>
          </cell>
          <cell r="F9">
            <v>127.66500000000001</v>
          </cell>
          <cell r="G9">
            <v>34.953000000000003</v>
          </cell>
          <cell r="H9">
            <v>0</v>
          </cell>
          <cell r="I9">
            <v>88.195999999999998</v>
          </cell>
          <cell r="J9">
            <v>0.78</v>
          </cell>
          <cell r="K9">
            <v>0.98499999999999999</v>
          </cell>
          <cell r="L9">
            <v>0</v>
          </cell>
          <cell r="M9">
            <v>0</v>
          </cell>
          <cell r="N9">
            <v>86.430999999999997</v>
          </cell>
          <cell r="O9">
            <v>0</v>
          </cell>
          <cell r="P9">
            <v>401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401</v>
          </cell>
          <cell r="V9">
            <v>0</v>
          </cell>
          <cell r="W9">
            <v>1.6E-2</v>
          </cell>
          <cell r="X9">
            <v>88.195999999999998</v>
          </cell>
          <cell r="Y9">
            <v>1.7810000000000001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86.430999999999997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80</v>
          </cell>
          <cell r="AZ9">
            <v>321</v>
          </cell>
          <cell r="BA9">
            <v>0</v>
          </cell>
          <cell r="BB9">
            <v>88.195999999999998</v>
          </cell>
          <cell r="BC9">
            <v>401</v>
          </cell>
          <cell r="BD9">
            <v>228.749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170.131</v>
          </cell>
          <cell r="E10">
            <v>74.906000000000006</v>
          </cell>
          <cell r="F10">
            <v>95.224999999999994</v>
          </cell>
          <cell r="G10">
            <v>34.835000000000001</v>
          </cell>
          <cell r="H10">
            <v>0</v>
          </cell>
          <cell r="I10">
            <v>65.114999999999995</v>
          </cell>
          <cell r="J10">
            <v>0.53100000000000003</v>
          </cell>
          <cell r="K10">
            <v>0.67600000000000005</v>
          </cell>
          <cell r="L10">
            <v>0</v>
          </cell>
          <cell r="M10">
            <v>0</v>
          </cell>
          <cell r="N10">
            <v>63.908000000000001</v>
          </cell>
          <cell r="O10">
            <v>0</v>
          </cell>
          <cell r="P10">
            <v>298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298</v>
          </cell>
          <cell r="V10">
            <v>0</v>
          </cell>
          <cell r="W10">
            <v>6.3E-2</v>
          </cell>
          <cell r="X10">
            <v>65.114999999999995</v>
          </cell>
          <cell r="Y10">
            <v>1.27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63.908000000000001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60</v>
          </cell>
          <cell r="AZ10">
            <v>238</v>
          </cell>
          <cell r="BA10">
            <v>0</v>
          </cell>
          <cell r="BB10">
            <v>65.114999999999995</v>
          </cell>
          <cell r="BC10">
            <v>298</v>
          </cell>
          <cell r="BD10">
            <v>170.131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129.035</v>
          </cell>
          <cell r="E11">
            <v>57.000999999999998</v>
          </cell>
          <cell r="F11">
            <v>72.034000000000006</v>
          </cell>
          <cell r="G11">
            <v>35.305999999999997</v>
          </cell>
          <cell r="H11">
            <v>0</v>
          </cell>
          <cell r="I11">
            <v>49.237000000000002</v>
          </cell>
          <cell r="J11">
            <v>0.52100000000000002</v>
          </cell>
          <cell r="K11">
            <v>0.65800000000000003</v>
          </cell>
          <cell r="L11">
            <v>0</v>
          </cell>
          <cell r="M11">
            <v>0</v>
          </cell>
          <cell r="N11">
            <v>48.058</v>
          </cell>
          <cell r="O11">
            <v>0</v>
          </cell>
          <cell r="P11">
            <v>224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224</v>
          </cell>
          <cell r="V11">
            <v>0</v>
          </cell>
          <cell r="W11">
            <v>0.16</v>
          </cell>
          <cell r="X11">
            <v>49.237000000000002</v>
          </cell>
          <cell r="Y11">
            <v>1.339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48.058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45</v>
          </cell>
          <cell r="AZ11">
            <v>179</v>
          </cell>
          <cell r="BA11">
            <v>0</v>
          </cell>
          <cell r="BB11">
            <v>49.237000000000002</v>
          </cell>
          <cell r="BC11">
            <v>224</v>
          </cell>
          <cell r="BD11">
            <v>129.035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121.58199999999999</v>
          </cell>
          <cell r="E12">
            <v>53.7</v>
          </cell>
          <cell r="F12">
            <v>67.882000000000005</v>
          </cell>
          <cell r="G12">
            <v>35.457999999999998</v>
          </cell>
          <cell r="H12">
            <v>0</v>
          </cell>
          <cell r="I12">
            <v>46.585999999999999</v>
          </cell>
          <cell r="J12">
            <v>0.36799999999999999</v>
          </cell>
          <cell r="K12">
            <v>0.46600000000000003</v>
          </cell>
          <cell r="L12">
            <v>0</v>
          </cell>
          <cell r="M12">
            <v>0</v>
          </cell>
          <cell r="N12">
            <v>45.752000000000002</v>
          </cell>
          <cell r="O12">
            <v>0</v>
          </cell>
          <cell r="P12">
            <v>212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212</v>
          </cell>
          <cell r="V12">
            <v>0</v>
          </cell>
          <cell r="W12">
            <v>0.19</v>
          </cell>
          <cell r="X12">
            <v>46.585999999999999</v>
          </cell>
          <cell r="Y12">
            <v>1.024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45.752000000000002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42</v>
          </cell>
          <cell r="AZ12">
            <v>170</v>
          </cell>
          <cell r="BA12">
            <v>0</v>
          </cell>
          <cell r="BB12">
            <v>46.585999999999999</v>
          </cell>
          <cell r="BC12">
            <v>212</v>
          </cell>
          <cell r="BD12">
            <v>121.58199999999999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117.78</v>
          </cell>
          <cell r="E13">
            <v>51.963000000000001</v>
          </cell>
          <cell r="F13">
            <v>65.816999999999993</v>
          </cell>
          <cell r="G13">
            <v>35.216999999999999</v>
          </cell>
          <cell r="H13">
            <v>0</v>
          </cell>
          <cell r="I13">
            <v>45.177999999999997</v>
          </cell>
          <cell r="J13">
            <v>0.47799999999999998</v>
          </cell>
          <cell r="K13">
            <v>0.60499999999999998</v>
          </cell>
          <cell r="L13">
            <v>0</v>
          </cell>
          <cell r="M13">
            <v>0</v>
          </cell>
          <cell r="N13">
            <v>44.094999999999999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0.187</v>
          </cell>
          <cell r="X13">
            <v>45.177999999999997</v>
          </cell>
          <cell r="Y13">
            <v>1.27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44.094999999999999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41</v>
          </cell>
          <cell r="AZ13">
            <v>165</v>
          </cell>
          <cell r="BA13">
            <v>0</v>
          </cell>
          <cell r="BB13">
            <v>45.177999999999997</v>
          </cell>
          <cell r="BC13">
            <v>206</v>
          </cell>
          <cell r="BD13">
            <v>117.78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133.71799999999999</v>
          </cell>
          <cell r="E14">
            <v>59.023000000000003</v>
          </cell>
          <cell r="F14">
            <v>74.694999999999993</v>
          </cell>
          <cell r="G14">
            <v>35.549999999999997</v>
          </cell>
          <cell r="H14">
            <v>0</v>
          </cell>
          <cell r="I14">
            <v>51.362000000000002</v>
          </cell>
          <cell r="J14">
            <v>0.42799999999999999</v>
          </cell>
          <cell r="K14">
            <v>0.54200000000000004</v>
          </cell>
          <cell r="L14">
            <v>0</v>
          </cell>
          <cell r="M14">
            <v>0</v>
          </cell>
          <cell r="N14">
            <v>50.392000000000003</v>
          </cell>
          <cell r="O14">
            <v>0</v>
          </cell>
          <cell r="P14">
            <v>234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234</v>
          </cell>
          <cell r="V14">
            <v>0</v>
          </cell>
          <cell r="W14">
            <v>3.9E-2</v>
          </cell>
          <cell r="X14">
            <v>51.362000000000002</v>
          </cell>
          <cell r="Y14">
            <v>1.0089999999999999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50.392000000000003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47</v>
          </cell>
          <cell r="AZ14">
            <v>187</v>
          </cell>
          <cell r="BA14">
            <v>0</v>
          </cell>
          <cell r="BB14">
            <v>51.362000000000002</v>
          </cell>
          <cell r="BC14">
            <v>234</v>
          </cell>
          <cell r="BD14">
            <v>133.71799999999999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214.67400000000001</v>
          </cell>
          <cell r="E15">
            <v>94.3</v>
          </cell>
          <cell r="F15">
            <v>120.374</v>
          </cell>
          <cell r="G15">
            <v>35.512999999999998</v>
          </cell>
          <cell r="H15">
            <v>0</v>
          </cell>
          <cell r="I15">
            <v>82.691000000000003</v>
          </cell>
          <cell r="J15">
            <v>0.62</v>
          </cell>
          <cell r="K15">
            <v>0.79200000000000004</v>
          </cell>
          <cell r="L15">
            <v>0</v>
          </cell>
          <cell r="M15">
            <v>0</v>
          </cell>
          <cell r="N15">
            <v>81.278999999999996</v>
          </cell>
          <cell r="O15">
            <v>0</v>
          </cell>
          <cell r="P15">
            <v>380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380</v>
          </cell>
          <cell r="V15">
            <v>0</v>
          </cell>
          <cell r="W15">
            <v>2.1999999999999999E-2</v>
          </cell>
          <cell r="X15">
            <v>82.691000000000003</v>
          </cell>
          <cell r="Y15">
            <v>1.4339999999999999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81.278999999999996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76</v>
          </cell>
          <cell r="AZ15">
            <v>304</v>
          </cell>
          <cell r="BA15">
            <v>0</v>
          </cell>
          <cell r="BB15">
            <v>82.691000000000003</v>
          </cell>
          <cell r="BC15">
            <v>380</v>
          </cell>
          <cell r="BD15">
            <v>214.67400000000001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239.55099999999999</v>
          </cell>
          <cell r="E16">
            <v>105.315</v>
          </cell>
          <cell r="F16">
            <v>134.23599999999999</v>
          </cell>
          <cell r="G16">
            <v>35.488999999999997</v>
          </cell>
          <cell r="H16">
            <v>0</v>
          </cell>
          <cell r="I16">
            <v>92.620999999999995</v>
          </cell>
          <cell r="J16">
            <v>0.72399999999999998</v>
          </cell>
          <cell r="K16">
            <v>0.92200000000000004</v>
          </cell>
          <cell r="L16">
            <v>0</v>
          </cell>
          <cell r="M16">
            <v>0</v>
          </cell>
          <cell r="N16">
            <v>90.974999999999994</v>
          </cell>
          <cell r="O16">
            <v>0</v>
          </cell>
          <cell r="P16">
            <v>425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425</v>
          </cell>
          <cell r="V16">
            <v>0</v>
          </cell>
          <cell r="W16">
            <v>1.0999999999999999E-2</v>
          </cell>
          <cell r="X16">
            <v>92.620999999999995</v>
          </cell>
          <cell r="Y16">
            <v>1.6569999999999998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90.974999999999994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85</v>
          </cell>
          <cell r="AZ16">
            <v>340</v>
          </cell>
          <cell r="BA16">
            <v>0</v>
          </cell>
          <cell r="BB16">
            <v>92.620999999999995</v>
          </cell>
          <cell r="BC16">
            <v>425</v>
          </cell>
          <cell r="BD16">
            <v>239.55099999999999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236.64699999999999</v>
          </cell>
          <cell r="E17">
            <v>104.559</v>
          </cell>
          <cell r="F17">
            <v>132.08799999999999</v>
          </cell>
          <cell r="G17">
            <v>35.283999999999999</v>
          </cell>
          <cell r="H17">
            <v>0</v>
          </cell>
          <cell r="I17">
            <v>91.912000000000006</v>
          </cell>
          <cell r="J17">
            <v>0.66100000000000003</v>
          </cell>
          <cell r="K17">
            <v>0.83599999999999997</v>
          </cell>
          <cell r="L17">
            <v>0</v>
          </cell>
          <cell r="M17">
            <v>0</v>
          </cell>
          <cell r="N17">
            <v>90.415000000000006</v>
          </cell>
          <cell r="O17">
            <v>0</v>
          </cell>
          <cell r="P17">
            <v>418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418</v>
          </cell>
          <cell r="V17">
            <v>0</v>
          </cell>
          <cell r="W17">
            <v>1.4E-2</v>
          </cell>
          <cell r="X17">
            <v>91.912000000000006</v>
          </cell>
          <cell r="Y17">
            <v>1.5109999999999999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90.415000000000006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84</v>
          </cell>
          <cell r="AZ17">
            <v>334</v>
          </cell>
          <cell r="BA17">
            <v>0</v>
          </cell>
          <cell r="BB17">
            <v>91.912000000000006</v>
          </cell>
          <cell r="BC17">
            <v>418</v>
          </cell>
          <cell r="BD17">
            <v>236.64699999999999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C3">
            <v>3279</v>
          </cell>
        </row>
      </sheetData>
      <sheetData sheetId="47"/>
      <sheetData sheetId="48"/>
      <sheetData sheetId="49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6NLINB3NJYBC3SSRBSGSHXMIF">
      <xxl21:absoluteUrl r:id="rId2"/>
    </xxl21:alternateUrls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Hodnocení Přelouč"/>
      <sheetName val="OTE"/>
      <sheetName val="plyn"/>
      <sheetName val="evidence ED"/>
      <sheetName val="patní měřiče-DPS"/>
      <sheetName val="teplo"/>
      <sheetName val="voda"/>
      <sheetName val="importy"/>
      <sheetName val="GJ - VS"/>
      <sheetName val="spotřeba elektřiny DPS"/>
      <sheetName val="Fakturace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Odběratelé"/>
      <sheetName val="Stropovani_EE_ZP"/>
      <sheetName val="MTH kotlů"/>
      <sheetName val="Odběratelé GJ m2"/>
      <sheetName val="p1"/>
      <sheetName val="p2"/>
      <sheetName val="p3"/>
      <sheetName val="p4"/>
      <sheetName val="p5"/>
      <sheetName val="p7"/>
      <sheetName val="p6"/>
      <sheetName val="p8"/>
      <sheetName val="p9"/>
      <sheetName val="p10"/>
      <sheetName val="p11"/>
      <sheetName val="p12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203.57900000000001</v>
          </cell>
          <cell r="E6">
            <v>90.016000000000005</v>
          </cell>
          <cell r="F6">
            <v>113.563</v>
          </cell>
          <cell r="G6">
            <v>35.267000000000003</v>
          </cell>
          <cell r="H6">
            <v>0</v>
          </cell>
          <cell r="I6">
            <v>78.164000000000001</v>
          </cell>
          <cell r="J6">
            <v>0.59799999999999998</v>
          </cell>
          <cell r="K6">
            <v>0.755</v>
          </cell>
          <cell r="L6">
            <v>0</v>
          </cell>
          <cell r="M6">
            <v>0</v>
          </cell>
          <cell r="N6">
            <v>76.811000000000007</v>
          </cell>
          <cell r="O6">
            <v>0</v>
          </cell>
          <cell r="P6">
            <v>355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355</v>
          </cell>
          <cell r="V6">
            <v>0</v>
          </cell>
          <cell r="W6">
            <v>1.7999999999999999E-2</v>
          </cell>
          <cell r="X6">
            <v>78.164000000000001</v>
          </cell>
          <cell r="Y6">
            <v>1.371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76.811000000000007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71</v>
          </cell>
          <cell r="AZ6">
            <v>284</v>
          </cell>
          <cell r="BA6">
            <v>0</v>
          </cell>
          <cell r="BB6">
            <v>78.164000000000001</v>
          </cell>
          <cell r="BC6">
            <v>355</v>
          </cell>
          <cell r="BD6">
            <v>203.57900000000001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147.017</v>
          </cell>
          <cell r="E7">
            <v>64.372</v>
          </cell>
          <cell r="F7">
            <v>82.644999999999996</v>
          </cell>
          <cell r="G7">
            <v>34.988</v>
          </cell>
          <cell r="H7">
            <v>0</v>
          </cell>
          <cell r="I7">
            <v>55.603999999999999</v>
          </cell>
          <cell r="J7">
            <v>0.41899999999999998</v>
          </cell>
          <cell r="K7">
            <v>0.53900000000000003</v>
          </cell>
          <cell r="L7">
            <v>0</v>
          </cell>
          <cell r="M7">
            <v>0</v>
          </cell>
          <cell r="N7">
            <v>54.646000000000001</v>
          </cell>
          <cell r="O7">
            <v>0</v>
          </cell>
          <cell r="P7">
            <v>257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257</v>
          </cell>
          <cell r="V7">
            <v>0</v>
          </cell>
          <cell r="W7">
            <v>2.5999999999999999E-2</v>
          </cell>
          <cell r="X7">
            <v>55.603999999999999</v>
          </cell>
          <cell r="Y7">
            <v>0.98399999999999999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54.646000000000001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51</v>
          </cell>
          <cell r="AZ7">
            <v>206</v>
          </cell>
          <cell r="BA7">
            <v>0</v>
          </cell>
          <cell r="BB7">
            <v>55.603999999999999</v>
          </cell>
          <cell r="BC7">
            <v>257</v>
          </cell>
          <cell r="BD7">
            <v>147.017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104.37</v>
          </cell>
          <cell r="E8">
            <v>46.097000000000001</v>
          </cell>
          <cell r="F8">
            <v>58.273000000000003</v>
          </cell>
          <cell r="G8">
            <v>35.027000000000001</v>
          </cell>
          <cell r="H8">
            <v>0</v>
          </cell>
          <cell r="I8">
            <v>39.332999999999998</v>
          </cell>
          <cell r="J8">
            <v>0.33300000000000002</v>
          </cell>
          <cell r="K8">
            <v>0.42099999999999999</v>
          </cell>
          <cell r="L8">
            <v>0</v>
          </cell>
          <cell r="M8">
            <v>0</v>
          </cell>
          <cell r="N8">
            <v>38.579000000000001</v>
          </cell>
          <cell r="O8">
            <v>0</v>
          </cell>
          <cell r="P8">
            <v>179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179</v>
          </cell>
          <cell r="V8">
            <v>0</v>
          </cell>
          <cell r="W8">
            <v>2.4E-2</v>
          </cell>
          <cell r="X8">
            <v>39.332999999999998</v>
          </cell>
          <cell r="Y8">
            <v>0.77800000000000002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38.579000000000001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36</v>
          </cell>
          <cell r="AZ8">
            <v>143</v>
          </cell>
          <cell r="BA8">
            <v>0</v>
          </cell>
          <cell r="BB8">
            <v>39.332999999999998</v>
          </cell>
          <cell r="BC8">
            <v>179</v>
          </cell>
          <cell r="BD8">
            <v>104.37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79.069999999999993</v>
          </cell>
          <cell r="E9">
            <v>34.747</v>
          </cell>
          <cell r="F9">
            <v>44.323</v>
          </cell>
          <cell r="G9">
            <v>35.351999999999997</v>
          </cell>
          <cell r="H9">
            <v>0</v>
          </cell>
          <cell r="I9">
            <v>29.616</v>
          </cell>
          <cell r="J9">
            <v>0.19500000000000001</v>
          </cell>
          <cell r="K9">
            <v>0.249</v>
          </cell>
          <cell r="L9">
            <v>0</v>
          </cell>
          <cell r="M9">
            <v>0</v>
          </cell>
          <cell r="N9">
            <v>29.172000000000001</v>
          </cell>
          <cell r="O9">
            <v>0</v>
          </cell>
          <cell r="P9">
            <v>136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136</v>
          </cell>
          <cell r="V9">
            <v>0</v>
          </cell>
          <cell r="W9">
            <v>2.1000000000000001E-2</v>
          </cell>
          <cell r="X9">
            <v>29.616</v>
          </cell>
          <cell r="Y9">
            <v>0.46500000000000002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29.172000000000001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27</v>
          </cell>
          <cell r="AZ9">
            <v>109</v>
          </cell>
          <cell r="BA9">
            <v>0</v>
          </cell>
          <cell r="BB9">
            <v>29.616</v>
          </cell>
          <cell r="BC9">
            <v>136</v>
          </cell>
          <cell r="BD9">
            <v>79.069999999999993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66.423000000000002</v>
          </cell>
          <cell r="E10">
            <v>28.992999999999999</v>
          </cell>
          <cell r="F10">
            <v>37.43</v>
          </cell>
          <cell r="G10">
            <v>35.530999999999999</v>
          </cell>
          <cell r="H10">
            <v>0</v>
          </cell>
          <cell r="I10">
            <v>24.744</v>
          </cell>
          <cell r="J10">
            <v>0.17299999999999999</v>
          </cell>
          <cell r="K10">
            <v>0.223</v>
          </cell>
          <cell r="L10">
            <v>0</v>
          </cell>
          <cell r="M10">
            <v>0</v>
          </cell>
          <cell r="N10">
            <v>24.347999999999999</v>
          </cell>
          <cell r="O10">
            <v>0</v>
          </cell>
          <cell r="P10">
            <v>115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115</v>
          </cell>
          <cell r="V10">
            <v>0</v>
          </cell>
          <cell r="W10">
            <v>2.5000000000000001E-2</v>
          </cell>
          <cell r="X10">
            <v>24.744</v>
          </cell>
          <cell r="Y10">
            <v>0.42100000000000004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24.347999999999999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23</v>
          </cell>
          <cell r="AZ10">
            <v>92</v>
          </cell>
          <cell r="BA10">
            <v>0</v>
          </cell>
          <cell r="BB10">
            <v>24.744</v>
          </cell>
          <cell r="BC10">
            <v>115</v>
          </cell>
          <cell r="BD10">
            <v>66.423000000000002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65.247</v>
          </cell>
          <cell r="E11">
            <v>28.19</v>
          </cell>
          <cell r="F11">
            <v>37.057000000000002</v>
          </cell>
          <cell r="G11">
            <v>35.545999999999999</v>
          </cell>
          <cell r="H11">
            <v>0</v>
          </cell>
          <cell r="I11">
            <v>24.09</v>
          </cell>
          <cell r="J11">
            <v>0.21</v>
          </cell>
          <cell r="K11">
            <v>0.27700000000000002</v>
          </cell>
          <cell r="L11">
            <v>0</v>
          </cell>
          <cell r="M11">
            <v>0</v>
          </cell>
          <cell r="N11">
            <v>23.603000000000002</v>
          </cell>
          <cell r="O11">
            <v>0</v>
          </cell>
          <cell r="P11">
            <v>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</v>
          </cell>
          <cell r="V11">
            <v>0</v>
          </cell>
          <cell r="W11">
            <v>7.0000000000000007E-2</v>
          </cell>
          <cell r="X11">
            <v>24.09</v>
          </cell>
          <cell r="Y11">
            <v>0.55699999999999994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23.603000000000002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23</v>
          </cell>
          <cell r="AZ11">
            <v>91</v>
          </cell>
          <cell r="BA11">
            <v>0</v>
          </cell>
          <cell r="BB11">
            <v>24.09</v>
          </cell>
          <cell r="BC11">
            <v>114</v>
          </cell>
          <cell r="BD11">
            <v>65.247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87.013000000000005</v>
          </cell>
          <cell r="E12">
            <v>37.595999999999997</v>
          </cell>
          <cell r="F12">
            <v>49.417000000000002</v>
          </cell>
          <cell r="G12">
            <v>35.511000000000003</v>
          </cell>
          <cell r="H12">
            <v>0</v>
          </cell>
          <cell r="I12">
            <v>32.545000000000002</v>
          </cell>
          <cell r="J12">
            <v>0.248</v>
          </cell>
          <cell r="K12">
            <v>0.32600000000000001</v>
          </cell>
          <cell r="L12">
            <v>0</v>
          </cell>
          <cell r="M12">
            <v>0</v>
          </cell>
          <cell r="N12">
            <v>31.971</v>
          </cell>
          <cell r="O12">
            <v>0</v>
          </cell>
          <cell r="P12">
            <v>154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154</v>
          </cell>
          <cell r="V12">
            <v>0</v>
          </cell>
          <cell r="W12">
            <v>0.14099999999999999</v>
          </cell>
          <cell r="X12">
            <v>32.545000000000002</v>
          </cell>
          <cell r="Y12">
            <v>0.71500000000000008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31.971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31</v>
          </cell>
          <cell r="AZ12">
            <v>123</v>
          </cell>
          <cell r="BA12">
            <v>0</v>
          </cell>
          <cell r="BB12">
            <v>32.545000000000002</v>
          </cell>
          <cell r="BC12">
            <v>154</v>
          </cell>
          <cell r="BD12">
            <v>87.013000000000005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90.213999999999999</v>
          </cell>
          <cell r="E13">
            <v>38.944000000000003</v>
          </cell>
          <cell r="F13">
            <v>51.27</v>
          </cell>
          <cell r="G13">
            <v>35.56</v>
          </cell>
          <cell r="H13">
            <v>0</v>
          </cell>
          <cell r="I13">
            <v>33.127000000000002</v>
          </cell>
          <cell r="J13">
            <v>0.26400000000000001</v>
          </cell>
          <cell r="K13">
            <v>0.34699999999999998</v>
          </cell>
          <cell r="L13">
            <v>0</v>
          </cell>
          <cell r="M13">
            <v>0</v>
          </cell>
          <cell r="N13">
            <v>32.515999999999998</v>
          </cell>
          <cell r="O13">
            <v>0</v>
          </cell>
          <cell r="P13">
            <v>157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157</v>
          </cell>
          <cell r="V13">
            <v>0</v>
          </cell>
          <cell r="W13">
            <v>0.14199999999999999</v>
          </cell>
          <cell r="X13">
            <v>33.127000000000002</v>
          </cell>
          <cell r="Y13">
            <v>0.753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32.515999999999998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31</v>
          </cell>
          <cell r="AZ13">
            <v>126</v>
          </cell>
          <cell r="BA13">
            <v>0</v>
          </cell>
          <cell r="BB13">
            <v>33.127000000000002</v>
          </cell>
          <cell r="BC13">
            <v>157</v>
          </cell>
          <cell r="BD13">
            <v>90.213999999999999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96.55</v>
          </cell>
          <cell r="E14">
            <v>44.177</v>
          </cell>
          <cell r="F14">
            <v>52.372999999999998</v>
          </cell>
          <cell r="G14">
            <v>35.542999999999999</v>
          </cell>
          <cell r="H14">
            <v>0</v>
          </cell>
          <cell r="I14">
            <v>35.848999999999997</v>
          </cell>
          <cell r="J14">
            <v>0.317</v>
          </cell>
          <cell r="K14">
            <v>0.376</v>
          </cell>
          <cell r="L14">
            <v>0</v>
          </cell>
          <cell r="M14">
            <v>0</v>
          </cell>
          <cell r="N14">
            <v>35.155999999999999</v>
          </cell>
          <cell r="O14">
            <v>0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4.9000000000000002E-2</v>
          </cell>
          <cell r="X14">
            <v>35.848999999999997</v>
          </cell>
          <cell r="Y14">
            <v>0.7420000000000001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35.155999999999999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31</v>
          </cell>
          <cell r="AZ14">
            <v>122</v>
          </cell>
          <cell r="BA14">
            <v>0</v>
          </cell>
          <cell r="BB14">
            <v>35.848999999999997</v>
          </cell>
          <cell r="BC14">
            <v>153</v>
          </cell>
          <cell r="BD14">
            <v>96.55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156.00200000000001</v>
          </cell>
          <cell r="E15">
            <v>67.897000000000006</v>
          </cell>
          <cell r="F15">
            <v>88.105000000000004</v>
          </cell>
          <cell r="G15">
            <v>35.533000000000001</v>
          </cell>
          <cell r="H15">
            <v>0</v>
          </cell>
          <cell r="I15">
            <v>57.798000000000002</v>
          </cell>
          <cell r="J15">
            <v>0.42499999999999999</v>
          </cell>
          <cell r="K15">
            <v>0.55200000000000005</v>
          </cell>
          <cell r="L15">
            <v>0</v>
          </cell>
          <cell r="M15">
            <v>0</v>
          </cell>
          <cell r="N15">
            <v>56.820999999999998</v>
          </cell>
          <cell r="O15">
            <v>0</v>
          </cell>
          <cell r="P15">
            <v>270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270</v>
          </cell>
          <cell r="V15">
            <v>0</v>
          </cell>
          <cell r="W15">
            <v>2.8000000000000001E-2</v>
          </cell>
          <cell r="X15">
            <v>57.798000000000002</v>
          </cell>
          <cell r="Y15">
            <v>1.0050000000000001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56.820999999999998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54</v>
          </cell>
          <cell r="AZ15">
            <v>216</v>
          </cell>
          <cell r="BA15">
            <v>0</v>
          </cell>
          <cell r="BB15">
            <v>57.798000000000002</v>
          </cell>
          <cell r="BC15">
            <v>270</v>
          </cell>
          <cell r="BD15">
            <v>156.00200000000001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168.536</v>
          </cell>
          <cell r="E16">
            <v>72.42</v>
          </cell>
          <cell r="F16">
            <v>96.116</v>
          </cell>
          <cell r="G16">
            <v>35.316000000000003</v>
          </cell>
          <cell r="H16">
            <v>0</v>
          </cell>
          <cell r="I16">
            <v>62.37</v>
          </cell>
          <cell r="J16">
            <v>26.8</v>
          </cell>
          <cell r="K16">
            <v>35.57</v>
          </cell>
          <cell r="L16">
            <v>0</v>
          </cell>
          <cell r="M16">
            <v>0</v>
          </cell>
          <cell r="N16">
            <v>0</v>
          </cell>
          <cell r="O16">
            <v>-7.1054273576010019E-15</v>
          </cell>
          <cell r="P16">
            <v>298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298</v>
          </cell>
          <cell r="V16">
            <v>0</v>
          </cell>
          <cell r="W16">
            <v>0</v>
          </cell>
          <cell r="X16">
            <v>62.37</v>
          </cell>
          <cell r="Y16">
            <v>62.370000000000005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60</v>
          </cell>
          <cell r="AZ16">
            <v>238</v>
          </cell>
          <cell r="BA16">
            <v>0</v>
          </cell>
          <cell r="BB16">
            <v>62.37</v>
          </cell>
          <cell r="BC16">
            <v>298</v>
          </cell>
          <cell r="BD16">
            <v>168.536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1781.271</v>
          </cell>
          <cell r="E6">
            <v>853.35</v>
          </cell>
          <cell r="F6">
            <v>927.92100000000005</v>
          </cell>
          <cell r="G6">
            <v>34.676000000000002</v>
          </cell>
          <cell r="H6">
            <v>0</v>
          </cell>
          <cell r="I6">
            <v>673.88900000000001</v>
          </cell>
          <cell r="J6">
            <v>6.5469999999999997</v>
          </cell>
          <cell r="K6">
            <v>7.12</v>
          </cell>
          <cell r="L6">
            <v>0</v>
          </cell>
          <cell r="M6">
            <v>0</v>
          </cell>
          <cell r="N6">
            <v>660.22199999999998</v>
          </cell>
          <cell r="O6">
            <v>0</v>
          </cell>
          <cell r="P6">
            <v>2638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2638</v>
          </cell>
          <cell r="V6">
            <v>0</v>
          </cell>
          <cell r="W6">
            <v>1.2629999999999999</v>
          </cell>
          <cell r="X6">
            <v>673.88900000000001</v>
          </cell>
          <cell r="Y6">
            <v>14.93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2638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660.22199999999998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2638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673.88900000000001</v>
          </cell>
          <cell r="BC6">
            <v>2638</v>
          </cell>
          <cell r="BD6">
            <v>1781.271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1522.1130000000001</v>
          </cell>
          <cell r="E7">
            <v>728.37699999999995</v>
          </cell>
          <cell r="F7">
            <v>793.73599999999999</v>
          </cell>
          <cell r="G7">
            <v>34.673999999999999</v>
          </cell>
          <cell r="H7">
            <v>0</v>
          </cell>
          <cell r="I7">
            <v>574.55499999999995</v>
          </cell>
          <cell r="J7">
            <v>6.1989999999999998</v>
          </cell>
          <cell r="K7">
            <v>6.7560000000000002</v>
          </cell>
          <cell r="L7">
            <v>0</v>
          </cell>
          <cell r="M7">
            <v>0</v>
          </cell>
          <cell r="N7">
            <v>561.6</v>
          </cell>
          <cell r="O7">
            <v>0</v>
          </cell>
          <cell r="P7">
            <v>2254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2254</v>
          </cell>
          <cell r="V7">
            <v>0</v>
          </cell>
          <cell r="W7">
            <v>1.3320000000000001</v>
          </cell>
          <cell r="X7">
            <v>574.55499999999995</v>
          </cell>
          <cell r="Y7">
            <v>14.287000000000001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561.6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574.55499999999995</v>
          </cell>
          <cell r="BC7">
            <v>2254</v>
          </cell>
          <cell r="BD7">
            <v>1522.1130000000001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1553.096</v>
          </cell>
          <cell r="E8">
            <v>742.73099999999999</v>
          </cell>
          <cell r="F8">
            <v>810.36500000000001</v>
          </cell>
          <cell r="G8">
            <v>34.811</v>
          </cell>
          <cell r="H8">
            <v>0</v>
          </cell>
          <cell r="I8">
            <v>584.80200000000002</v>
          </cell>
          <cell r="J8">
            <v>5.0609999999999999</v>
          </cell>
          <cell r="K8">
            <v>5.5209999999999999</v>
          </cell>
          <cell r="L8">
            <v>0</v>
          </cell>
          <cell r="M8">
            <v>0</v>
          </cell>
          <cell r="N8">
            <v>574.22</v>
          </cell>
          <cell r="O8">
            <v>0</v>
          </cell>
          <cell r="P8">
            <v>2297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2297</v>
          </cell>
          <cell r="V8">
            <v>0</v>
          </cell>
          <cell r="W8">
            <v>1.591</v>
          </cell>
          <cell r="X8">
            <v>584.80200000000002</v>
          </cell>
          <cell r="Y8">
            <v>12.173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574.22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584.80200000000002</v>
          </cell>
          <cell r="BC8">
            <v>2297</v>
          </cell>
          <cell r="BD8">
            <v>1553.096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906.28300000000002</v>
          </cell>
          <cell r="E9">
            <v>434.30700000000002</v>
          </cell>
          <cell r="F9">
            <v>471.976</v>
          </cell>
          <cell r="G9">
            <v>35.015000000000001</v>
          </cell>
          <cell r="H9">
            <v>0</v>
          </cell>
          <cell r="I9">
            <v>338.42500000000001</v>
          </cell>
          <cell r="J9">
            <v>3.09</v>
          </cell>
          <cell r="K9">
            <v>3.3570000000000002</v>
          </cell>
          <cell r="L9">
            <v>0</v>
          </cell>
          <cell r="M9">
            <v>0</v>
          </cell>
          <cell r="N9">
            <v>331.97800000000001</v>
          </cell>
          <cell r="O9">
            <v>0</v>
          </cell>
          <cell r="P9">
            <v>1324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1324</v>
          </cell>
          <cell r="V9">
            <v>0</v>
          </cell>
          <cell r="W9">
            <v>2.1640000000000001</v>
          </cell>
          <cell r="X9">
            <v>338.42500000000001</v>
          </cell>
          <cell r="Y9">
            <v>8.6110000000000007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331.97800000000001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338.42500000000001</v>
          </cell>
          <cell r="BC9">
            <v>1324</v>
          </cell>
          <cell r="BD9">
            <v>906.28300000000002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479.81099999999998</v>
          </cell>
          <cell r="E10">
            <v>237.29</v>
          </cell>
          <cell r="F10">
            <v>242.52099999999999</v>
          </cell>
          <cell r="G10">
            <v>34.753</v>
          </cell>
          <cell r="H10">
            <v>0</v>
          </cell>
          <cell r="I10">
            <v>179.65100000000001</v>
          </cell>
          <cell r="J10">
            <v>2.2189999999999999</v>
          </cell>
          <cell r="K10">
            <v>2.2679999999999998</v>
          </cell>
          <cell r="L10">
            <v>0</v>
          </cell>
          <cell r="M10">
            <v>0</v>
          </cell>
          <cell r="N10">
            <v>175.16399999999999</v>
          </cell>
          <cell r="O10">
            <v>0</v>
          </cell>
          <cell r="P10">
            <v>661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661</v>
          </cell>
          <cell r="V10">
            <v>0</v>
          </cell>
          <cell r="W10">
            <v>2.9809999999999999</v>
          </cell>
          <cell r="X10">
            <v>179.65100000000001</v>
          </cell>
          <cell r="Y10">
            <v>7.468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175.16399999999999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179.65100000000001</v>
          </cell>
          <cell r="BC10">
            <v>661</v>
          </cell>
          <cell r="BD10">
            <v>479.81099999999998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218.33500000000001</v>
          </cell>
          <cell r="E11">
            <v>108.55</v>
          </cell>
          <cell r="F11">
            <v>109.785</v>
          </cell>
          <cell r="G11">
            <v>34.892000000000003</v>
          </cell>
          <cell r="H11">
            <v>0</v>
          </cell>
          <cell r="I11">
            <v>81.022999999999996</v>
          </cell>
          <cell r="J11">
            <v>1.079</v>
          </cell>
          <cell r="K11">
            <v>1.0920000000000001</v>
          </cell>
          <cell r="L11">
            <v>0</v>
          </cell>
          <cell r="M11">
            <v>0</v>
          </cell>
          <cell r="N11">
            <v>78.852000000000004</v>
          </cell>
          <cell r="O11">
            <v>0</v>
          </cell>
          <cell r="P11">
            <v>295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295</v>
          </cell>
          <cell r="V11">
            <v>0</v>
          </cell>
          <cell r="W11">
            <v>3.7149999999999999</v>
          </cell>
          <cell r="X11">
            <v>81.022999999999996</v>
          </cell>
          <cell r="Y11">
            <v>5.8860000000000001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78.852000000000004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81.022999999999996</v>
          </cell>
          <cell r="BC11">
            <v>295</v>
          </cell>
          <cell r="BD11">
            <v>218.33500000000001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213.08600000000001</v>
          </cell>
          <cell r="E12">
            <v>105.696</v>
          </cell>
          <cell r="F12">
            <v>107.39</v>
          </cell>
          <cell r="G12">
            <v>35.064999999999998</v>
          </cell>
          <cell r="H12">
            <v>0</v>
          </cell>
          <cell r="I12">
            <v>79.010999999999996</v>
          </cell>
          <cell r="J12">
            <v>1.0580000000000001</v>
          </cell>
          <cell r="K12">
            <v>1.075</v>
          </cell>
          <cell r="L12">
            <v>0</v>
          </cell>
          <cell r="M12">
            <v>0</v>
          </cell>
          <cell r="N12">
            <v>76.878</v>
          </cell>
          <cell r="O12">
            <v>0</v>
          </cell>
          <cell r="P12">
            <v>289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289</v>
          </cell>
          <cell r="V12">
            <v>0</v>
          </cell>
          <cell r="W12">
            <v>4.5369999999999999</v>
          </cell>
          <cell r="X12">
            <v>79.010999999999996</v>
          </cell>
          <cell r="Y12">
            <v>6.67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76.878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79.010999999999996</v>
          </cell>
          <cell r="BC12">
            <v>289</v>
          </cell>
          <cell r="BD12">
            <v>213.08600000000001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272.18299999999999</v>
          </cell>
          <cell r="E13">
            <v>133.53800000000001</v>
          </cell>
          <cell r="F13">
            <v>138.64500000000001</v>
          </cell>
          <cell r="G13">
            <v>35.192999999999998</v>
          </cell>
          <cell r="H13">
            <v>0</v>
          </cell>
          <cell r="I13">
            <v>100.86499999999999</v>
          </cell>
          <cell r="J13">
            <v>1.3280000000000001</v>
          </cell>
          <cell r="K13">
            <v>1.3779999999999999</v>
          </cell>
          <cell r="L13">
            <v>0</v>
          </cell>
          <cell r="M13">
            <v>0</v>
          </cell>
          <cell r="N13">
            <v>98.159000000000006</v>
          </cell>
          <cell r="O13">
            <v>0</v>
          </cell>
          <cell r="P13">
            <v>377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377</v>
          </cell>
          <cell r="V13">
            <v>0</v>
          </cell>
          <cell r="W13">
            <v>4.569</v>
          </cell>
          <cell r="X13">
            <v>100.86499999999999</v>
          </cell>
          <cell r="Y13">
            <v>7.2750000000000004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98.159000000000006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100.86499999999999</v>
          </cell>
          <cell r="BC13">
            <v>377</v>
          </cell>
          <cell r="BD13">
            <v>272.18299999999999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351.22699999999998</v>
          </cell>
          <cell r="E14">
            <v>163.59100000000001</v>
          </cell>
          <cell r="F14">
            <v>187.636</v>
          </cell>
          <cell r="G14">
            <v>35.249000000000002</v>
          </cell>
          <cell r="H14">
            <v>0</v>
          </cell>
          <cell r="I14">
            <v>127.145</v>
          </cell>
          <cell r="J14">
            <v>1.661</v>
          </cell>
          <cell r="K14">
            <v>1.9059999999999999</v>
          </cell>
          <cell r="L14">
            <v>0</v>
          </cell>
          <cell r="M14">
            <v>0</v>
          </cell>
          <cell r="N14">
            <v>123.578</v>
          </cell>
          <cell r="O14">
            <v>0</v>
          </cell>
          <cell r="P14">
            <v>525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525</v>
          </cell>
          <cell r="V14">
            <v>0</v>
          </cell>
          <cell r="W14">
            <v>2.3580000000000001</v>
          </cell>
          <cell r="X14">
            <v>127.145</v>
          </cell>
          <cell r="Y14">
            <v>5.9250000000000007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123.578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127.145</v>
          </cell>
          <cell r="BC14">
            <v>525</v>
          </cell>
          <cell r="BD14">
            <v>351.22699999999998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818.33299999999997</v>
          </cell>
          <cell r="E15">
            <v>395.12299999999999</v>
          </cell>
          <cell r="F15">
            <v>423.21</v>
          </cell>
          <cell r="G15">
            <v>35.476999999999997</v>
          </cell>
          <cell r="H15">
            <v>0</v>
          </cell>
          <cell r="I15">
            <v>307.32100000000003</v>
          </cell>
          <cell r="J15">
            <v>3.2759999999999998</v>
          </cell>
          <cell r="K15">
            <v>3.508</v>
          </cell>
          <cell r="L15">
            <v>0</v>
          </cell>
          <cell r="M15">
            <v>0</v>
          </cell>
          <cell r="N15">
            <v>300.53699999999998</v>
          </cell>
          <cell r="O15">
            <v>0</v>
          </cell>
          <cell r="P15">
            <v>1185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1185</v>
          </cell>
          <cell r="V15">
            <v>0</v>
          </cell>
          <cell r="W15">
            <v>2.5499999999999998</v>
          </cell>
          <cell r="X15">
            <v>307.32100000000003</v>
          </cell>
          <cell r="Y15">
            <v>9.3339999999999996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1185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300.53699999999998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1185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307.32100000000003</v>
          </cell>
          <cell r="BC15">
            <v>1185</v>
          </cell>
          <cell r="BD15">
            <v>818.33299999999997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1362.777</v>
          </cell>
          <cell r="E16">
            <v>655.84900000000005</v>
          </cell>
          <cell r="F16">
            <v>706.928</v>
          </cell>
          <cell r="G16">
            <v>34.78</v>
          </cell>
          <cell r="H16">
            <v>0</v>
          </cell>
          <cell r="I16">
            <v>524.69100000000003</v>
          </cell>
          <cell r="J16">
            <v>5.1859999999999999</v>
          </cell>
          <cell r="K16">
            <v>5.5890000000000004</v>
          </cell>
          <cell r="L16">
            <v>0</v>
          </cell>
          <cell r="M16">
            <v>0</v>
          </cell>
          <cell r="N16">
            <v>513.91600000000005</v>
          </cell>
          <cell r="O16">
            <v>0</v>
          </cell>
          <cell r="P16">
            <v>2036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2036</v>
          </cell>
          <cell r="V16">
            <v>0</v>
          </cell>
          <cell r="W16">
            <v>1.714</v>
          </cell>
          <cell r="X16">
            <v>524.69100000000003</v>
          </cell>
          <cell r="Y16">
            <v>12.489000000000001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513.91600000000005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2036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524.69100000000003</v>
          </cell>
          <cell r="BC16">
            <v>2036</v>
          </cell>
          <cell r="BD16">
            <v>1362.777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1658.1120000000001</v>
          </cell>
          <cell r="E17">
            <v>796.19600000000003</v>
          </cell>
          <cell r="F17">
            <v>861.91600000000005</v>
          </cell>
          <cell r="G17">
            <v>35.503</v>
          </cell>
          <cell r="H17">
            <v>0</v>
          </cell>
          <cell r="I17">
            <v>625.32899999999995</v>
          </cell>
          <cell r="J17">
            <v>5.8940000000000001</v>
          </cell>
          <cell r="K17">
            <v>6.3810000000000002</v>
          </cell>
          <cell r="L17">
            <v>0</v>
          </cell>
          <cell r="M17">
            <v>0</v>
          </cell>
          <cell r="N17">
            <v>613.05399999999997</v>
          </cell>
          <cell r="O17">
            <v>0</v>
          </cell>
          <cell r="P17">
            <v>2437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2437</v>
          </cell>
          <cell r="V17">
            <v>0</v>
          </cell>
          <cell r="W17">
            <v>1.4790000000000001</v>
          </cell>
          <cell r="X17">
            <v>625.32899999999995</v>
          </cell>
          <cell r="Y17">
            <v>13.754000000000001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2437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613.05399999999997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2437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625.32899999999995</v>
          </cell>
          <cell r="BC17">
            <v>2437</v>
          </cell>
          <cell r="BD17">
            <v>1658.1120000000001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2882</v>
          </cell>
        </row>
      </sheetData>
      <sheetData sheetId="23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F4QPRDSPQM5BKZOXEGHJOJD6X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1586.432</v>
          </cell>
          <cell r="E6">
            <v>760.54499999999996</v>
          </cell>
          <cell r="F6">
            <v>825.88699999999994</v>
          </cell>
          <cell r="G6">
            <v>35.384</v>
          </cell>
          <cell r="H6">
            <v>0</v>
          </cell>
          <cell r="I6">
            <v>601.13099999999997</v>
          </cell>
          <cell r="J6">
            <v>6.15</v>
          </cell>
          <cell r="K6">
            <v>6.6790000000000003</v>
          </cell>
          <cell r="L6">
            <v>0</v>
          </cell>
          <cell r="M6">
            <v>0</v>
          </cell>
          <cell r="N6">
            <v>588.30200000000002</v>
          </cell>
          <cell r="O6">
            <v>0</v>
          </cell>
          <cell r="P6">
            <v>2350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2350</v>
          </cell>
          <cell r="V6">
            <v>0</v>
          </cell>
          <cell r="W6">
            <v>1.583</v>
          </cell>
          <cell r="X6">
            <v>601.13099999999997</v>
          </cell>
          <cell r="Y6">
            <v>14.412000000000001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588.30200000000002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601.13099999999997</v>
          </cell>
          <cell r="BC6">
            <v>2350</v>
          </cell>
          <cell r="BD6">
            <v>1586.432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1311.703</v>
          </cell>
          <cell r="E7">
            <v>625.24300000000005</v>
          </cell>
          <cell r="F7">
            <v>686.46</v>
          </cell>
          <cell r="G7">
            <v>35.478999999999999</v>
          </cell>
          <cell r="H7">
            <v>0</v>
          </cell>
          <cell r="I7">
            <v>494.88</v>
          </cell>
          <cell r="J7">
            <v>4.6669999999999998</v>
          </cell>
          <cell r="K7">
            <v>5.1239999999999997</v>
          </cell>
          <cell r="L7">
            <v>0</v>
          </cell>
          <cell r="M7">
            <v>0</v>
          </cell>
          <cell r="N7">
            <v>485.089</v>
          </cell>
          <cell r="O7">
            <v>0</v>
          </cell>
          <cell r="P7">
            <v>1956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1956</v>
          </cell>
          <cell r="V7">
            <v>0</v>
          </cell>
          <cell r="W7">
            <v>1.4490000000000001</v>
          </cell>
          <cell r="X7">
            <v>494.88</v>
          </cell>
          <cell r="Y7">
            <v>11.24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485.089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494.88</v>
          </cell>
          <cell r="BC7">
            <v>1956</v>
          </cell>
          <cell r="BD7">
            <v>1311.703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1375.56</v>
          </cell>
          <cell r="E8">
            <v>654.43399999999997</v>
          </cell>
          <cell r="F8">
            <v>721.12599999999998</v>
          </cell>
          <cell r="G8">
            <v>35.323999999999998</v>
          </cell>
          <cell r="H8">
            <v>0</v>
          </cell>
          <cell r="I8">
            <v>487.79</v>
          </cell>
          <cell r="J8">
            <v>5.0519999999999996</v>
          </cell>
          <cell r="K8">
            <v>5.5670000000000002</v>
          </cell>
          <cell r="L8">
            <v>0</v>
          </cell>
          <cell r="M8">
            <v>0</v>
          </cell>
          <cell r="N8">
            <v>477.17099999999999</v>
          </cell>
          <cell r="O8">
            <v>0</v>
          </cell>
          <cell r="P8">
            <v>1935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1935</v>
          </cell>
          <cell r="V8">
            <v>0</v>
          </cell>
          <cell r="W8">
            <v>1.9390000000000001</v>
          </cell>
          <cell r="X8">
            <v>487.79</v>
          </cell>
          <cell r="Y8">
            <v>12.558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477.17099999999999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487.79</v>
          </cell>
          <cell r="BC8">
            <v>1935</v>
          </cell>
          <cell r="BD8">
            <v>1375.56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1030.1320000000001</v>
          </cell>
          <cell r="E9">
            <v>489.72</v>
          </cell>
          <cell r="F9">
            <v>540.41200000000003</v>
          </cell>
          <cell r="G9">
            <v>35.314999999999998</v>
          </cell>
          <cell r="H9">
            <v>0</v>
          </cell>
          <cell r="I9">
            <v>327.74099999999999</v>
          </cell>
          <cell r="J9">
            <v>3.7959999999999998</v>
          </cell>
          <cell r="K9">
            <v>4.1890000000000001</v>
          </cell>
          <cell r="L9">
            <v>0</v>
          </cell>
          <cell r="M9">
            <v>0</v>
          </cell>
          <cell r="N9">
            <v>319.75599999999997</v>
          </cell>
          <cell r="O9">
            <v>0</v>
          </cell>
          <cell r="P9">
            <v>1302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1302</v>
          </cell>
          <cell r="V9">
            <v>0</v>
          </cell>
          <cell r="W9">
            <v>2.0699999999999998</v>
          </cell>
          <cell r="X9">
            <v>327.74099999999999</v>
          </cell>
          <cell r="Y9">
            <v>10.055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319.75599999999997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327.74099999999999</v>
          </cell>
          <cell r="BC9">
            <v>1302</v>
          </cell>
          <cell r="BD9">
            <v>1030.1320000000001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579.33500000000004</v>
          </cell>
          <cell r="E10">
            <v>279.92899999999997</v>
          </cell>
          <cell r="F10">
            <v>299.40600000000001</v>
          </cell>
          <cell r="G10">
            <v>35.451999999999998</v>
          </cell>
          <cell r="H10">
            <v>0</v>
          </cell>
          <cell r="I10">
            <v>170.10900000000001</v>
          </cell>
          <cell r="J10">
            <v>2.3519999999999999</v>
          </cell>
          <cell r="K10">
            <v>2.516</v>
          </cell>
          <cell r="L10">
            <v>0</v>
          </cell>
          <cell r="M10">
            <v>0</v>
          </cell>
          <cell r="N10">
            <v>165.24100000000001</v>
          </cell>
          <cell r="O10">
            <v>0</v>
          </cell>
          <cell r="P10">
            <v>655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655</v>
          </cell>
          <cell r="V10">
            <v>0</v>
          </cell>
          <cell r="W10">
            <v>3.0329999999999999</v>
          </cell>
          <cell r="X10">
            <v>170.10900000000001</v>
          </cell>
          <cell r="Y10">
            <v>7.9009999999999998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165.24100000000001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170.10900000000001</v>
          </cell>
          <cell r="BC10">
            <v>655</v>
          </cell>
          <cell r="BD10">
            <v>579.33500000000004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313.87400000000002</v>
          </cell>
          <cell r="E11">
            <v>150.45400000000001</v>
          </cell>
          <cell r="F11">
            <v>163.41999999999999</v>
          </cell>
          <cell r="G11">
            <v>35.537999999999997</v>
          </cell>
          <cell r="H11">
            <v>0</v>
          </cell>
          <cell r="I11">
            <v>87.206999999999994</v>
          </cell>
          <cell r="J11">
            <v>1.0529999999999999</v>
          </cell>
          <cell r="K11">
            <v>1.143</v>
          </cell>
          <cell r="L11">
            <v>0</v>
          </cell>
          <cell r="M11">
            <v>0</v>
          </cell>
          <cell r="N11">
            <v>85.010999999999996</v>
          </cell>
          <cell r="O11">
            <v>0</v>
          </cell>
          <cell r="P11">
            <v>341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341</v>
          </cell>
          <cell r="V11">
            <v>0</v>
          </cell>
          <cell r="W11">
            <v>5.3079999999999998</v>
          </cell>
          <cell r="X11">
            <v>87.206999999999994</v>
          </cell>
          <cell r="Y11">
            <v>7.5039999999999996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85.010999999999996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87.206999999999994</v>
          </cell>
          <cell r="BC11">
            <v>341</v>
          </cell>
          <cell r="BD11">
            <v>313.87400000000002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294.24599999999998</v>
          </cell>
          <cell r="E12">
            <v>143.017</v>
          </cell>
          <cell r="F12">
            <v>151.22900000000001</v>
          </cell>
          <cell r="G12">
            <v>35.530999999999999</v>
          </cell>
          <cell r="H12">
            <v>0</v>
          </cell>
          <cell r="I12">
            <v>85.900999999999996</v>
          </cell>
          <cell r="J12">
            <v>1.266</v>
          </cell>
          <cell r="K12">
            <v>1.339</v>
          </cell>
          <cell r="L12">
            <v>0</v>
          </cell>
          <cell r="M12">
            <v>0</v>
          </cell>
          <cell r="N12">
            <v>83.296000000000006</v>
          </cell>
          <cell r="O12">
            <v>0</v>
          </cell>
          <cell r="P12">
            <v>327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327</v>
          </cell>
          <cell r="V12">
            <v>0</v>
          </cell>
          <cell r="W12">
            <v>6.5759999999999996</v>
          </cell>
          <cell r="X12">
            <v>85.900999999999996</v>
          </cell>
          <cell r="Y12">
            <v>9.1809999999999992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83.296000000000006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85.900999999999996</v>
          </cell>
          <cell r="BC12">
            <v>327</v>
          </cell>
          <cell r="BD12">
            <v>294.24599999999998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322.42399999999998</v>
          </cell>
          <cell r="E13">
            <v>156.816</v>
          </cell>
          <cell r="F13">
            <v>165.608</v>
          </cell>
          <cell r="G13">
            <v>35.481000000000002</v>
          </cell>
          <cell r="H13">
            <v>0</v>
          </cell>
          <cell r="I13">
            <v>101.79300000000001</v>
          </cell>
          <cell r="J13">
            <v>1.472</v>
          </cell>
          <cell r="K13">
            <v>1.554</v>
          </cell>
          <cell r="L13">
            <v>0</v>
          </cell>
          <cell r="M13">
            <v>0</v>
          </cell>
          <cell r="N13">
            <v>98.766999999999996</v>
          </cell>
          <cell r="O13">
            <v>0</v>
          </cell>
          <cell r="P13">
            <v>387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387</v>
          </cell>
          <cell r="V13">
            <v>0</v>
          </cell>
          <cell r="W13">
            <v>6.3170000000000002</v>
          </cell>
          <cell r="X13">
            <v>101.79300000000001</v>
          </cell>
          <cell r="Y13">
            <v>9.343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98.766999999999996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101.79300000000001</v>
          </cell>
          <cell r="BC13">
            <v>387</v>
          </cell>
          <cell r="BD13">
            <v>322.42399999999998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412.47699999999998</v>
          </cell>
          <cell r="E14">
            <v>200.69200000000001</v>
          </cell>
          <cell r="F14">
            <v>211.785</v>
          </cell>
          <cell r="G14">
            <v>35.593000000000004</v>
          </cell>
          <cell r="H14">
            <v>0</v>
          </cell>
          <cell r="I14">
            <v>151.62</v>
          </cell>
          <cell r="J14">
            <v>2.1739999999999999</v>
          </cell>
          <cell r="K14">
            <v>2.2949999999999999</v>
          </cell>
          <cell r="L14">
            <v>0</v>
          </cell>
          <cell r="M14">
            <v>0</v>
          </cell>
          <cell r="N14">
            <v>147.15100000000001</v>
          </cell>
          <cell r="O14">
            <v>0</v>
          </cell>
          <cell r="P14">
            <v>576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576</v>
          </cell>
          <cell r="V14">
            <v>0</v>
          </cell>
          <cell r="W14">
            <v>4.3970000000000002</v>
          </cell>
          <cell r="X14">
            <v>151.62</v>
          </cell>
          <cell r="Y14">
            <v>8.8659999999999997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147.15100000000001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151.62</v>
          </cell>
          <cell r="BC14">
            <v>576</v>
          </cell>
          <cell r="BD14">
            <v>412.47699999999998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774.13900000000001</v>
          </cell>
          <cell r="E15">
            <v>370.50400000000002</v>
          </cell>
          <cell r="F15">
            <v>403.63499999999999</v>
          </cell>
          <cell r="G15">
            <v>35.588000000000001</v>
          </cell>
          <cell r="H15">
            <v>0</v>
          </cell>
          <cell r="I15">
            <v>267.471</v>
          </cell>
          <cell r="J15">
            <v>3.6160000000000001</v>
          </cell>
          <cell r="K15">
            <v>3.9390000000000001</v>
          </cell>
          <cell r="L15">
            <v>0</v>
          </cell>
          <cell r="M15">
            <v>0</v>
          </cell>
          <cell r="N15">
            <v>259.916</v>
          </cell>
          <cell r="O15">
            <v>0</v>
          </cell>
          <cell r="P15">
            <v>1049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1049</v>
          </cell>
          <cell r="V15">
            <v>0</v>
          </cell>
          <cell r="W15">
            <v>3.8050000000000002</v>
          </cell>
          <cell r="X15">
            <v>267.471</v>
          </cell>
          <cell r="Y15">
            <v>11.36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1049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259.916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1049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267.471</v>
          </cell>
          <cell r="BC15">
            <v>1049</v>
          </cell>
          <cell r="BD15">
            <v>774.13900000000001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298.04480000000001</v>
          </cell>
          <cell r="J16">
            <v>298.04500000000002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-2.0000000000663931E-4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298.04500000000002</v>
          </cell>
          <cell r="Y16">
            <v>298.04500000000002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298.04500000000002</v>
          </cell>
          <cell r="BC16">
            <v>0</v>
          </cell>
          <cell r="BD16">
            <v>0</v>
          </cell>
          <cell r="BE16">
            <v>2.0000000000663931E-4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266.77999999999997</v>
          </cell>
          <cell r="E6">
            <v>119.955</v>
          </cell>
          <cell r="F6">
            <v>146.82499999999999</v>
          </cell>
          <cell r="G6">
            <v>34.58</v>
          </cell>
          <cell r="H6">
            <v>0</v>
          </cell>
          <cell r="I6">
            <v>92.82</v>
          </cell>
          <cell r="J6">
            <v>2.6320000000000001</v>
          </cell>
          <cell r="K6">
            <v>3.222</v>
          </cell>
          <cell r="L6">
            <v>0</v>
          </cell>
          <cell r="M6">
            <v>0</v>
          </cell>
          <cell r="N6">
            <v>86.965999999999994</v>
          </cell>
          <cell r="O6">
            <v>0</v>
          </cell>
          <cell r="P6">
            <v>409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409</v>
          </cell>
          <cell r="V6">
            <v>0</v>
          </cell>
          <cell r="W6">
            <v>0.10299999999999999</v>
          </cell>
          <cell r="X6">
            <v>92.82</v>
          </cell>
          <cell r="Y6">
            <v>5.9569999999999999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86.965999999999994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92.82</v>
          </cell>
          <cell r="BC6">
            <v>409</v>
          </cell>
          <cell r="BD6">
            <v>266.77999999999997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327.541</v>
          </cell>
          <cell r="E7">
            <v>146.75200000000001</v>
          </cell>
          <cell r="F7">
            <v>180.78899999999999</v>
          </cell>
          <cell r="G7">
            <v>34.75</v>
          </cell>
          <cell r="H7">
            <v>0</v>
          </cell>
          <cell r="I7">
            <v>110.486</v>
          </cell>
          <cell r="J7">
            <v>3.5289999999999999</v>
          </cell>
          <cell r="K7">
            <v>4.3470000000000004</v>
          </cell>
          <cell r="L7">
            <v>0</v>
          </cell>
          <cell r="M7">
            <v>0</v>
          </cell>
          <cell r="N7">
            <v>102.61</v>
          </cell>
          <cell r="O7">
            <v>0</v>
          </cell>
          <cell r="P7">
            <v>490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490</v>
          </cell>
          <cell r="V7">
            <v>0</v>
          </cell>
          <cell r="W7">
            <v>5.1999999999999998E-2</v>
          </cell>
          <cell r="X7">
            <v>110.486</v>
          </cell>
          <cell r="Y7">
            <v>7.9279999999999999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102.61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110.486</v>
          </cell>
          <cell r="BC7">
            <v>490</v>
          </cell>
          <cell r="BD7">
            <v>327.541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427.24400000000003</v>
          </cell>
          <cell r="E8">
            <v>191.429</v>
          </cell>
          <cell r="F8">
            <v>235.815</v>
          </cell>
          <cell r="G8">
            <v>35.095999999999997</v>
          </cell>
          <cell r="H8">
            <v>0</v>
          </cell>
          <cell r="I8">
            <v>148.6</v>
          </cell>
          <cell r="J8">
            <v>3.8290000000000002</v>
          </cell>
          <cell r="K8">
            <v>4.7169999999999996</v>
          </cell>
          <cell r="L8">
            <v>0</v>
          </cell>
          <cell r="M8">
            <v>0</v>
          </cell>
          <cell r="N8">
            <v>140.054</v>
          </cell>
          <cell r="O8">
            <v>0</v>
          </cell>
          <cell r="P8">
            <v>659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659</v>
          </cell>
          <cell r="V8">
            <v>0</v>
          </cell>
          <cell r="W8">
            <v>2E-3</v>
          </cell>
          <cell r="X8">
            <v>148.6</v>
          </cell>
          <cell r="Y8">
            <v>8.548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140.054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148.6</v>
          </cell>
          <cell r="BC8">
            <v>659</v>
          </cell>
          <cell r="BD8">
            <v>427.24400000000003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389.19499999999999</v>
          </cell>
          <cell r="E9">
            <v>174.17599999999999</v>
          </cell>
          <cell r="F9">
            <v>215.01900000000001</v>
          </cell>
          <cell r="G9">
            <v>35.381999999999998</v>
          </cell>
          <cell r="H9">
            <v>0</v>
          </cell>
          <cell r="I9">
            <v>143.78399999999999</v>
          </cell>
          <cell r="J9">
            <v>3.8380000000000001</v>
          </cell>
          <cell r="K9">
            <v>4.7389999999999999</v>
          </cell>
          <cell r="L9">
            <v>0</v>
          </cell>
          <cell r="M9">
            <v>0</v>
          </cell>
          <cell r="N9">
            <v>135.20699999999999</v>
          </cell>
          <cell r="O9">
            <v>0</v>
          </cell>
          <cell r="P9">
            <v>639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639</v>
          </cell>
          <cell r="V9">
            <v>0</v>
          </cell>
          <cell r="W9">
            <v>8.0000000000000002E-3</v>
          </cell>
          <cell r="X9">
            <v>143.78399999999999</v>
          </cell>
          <cell r="Y9">
            <v>8.5849999999999991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135.20699999999999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143.78399999999999</v>
          </cell>
          <cell r="BC9">
            <v>639</v>
          </cell>
          <cell r="BD9">
            <v>389.19499999999999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220.999</v>
          </cell>
          <cell r="E10">
            <v>100.133</v>
          </cell>
          <cell r="F10">
            <v>120.866</v>
          </cell>
          <cell r="G10">
            <v>35.012</v>
          </cell>
          <cell r="H10">
            <v>0</v>
          </cell>
          <cell r="I10">
            <v>68.117999999999995</v>
          </cell>
          <cell r="J10">
            <v>1.526</v>
          </cell>
          <cell r="K10">
            <v>1.841</v>
          </cell>
          <cell r="L10">
            <v>0</v>
          </cell>
          <cell r="M10">
            <v>0</v>
          </cell>
          <cell r="N10">
            <v>64.751000000000005</v>
          </cell>
          <cell r="O10">
            <v>0</v>
          </cell>
          <cell r="P10">
            <v>296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296</v>
          </cell>
          <cell r="V10">
            <v>0</v>
          </cell>
          <cell r="W10">
            <v>0.39100000000000001</v>
          </cell>
          <cell r="X10">
            <v>68.117999999999995</v>
          </cell>
          <cell r="Y10">
            <v>3.758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64.751000000000005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68.117999999999995</v>
          </cell>
          <cell r="BC10">
            <v>296</v>
          </cell>
          <cell r="BD10">
            <v>220.999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129.351</v>
          </cell>
          <cell r="E11">
            <v>58.179000000000002</v>
          </cell>
          <cell r="F11">
            <v>71.171999999999997</v>
          </cell>
          <cell r="G11">
            <v>35.502000000000002</v>
          </cell>
          <cell r="H11">
            <v>0</v>
          </cell>
          <cell r="I11">
            <v>43.597000000000001</v>
          </cell>
          <cell r="J11">
            <v>1.2789999999999999</v>
          </cell>
          <cell r="K11">
            <v>1.5640000000000001</v>
          </cell>
          <cell r="L11">
            <v>0</v>
          </cell>
          <cell r="M11">
            <v>0</v>
          </cell>
          <cell r="N11">
            <v>40.753999999999998</v>
          </cell>
          <cell r="O11">
            <v>0</v>
          </cell>
          <cell r="P11">
            <v>192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192</v>
          </cell>
          <cell r="V11">
            <v>0</v>
          </cell>
          <cell r="W11">
            <v>0.61599999999999999</v>
          </cell>
          <cell r="X11">
            <v>43.597000000000001</v>
          </cell>
          <cell r="Y11">
            <v>3.4590000000000001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40.753999999999998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43.597000000000001</v>
          </cell>
          <cell r="BC11">
            <v>192</v>
          </cell>
          <cell r="BD11">
            <v>129.351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85.587999999999994</v>
          </cell>
          <cell r="E12">
            <v>38.89</v>
          </cell>
          <cell r="F12">
            <v>46.698</v>
          </cell>
          <cell r="G12">
            <v>35.451999999999998</v>
          </cell>
          <cell r="H12">
            <v>0</v>
          </cell>
          <cell r="I12">
            <v>27.297000000000001</v>
          </cell>
          <cell r="J12">
            <v>0.92</v>
          </cell>
          <cell r="K12">
            <v>1.1040000000000001</v>
          </cell>
          <cell r="L12">
            <v>0</v>
          </cell>
          <cell r="M12">
            <v>0</v>
          </cell>
          <cell r="N12">
            <v>25.273</v>
          </cell>
          <cell r="O12">
            <v>0</v>
          </cell>
          <cell r="P12">
            <v>118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</v>
          </cell>
          <cell r="V12">
            <v>0</v>
          </cell>
          <cell r="W12">
            <v>0.94099999999999995</v>
          </cell>
          <cell r="X12">
            <v>27.297000000000001</v>
          </cell>
          <cell r="Y12">
            <v>2.9649999999999999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25.273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27.297000000000001</v>
          </cell>
          <cell r="BC12">
            <v>118</v>
          </cell>
          <cell r="BD12">
            <v>85.587999999999994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102.89</v>
          </cell>
          <cell r="E13">
            <v>45.197000000000003</v>
          </cell>
          <cell r="F13">
            <v>57.692999999999998</v>
          </cell>
          <cell r="G13">
            <v>35.423000000000002</v>
          </cell>
          <cell r="H13">
            <v>0</v>
          </cell>
          <cell r="I13">
            <v>34.383000000000003</v>
          </cell>
          <cell r="J13">
            <v>0.84299999999999997</v>
          </cell>
          <cell r="K13">
            <v>1.0760000000000001</v>
          </cell>
          <cell r="L13">
            <v>0</v>
          </cell>
          <cell r="M13">
            <v>0</v>
          </cell>
          <cell r="N13">
            <v>32.463999999999999</v>
          </cell>
          <cell r="O13">
            <v>0</v>
          </cell>
          <cell r="P13">
            <v>158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158</v>
          </cell>
          <cell r="V13">
            <v>0</v>
          </cell>
          <cell r="W13">
            <v>0.82399999999999995</v>
          </cell>
          <cell r="X13">
            <v>34.383000000000003</v>
          </cell>
          <cell r="Y13">
            <v>2.7429999999999999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32.463999999999999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34.383000000000003</v>
          </cell>
          <cell r="BC13">
            <v>158</v>
          </cell>
          <cell r="BD13">
            <v>102.89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217.66</v>
          </cell>
          <cell r="E14">
            <v>97.341999999999999</v>
          </cell>
          <cell r="F14">
            <v>120.318</v>
          </cell>
          <cell r="G14">
            <v>35.607999999999997</v>
          </cell>
          <cell r="H14">
            <v>0</v>
          </cell>
          <cell r="I14">
            <v>74.385999999999996</v>
          </cell>
          <cell r="J14">
            <v>5.149</v>
          </cell>
          <cell r="K14">
            <v>6.3650000000000002</v>
          </cell>
          <cell r="L14">
            <v>0</v>
          </cell>
          <cell r="M14">
            <v>0</v>
          </cell>
          <cell r="N14">
            <v>62.872</v>
          </cell>
          <cell r="O14">
            <v>0</v>
          </cell>
          <cell r="P14">
            <v>331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331</v>
          </cell>
          <cell r="V14">
            <v>0</v>
          </cell>
          <cell r="W14">
            <v>0.35</v>
          </cell>
          <cell r="X14">
            <v>74.385999999999996</v>
          </cell>
          <cell r="Y14">
            <v>11.863999999999999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62.872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74.385999999999996</v>
          </cell>
          <cell r="BC14">
            <v>331</v>
          </cell>
          <cell r="BD14">
            <v>217.66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212.40899999999999</v>
          </cell>
          <cell r="E15">
            <v>96.308000000000007</v>
          </cell>
          <cell r="F15">
            <v>116.101</v>
          </cell>
          <cell r="G15">
            <v>35.484000000000002</v>
          </cell>
          <cell r="H15">
            <v>0</v>
          </cell>
          <cell r="I15">
            <v>78.343999999999994</v>
          </cell>
          <cell r="J15">
            <v>0.38900000000000001</v>
          </cell>
          <cell r="K15">
            <v>0.46800000000000003</v>
          </cell>
          <cell r="L15">
            <v>0</v>
          </cell>
          <cell r="M15">
            <v>0</v>
          </cell>
          <cell r="N15">
            <v>77.486999999999995</v>
          </cell>
          <cell r="O15">
            <v>0</v>
          </cell>
          <cell r="P15">
            <v>340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340</v>
          </cell>
          <cell r="V15">
            <v>0</v>
          </cell>
          <cell r="W15">
            <v>0.28299999999999997</v>
          </cell>
          <cell r="X15">
            <v>78.343999999999994</v>
          </cell>
          <cell r="Y15">
            <v>1.1399999999999999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77.486999999999995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78.343999999999994</v>
          </cell>
          <cell r="BC15">
            <v>340</v>
          </cell>
          <cell r="BD15">
            <v>212.40899999999999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286.39800000000002</v>
          </cell>
          <cell r="E16">
            <v>125.99299999999999</v>
          </cell>
          <cell r="F16">
            <v>160.405</v>
          </cell>
          <cell r="G16">
            <v>35.401000000000003</v>
          </cell>
          <cell r="H16">
            <v>0</v>
          </cell>
          <cell r="I16">
            <v>96.656000000000006</v>
          </cell>
          <cell r="J16">
            <v>1.2050000000000001</v>
          </cell>
          <cell r="K16">
            <v>1.534</v>
          </cell>
          <cell r="L16">
            <v>0</v>
          </cell>
          <cell r="M16">
            <v>0</v>
          </cell>
          <cell r="N16">
            <v>93.917000000000002</v>
          </cell>
          <cell r="O16">
            <v>0</v>
          </cell>
          <cell r="P16">
            <v>443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443</v>
          </cell>
          <cell r="V16">
            <v>0</v>
          </cell>
          <cell r="W16">
            <v>0.2</v>
          </cell>
          <cell r="X16">
            <v>96.656000000000006</v>
          </cell>
          <cell r="Y16">
            <v>2.9390000000000001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93.917000000000002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96.656000000000006</v>
          </cell>
          <cell r="BC16">
            <v>443</v>
          </cell>
          <cell r="BD16">
            <v>286.39800000000002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330.18900000000002</v>
          </cell>
          <cell r="E17">
            <v>146.798</v>
          </cell>
          <cell r="F17">
            <v>183.39099999999999</v>
          </cell>
          <cell r="G17">
            <v>35.390999999999998</v>
          </cell>
          <cell r="H17">
            <v>0</v>
          </cell>
          <cell r="I17">
            <v>110.953</v>
          </cell>
          <cell r="J17">
            <v>3.266</v>
          </cell>
          <cell r="K17">
            <v>4.08</v>
          </cell>
          <cell r="L17">
            <v>0</v>
          </cell>
          <cell r="M17">
            <v>0</v>
          </cell>
          <cell r="N17">
            <v>103.607</v>
          </cell>
          <cell r="O17">
            <v>0</v>
          </cell>
          <cell r="P17">
            <v>499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499</v>
          </cell>
          <cell r="V17">
            <v>0</v>
          </cell>
          <cell r="W17">
            <v>0.16400000000000001</v>
          </cell>
          <cell r="X17">
            <v>110.953</v>
          </cell>
          <cell r="Y17">
            <v>7.51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103.607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110.953</v>
          </cell>
          <cell r="BC17">
            <v>499</v>
          </cell>
          <cell r="BD17">
            <v>330.18900000000002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3221</v>
          </cell>
        </row>
      </sheetData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265.68099999999998</v>
          </cell>
          <cell r="E6">
            <v>117.996</v>
          </cell>
          <cell r="F6">
            <v>147.685</v>
          </cell>
          <cell r="G6">
            <v>35.314</v>
          </cell>
          <cell r="H6">
            <v>0</v>
          </cell>
          <cell r="I6">
            <v>91.882000000000005</v>
          </cell>
          <cell r="J6">
            <v>1.698</v>
          </cell>
          <cell r="K6">
            <v>2.125</v>
          </cell>
          <cell r="L6">
            <v>0</v>
          </cell>
          <cell r="M6">
            <v>0</v>
          </cell>
          <cell r="N6">
            <v>88.058999999999997</v>
          </cell>
          <cell r="O6">
            <v>0</v>
          </cell>
          <cell r="P6">
            <v>414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414</v>
          </cell>
          <cell r="V6">
            <v>0</v>
          </cell>
          <cell r="W6">
            <v>0.14799999999999999</v>
          </cell>
          <cell r="X6">
            <v>91.882000000000005</v>
          </cell>
          <cell r="Y6">
            <v>3.9710000000000001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88.058999999999997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91.882000000000005</v>
          </cell>
          <cell r="BC6">
            <v>414</v>
          </cell>
          <cell r="BD6">
            <v>265.68099999999998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237.26</v>
          </cell>
          <cell r="E7">
            <v>105.60599999999999</v>
          </cell>
          <cell r="F7">
            <v>131.654</v>
          </cell>
          <cell r="G7">
            <v>35.366</v>
          </cell>
          <cell r="H7">
            <v>0</v>
          </cell>
          <cell r="I7">
            <v>81.774000000000001</v>
          </cell>
          <cell r="J7">
            <v>2.109</v>
          </cell>
          <cell r="K7">
            <v>2.629</v>
          </cell>
          <cell r="L7">
            <v>0</v>
          </cell>
          <cell r="M7">
            <v>0</v>
          </cell>
          <cell r="N7">
            <v>77.036000000000001</v>
          </cell>
          <cell r="O7">
            <v>0</v>
          </cell>
          <cell r="P7">
            <v>367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367</v>
          </cell>
          <cell r="V7">
            <v>0</v>
          </cell>
          <cell r="W7">
            <v>0.115</v>
          </cell>
          <cell r="X7">
            <v>81.774000000000001</v>
          </cell>
          <cell r="Y7">
            <v>4.8529999999999998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77.036000000000001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81.774000000000001</v>
          </cell>
          <cell r="BC7">
            <v>367</v>
          </cell>
          <cell r="BD7">
            <v>237.26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225.39500000000001</v>
          </cell>
          <cell r="E8">
            <v>99.236999999999995</v>
          </cell>
          <cell r="F8">
            <v>126.158</v>
          </cell>
          <cell r="G8">
            <v>35.256999999999998</v>
          </cell>
          <cell r="H8">
            <v>0</v>
          </cell>
          <cell r="I8">
            <v>80.19</v>
          </cell>
          <cell r="J8">
            <v>2.0699999999999998</v>
          </cell>
          <cell r="K8">
            <v>2.6320000000000001</v>
          </cell>
          <cell r="L8">
            <v>0</v>
          </cell>
          <cell r="M8">
            <v>0</v>
          </cell>
          <cell r="N8">
            <v>75.488</v>
          </cell>
          <cell r="O8">
            <v>0</v>
          </cell>
          <cell r="P8">
            <v>367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367</v>
          </cell>
          <cell r="V8">
            <v>0</v>
          </cell>
          <cell r="W8">
            <v>0.20499999999999999</v>
          </cell>
          <cell r="X8">
            <v>80.19</v>
          </cell>
          <cell r="Y8">
            <v>4.907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75.488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80.19</v>
          </cell>
          <cell r="BC8">
            <v>367</v>
          </cell>
          <cell r="BD8">
            <v>225.39500000000001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149.88399999999999</v>
          </cell>
          <cell r="E9">
            <v>66.301000000000002</v>
          </cell>
          <cell r="F9">
            <v>83.582999999999998</v>
          </cell>
          <cell r="G9">
            <v>35.412999999999997</v>
          </cell>
          <cell r="H9">
            <v>0</v>
          </cell>
          <cell r="I9">
            <v>48.915999999999997</v>
          </cell>
          <cell r="J9">
            <v>1.768</v>
          </cell>
          <cell r="K9">
            <v>2.2290000000000001</v>
          </cell>
          <cell r="L9">
            <v>0</v>
          </cell>
          <cell r="M9">
            <v>0</v>
          </cell>
          <cell r="N9">
            <v>44.918999999999997</v>
          </cell>
          <cell r="O9">
            <v>0</v>
          </cell>
          <cell r="P9">
            <v>222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222</v>
          </cell>
          <cell r="V9">
            <v>0</v>
          </cell>
          <cell r="W9">
            <v>0.25600000000000001</v>
          </cell>
          <cell r="X9">
            <v>48.915999999999997</v>
          </cell>
          <cell r="Y9">
            <v>4.2530000000000001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44.918999999999997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48.915999999999997</v>
          </cell>
          <cell r="BC9">
            <v>222</v>
          </cell>
          <cell r="BD9">
            <v>149.88399999999999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108.1</v>
          </cell>
          <cell r="E10">
            <v>47.75</v>
          </cell>
          <cell r="F10">
            <v>60.35</v>
          </cell>
          <cell r="G10">
            <v>35.511000000000003</v>
          </cell>
          <cell r="H10">
            <v>0</v>
          </cell>
          <cell r="I10">
            <v>38.241999999999997</v>
          </cell>
          <cell r="J10">
            <v>0.53100000000000003</v>
          </cell>
          <cell r="K10">
            <v>0.67100000000000004</v>
          </cell>
          <cell r="L10">
            <v>0</v>
          </cell>
          <cell r="M10">
            <v>0</v>
          </cell>
          <cell r="N10">
            <v>37.04</v>
          </cell>
          <cell r="O10">
            <v>0</v>
          </cell>
          <cell r="P10">
            <v>174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174</v>
          </cell>
          <cell r="V10">
            <v>0</v>
          </cell>
          <cell r="W10">
            <v>0.35599999999999998</v>
          </cell>
          <cell r="X10">
            <v>38.241999999999997</v>
          </cell>
          <cell r="Y10">
            <v>1.5579999999999998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38.241999999999997</v>
          </cell>
          <cell r="BC10">
            <v>174</v>
          </cell>
          <cell r="BD10">
            <v>108.1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112.86799999999999</v>
          </cell>
          <cell r="E11">
            <v>49.64</v>
          </cell>
          <cell r="F11">
            <v>63.228000000000002</v>
          </cell>
          <cell r="G11">
            <v>35.497</v>
          </cell>
          <cell r="H11">
            <v>0</v>
          </cell>
          <cell r="I11">
            <v>38.381999999999998</v>
          </cell>
          <cell r="J11">
            <v>1.052</v>
          </cell>
          <cell r="K11">
            <v>1.34</v>
          </cell>
          <cell r="L11">
            <v>0</v>
          </cell>
          <cell r="M11">
            <v>0</v>
          </cell>
          <cell r="N11">
            <v>35.99</v>
          </cell>
          <cell r="O11">
            <v>0</v>
          </cell>
          <cell r="P11">
            <v>176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176</v>
          </cell>
          <cell r="V11">
            <v>0</v>
          </cell>
          <cell r="W11">
            <v>0.47699999999999998</v>
          </cell>
          <cell r="X11">
            <v>38.381999999999998</v>
          </cell>
          <cell r="Y11">
            <v>2.8690000000000002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38.381999999999998</v>
          </cell>
          <cell r="BC11">
            <v>176</v>
          </cell>
          <cell r="BD11">
            <v>112.86799999999999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95.147000000000006</v>
          </cell>
          <cell r="E12">
            <v>42.143000000000001</v>
          </cell>
          <cell r="F12">
            <v>53.003999999999998</v>
          </cell>
          <cell r="G12">
            <v>35.531999999999996</v>
          </cell>
          <cell r="H12">
            <v>0</v>
          </cell>
          <cell r="I12">
            <v>30.699000000000002</v>
          </cell>
          <cell r="J12">
            <v>0.86099999999999999</v>
          </cell>
          <cell r="K12">
            <v>1.0820000000000001</v>
          </cell>
          <cell r="L12">
            <v>0</v>
          </cell>
          <cell r="M12">
            <v>0</v>
          </cell>
          <cell r="N12">
            <v>28.756</v>
          </cell>
          <cell r="O12">
            <v>0</v>
          </cell>
          <cell r="P12">
            <v>139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139</v>
          </cell>
          <cell r="V12">
            <v>0</v>
          </cell>
          <cell r="W12">
            <v>0.54300000000000004</v>
          </cell>
          <cell r="X12">
            <v>30.699000000000002</v>
          </cell>
          <cell r="Y12">
            <v>2.4860000000000002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28.756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30.699000000000002</v>
          </cell>
          <cell r="BC12">
            <v>139</v>
          </cell>
          <cell r="BD12">
            <v>95.147000000000006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89.262</v>
          </cell>
          <cell r="E13">
            <v>39.253</v>
          </cell>
          <cell r="F13">
            <v>50.009</v>
          </cell>
          <cell r="G13">
            <v>35.529000000000003</v>
          </cell>
          <cell r="H13">
            <v>0</v>
          </cell>
          <cell r="I13">
            <v>29.87</v>
          </cell>
          <cell r="J13">
            <v>0.85099999999999998</v>
          </cell>
          <cell r="K13">
            <v>1.085</v>
          </cell>
          <cell r="L13">
            <v>0</v>
          </cell>
          <cell r="M13">
            <v>0</v>
          </cell>
          <cell r="N13">
            <v>27.934000000000001</v>
          </cell>
          <cell r="O13">
            <v>0</v>
          </cell>
          <cell r="P13">
            <v>137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137</v>
          </cell>
          <cell r="V13">
            <v>0</v>
          </cell>
          <cell r="W13">
            <v>0.55300000000000005</v>
          </cell>
          <cell r="X13">
            <v>29.87</v>
          </cell>
          <cell r="Y13">
            <v>2.4889999999999999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27.934000000000001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29.87</v>
          </cell>
          <cell r="BC13">
            <v>137</v>
          </cell>
          <cell r="BD13">
            <v>89.262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99.650999999999996</v>
          </cell>
          <cell r="E14">
            <v>45.317999999999998</v>
          </cell>
          <cell r="F14">
            <v>54.332999999999998</v>
          </cell>
          <cell r="G14">
            <v>35.676000000000002</v>
          </cell>
          <cell r="H14">
            <v>0</v>
          </cell>
          <cell r="I14">
            <v>34.521000000000001</v>
          </cell>
          <cell r="J14">
            <v>1.5660000000000001</v>
          </cell>
          <cell r="K14">
            <v>1.877</v>
          </cell>
          <cell r="L14">
            <v>0</v>
          </cell>
          <cell r="M14">
            <v>0</v>
          </cell>
          <cell r="N14">
            <v>31.077999999999999</v>
          </cell>
          <cell r="O14">
            <v>0</v>
          </cell>
          <cell r="P14">
            <v>149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149</v>
          </cell>
          <cell r="V14">
            <v>0</v>
          </cell>
          <cell r="W14">
            <v>0.433</v>
          </cell>
          <cell r="X14">
            <v>34.521000000000001</v>
          </cell>
          <cell r="Y14">
            <v>3.8759999999999999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31.077999999999999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34.521000000000001</v>
          </cell>
          <cell r="BC14">
            <v>149</v>
          </cell>
          <cell r="BD14">
            <v>99.650999999999996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182.90899999999999</v>
          </cell>
          <cell r="E15">
            <v>80.992999999999995</v>
          </cell>
          <cell r="F15">
            <v>101.916</v>
          </cell>
          <cell r="G15">
            <v>35.497</v>
          </cell>
          <cell r="H15">
            <v>0</v>
          </cell>
          <cell r="I15">
            <v>63.354999999999997</v>
          </cell>
          <cell r="J15">
            <v>1.0840000000000001</v>
          </cell>
          <cell r="K15">
            <v>1.3640000000000001</v>
          </cell>
          <cell r="L15">
            <v>0</v>
          </cell>
          <cell r="M15">
            <v>0</v>
          </cell>
          <cell r="N15">
            <v>60.906999999999996</v>
          </cell>
          <cell r="O15">
            <v>0</v>
          </cell>
          <cell r="P15">
            <v>287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287</v>
          </cell>
          <cell r="V15">
            <v>0</v>
          </cell>
          <cell r="W15">
            <v>0.32400000000000001</v>
          </cell>
          <cell r="X15">
            <v>63.354999999999997</v>
          </cell>
          <cell r="Y15">
            <v>2.7720000000000002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60.906999999999996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63.354999999999997</v>
          </cell>
          <cell r="BC15">
            <v>287</v>
          </cell>
          <cell r="BD15">
            <v>182.90899999999999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39.085000000000001</v>
          </cell>
          <cell r="J16">
            <v>17.475000000000001</v>
          </cell>
          <cell r="K16">
            <v>21.61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174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174</v>
          </cell>
          <cell r="V16">
            <v>0</v>
          </cell>
          <cell r="W16">
            <v>0</v>
          </cell>
          <cell r="X16">
            <v>39.085000000000001</v>
          </cell>
          <cell r="Y16">
            <v>39.085000000000001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39.085000000000001</v>
          </cell>
          <cell r="BC16">
            <v>174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Evidence"/>
      <sheetName val="Kogenerace"/>
      <sheetName val="Měsíční výkaz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744.529</v>
          </cell>
          <cell r="E6">
            <v>337.91699999999997</v>
          </cell>
          <cell r="F6">
            <v>406.61200000000002</v>
          </cell>
          <cell r="G6">
            <v>34.56</v>
          </cell>
          <cell r="H6">
            <v>0</v>
          </cell>
          <cell r="I6">
            <v>271.94</v>
          </cell>
          <cell r="J6">
            <v>3.2629999999999999</v>
          </cell>
          <cell r="K6">
            <v>3.9260000000000002</v>
          </cell>
          <cell r="L6">
            <v>0</v>
          </cell>
          <cell r="M6">
            <v>0</v>
          </cell>
          <cell r="N6">
            <v>264.75099999999998</v>
          </cell>
          <cell r="O6">
            <v>0</v>
          </cell>
          <cell r="P6">
            <v>1178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1178</v>
          </cell>
          <cell r="V6">
            <v>0</v>
          </cell>
          <cell r="W6">
            <v>0.39700000000000002</v>
          </cell>
          <cell r="X6">
            <v>271.94</v>
          </cell>
          <cell r="Y6">
            <v>7.5860000000000003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264.75099999999998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271.94</v>
          </cell>
          <cell r="BC6">
            <v>1178</v>
          </cell>
          <cell r="BD6">
            <v>744.529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770.05399999999997</v>
          </cell>
          <cell r="E7">
            <v>350.14100000000002</v>
          </cell>
          <cell r="F7">
            <v>419.91300000000001</v>
          </cell>
          <cell r="G7">
            <v>34.729999999999997</v>
          </cell>
          <cell r="H7">
            <v>0</v>
          </cell>
          <cell r="I7">
            <v>281.19</v>
          </cell>
          <cell r="J7">
            <v>2.5099999999999998</v>
          </cell>
          <cell r="K7">
            <v>3.0110000000000001</v>
          </cell>
          <cell r="L7">
            <v>0</v>
          </cell>
          <cell r="M7">
            <v>0</v>
          </cell>
          <cell r="N7">
            <v>275.66899999999998</v>
          </cell>
          <cell r="O7">
            <v>0</v>
          </cell>
          <cell r="P7">
            <v>1214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1214</v>
          </cell>
          <cell r="V7">
            <v>0</v>
          </cell>
          <cell r="W7">
            <v>0.27300000000000002</v>
          </cell>
          <cell r="X7">
            <v>281.19</v>
          </cell>
          <cell r="Y7">
            <v>5.7939999999999996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275.66899999999998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281.19</v>
          </cell>
          <cell r="BC7">
            <v>1214</v>
          </cell>
          <cell r="BD7">
            <v>770.05399999999997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878.15700000000004</v>
          </cell>
          <cell r="E8">
            <v>400.96800000000002</v>
          </cell>
          <cell r="F8">
            <v>477.18900000000002</v>
          </cell>
          <cell r="G8">
            <v>34.816000000000003</v>
          </cell>
          <cell r="H8">
            <v>0</v>
          </cell>
          <cell r="I8">
            <v>322.57</v>
          </cell>
          <cell r="J8">
            <v>3.5209999999999999</v>
          </cell>
          <cell r="K8">
            <v>4.1900000000000004</v>
          </cell>
          <cell r="L8">
            <v>0</v>
          </cell>
          <cell r="M8">
            <v>0</v>
          </cell>
          <cell r="N8">
            <v>314.85899999999998</v>
          </cell>
          <cell r="O8">
            <v>0</v>
          </cell>
          <cell r="P8">
            <v>1382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1382</v>
          </cell>
          <cell r="V8">
            <v>0</v>
          </cell>
          <cell r="W8">
            <v>0.34100000000000003</v>
          </cell>
          <cell r="X8">
            <v>322.57</v>
          </cell>
          <cell r="Y8">
            <v>8.0519999999999996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1382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314.85899999999998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1382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322.57</v>
          </cell>
          <cell r="BC8">
            <v>1382</v>
          </cell>
          <cell r="BD8">
            <v>878.15700000000004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522.83100000000002</v>
          </cell>
          <cell r="E9">
            <v>239.32300000000001</v>
          </cell>
          <cell r="F9">
            <v>283.50799999999998</v>
          </cell>
          <cell r="G9">
            <v>34.738999999999997</v>
          </cell>
          <cell r="H9">
            <v>0</v>
          </cell>
          <cell r="I9">
            <v>191.81</v>
          </cell>
          <cell r="J9">
            <v>2.226</v>
          </cell>
          <cell r="K9">
            <v>2.6360000000000001</v>
          </cell>
          <cell r="L9">
            <v>0</v>
          </cell>
          <cell r="M9">
            <v>0</v>
          </cell>
          <cell r="N9">
            <v>186.94800000000001</v>
          </cell>
          <cell r="O9">
            <v>0</v>
          </cell>
          <cell r="P9">
            <v>818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818</v>
          </cell>
          <cell r="V9">
            <v>0</v>
          </cell>
          <cell r="W9">
            <v>0.55000000000000004</v>
          </cell>
          <cell r="X9">
            <v>191.81</v>
          </cell>
          <cell r="Y9">
            <v>5.4119999999999999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186.94800000000001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191.81</v>
          </cell>
          <cell r="BC9">
            <v>818</v>
          </cell>
          <cell r="BD9">
            <v>522.83100000000002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214.53</v>
          </cell>
          <cell r="E10">
            <v>99.106999999999999</v>
          </cell>
          <cell r="F10">
            <v>115.423</v>
          </cell>
          <cell r="G10">
            <v>34.886000000000003</v>
          </cell>
          <cell r="H10">
            <v>0</v>
          </cell>
          <cell r="I10">
            <v>78.47</v>
          </cell>
          <cell r="J10">
            <v>1.0049999999999999</v>
          </cell>
          <cell r="K10">
            <v>1.17</v>
          </cell>
          <cell r="L10">
            <v>0</v>
          </cell>
          <cell r="M10">
            <v>0</v>
          </cell>
          <cell r="N10">
            <v>76.295000000000002</v>
          </cell>
          <cell r="O10">
            <v>0</v>
          </cell>
          <cell r="P10">
            <v>329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329</v>
          </cell>
          <cell r="V10">
            <v>0</v>
          </cell>
          <cell r="W10">
            <v>0.71</v>
          </cell>
          <cell r="X10">
            <v>78.47</v>
          </cell>
          <cell r="Y10">
            <v>2.8849999999999998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76.295000000000002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78.47</v>
          </cell>
          <cell r="BC10">
            <v>329</v>
          </cell>
          <cell r="BD10">
            <v>214.53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172.04400000000001</v>
          </cell>
          <cell r="E11">
            <v>82.185000000000002</v>
          </cell>
          <cell r="F11">
            <v>89.858999999999995</v>
          </cell>
          <cell r="G11">
            <v>35.228999999999999</v>
          </cell>
          <cell r="H11">
            <v>0</v>
          </cell>
          <cell r="I11">
            <v>63.26</v>
          </cell>
          <cell r="J11">
            <v>0.94199999999999995</v>
          </cell>
          <cell r="K11">
            <v>1.0289999999999999</v>
          </cell>
          <cell r="L11">
            <v>0</v>
          </cell>
          <cell r="M11">
            <v>0</v>
          </cell>
          <cell r="N11">
            <v>61.289000000000001</v>
          </cell>
          <cell r="O11">
            <v>0</v>
          </cell>
          <cell r="P11">
            <v>249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249</v>
          </cell>
          <cell r="V11">
            <v>0</v>
          </cell>
          <cell r="W11">
            <v>0.69199999999999995</v>
          </cell>
          <cell r="X11">
            <v>63.26</v>
          </cell>
          <cell r="Y11">
            <v>2.6629999999999998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61.289000000000001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63.26</v>
          </cell>
          <cell r="BC11">
            <v>249</v>
          </cell>
          <cell r="BD11">
            <v>172.04400000000001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189.63499999999999</v>
          </cell>
          <cell r="E12">
            <v>91.350999999999999</v>
          </cell>
          <cell r="F12">
            <v>98.284000000000006</v>
          </cell>
          <cell r="G12">
            <v>35.351999999999997</v>
          </cell>
          <cell r="H12">
            <v>0</v>
          </cell>
          <cell r="I12">
            <v>69.709999999999994</v>
          </cell>
          <cell r="J12">
            <v>1.01</v>
          </cell>
          <cell r="K12">
            <v>1.087</v>
          </cell>
          <cell r="L12">
            <v>0</v>
          </cell>
          <cell r="M12">
            <v>0</v>
          </cell>
          <cell r="N12">
            <v>67.613</v>
          </cell>
          <cell r="O12">
            <v>0</v>
          </cell>
          <cell r="P12">
            <v>270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270</v>
          </cell>
          <cell r="V12">
            <v>0</v>
          </cell>
          <cell r="W12">
            <v>0.69899999999999995</v>
          </cell>
          <cell r="X12">
            <v>69.709999999999994</v>
          </cell>
          <cell r="Y12">
            <v>2.7959999999999998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67.613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69.709999999999994</v>
          </cell>
          <cell r="BC12">
            <v>270</v>
          </cell>
          <cell r="BD12">
            <v>189.63499999999999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218.27099999999999</v>
          </cell>
          <cell r="E13">
            <v>105.98099999999999</v>
          </cell>
          <cell r="F13">
            <v>112.29</v>
          </cell>
          <cell r="G13">
            <v>35.241999999999997</v>
          </cell>
          <cell r="H13">
            <v>0</v>
          </cell>
          <cell r="I13">
            <v>79.7</v>
          </cell>
          <cell r="J13">
            <v>1.266</v>
          </cell>
          <cell r="K13">
            <v>1.341</v>
          </cell>
          <cell r="L13">
            <v>0</v>
          </cell>
          <cell r="M13">
            <v>0</v>
          </cell>
          <cell r="N13">
            <v>77.093000000000004</v>
          </cell>
          <cell r="O13">
            <v>0</v>
          </cell>
          <cell r="P13">
            <v>304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304</v>
          </cell>
          <cell r="V13">
            <v>0</v>
          </cell>
          <cell r="W13">
            <v>0.72899999999999998</v>
          </cell>
          <cell r="X13">
            <v>79.7</v>
          </cell>
          <cell r="Y13">
            <v>3.3360000000000003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77.093000000000004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79.7</v>
          </cell>
          <cell r="BC13">
            <v>304</v>
          </cell>
          <cell r="BD13">
            <v>218.27099999999999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209.119</v>
          </cell>
          <cell r="E14">
            <v>99.233999999999995</v>
          </cell>
          <cell r="F14">
            <v>109.88500000000001</v>
          </cell>
          <cell r="G14">
            <v>35.558999999999997</v>
          </cell>
          <cell r="H14">
            <v>0</v>
          </cell>
          <cell r="I14">
            <v>76.510000000000005</v>
          </cell>
          <cell r="J14">
            <v>1.0249999999999999</v>
          </cell>
          <cell r="K14">
            <v>1.1339999999999999</v>
          </cell>
          <cell r="L14">
            <v>0</v>
          </cell>
          <cell r="M14">
            <v>0</v>
          </cell>
          <cell r="N14">
            <v>74.350999999999999</v>
          </cell>
          <cell r="O14">
            <v>0</v>
          </cell>
          <cell r="P14">
            <v>305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305</v>
          </cell>
          <cell r="V14">
            <v>0</v>
          </cell>
          <cell r="W14">
            <v>0.69799999999999995</v>
          </cell>
          <cell r="X14">
            <v>76.510000000000005</v>
          </cell>
          <cell r="Y14">
            <v>2.8569999999999998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74.350999999999999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76.510000000000005</v>
          </cell>
          <cell r="BC14">
            <v>305</v>
          </cell>
          <cell r="BD14">
            <v>209.119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392.33800000000002</v>
          </cell>
          <cell r="E15">
            <v>182.922</v>
          </cell>
          <cell r="F15">
            <v>209.416</v>
          </cell>
          <cell r="G15">
            <v>35.54</v>
          </cell>
          <cell r="H15">
            <v>0</v>
          </cell>
          <cell r="I15">
            <v>143.63999999999999</v>
          </cell>
          <cell r="J15">
            <v>1.802</v>
          </cell>
          <cell r="K15">
            <v>2.0630000000000002</v>
          </cell>
          <cell r="L15">
            <v>0</v>
          </cell>
          <cell r="M15">
            <v>0</v>
          </cell>
          <cell r="N15">
            <v>139.77500000000001</v>
          </cell>
          <cell r="O15">
            <v>0</v>
          </cell>
          <cell r="P15">
            <v>592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592</v>
          </cell>
          <cell r="V15">
            <v>0</v>
          </cell>
          <cell r="W15">
            <v>0.64300000000000002</v>
          </cell>
          <cell r="X15">
            <v>143.63999999999999</v>
          </cell>
          <cell r="Y15">
            <v>4.508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139.77500000000001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143.63999999999999</v>
          </cell>
          <cell r="BC15">
            <v>592</v>
          </cell>
          <cell r="BD15">
            <v>392.33800000000002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673.92200000000003</v>
          </cell>
          <cell r="E16">
            <v>308.911</v>
          </cell>
          <cell r="F16">
            <v>365.01100000000002</v>
          </cell>
          <cell r="G16">
            <v>35.401000000000003</v>
          </cell>
          <cell r="H16">
            <v>0</v>
          </cell>
          <cell r="I16">
            <v>247.31</v>
          </cell>
          <cell r="J16">
            <v>2.6230000000000002</v>
          </cell>
          <cell r="K16">
            <v>3.0990000000000002</v>
          </cell>
          <cell r="L16">
            <v>0</v>
          </cell>
          <cell r="M16">
            <v>0</v>
          </cell>
          <cell r="N16">
            <v>241.58799999999999</v>
          </cell>
          <cell r="O16">
            <v>0</v>
          </cell>
          <cell r="P16">
            <v>1052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1052</v>
          </cell>
          <cell r="V16">
            <v>0</v>
          </cell>
          <cell r="W16">
            <v>0.39600000000000002</v>
          </cell>
          <cell r="X16">
            <v>247.31</v>
          </cell>
          <cell r="Y16">
            <v>6.1180000000000003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1052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241.58799999999999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1052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247.31</v>
          </cell>
          <cell r="BC16">
            <v>1052</v>
          </cell>
          <cell r="BD16">
            <v>673.92200000000003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599.39800000000002</v>
          </cell>
          <cell r="E17">
            <v>274.81900000000002</v>
          </cell>
          <cell r="F17">
            <v>324.57900000000001</v>
          </cell>
          <cell r="G17">
            <v>35.408000000000001</v>
          </cell>
          <cell r="H17">
            <v>0</v>
          </cell>
          <cell r="I17">
            <v>219.67</v>
          </cell>
          <cell r="J17">
            <v>2.177</v>
          </cell>
          <cell r="K17">
            <v>2.5720000000000001</v>
          </cell>
          <cell r="L17">
            <v>0</v>
          </cell>
          <cell r="M17">
            <v>0</v>
          </cell>
          <cell r="N17">
            <v>214.92099999999999</v>
          </cell>
          <cell r="O17">
            <v>0</v>
          </cell>
          <cell r="P17">
            <v>934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934</v>
          </cell>
          <cell r="V17">
            <v>0</v>
          </cell>
          <cell r="W17">
            <v>0.49199999999999999</v>
          </cell>
          <cell r="X17">
            <v>219.67</v>
          </cell>
          <cell r="Y17">
            <v>5.2410000000000005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214.92099999999999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219.67</v>
          </cell>
          <cell r="BC17">
            <v>934</v>
          </cell>
          <cell r="BD17">
            <v>599.39800000000002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3867</v>
          </cell>
        </row>
      </sheetData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728.56299999999999</v>
          </cell>
          <cell r="E6">
            <v>332.95400000000001</v>
          </cell>
          <cell r="F6">
            <v>395.60899999999998</v>
          </cell>
          <cell r="G6">
            <v>35.363999999999997</v>
          </cell>
          <cell r="H6">
            <v>0</v>
          </cell>
          <cell r="I6">
            <v>266.27999999999997</v>
          </cell>
          <cell r="J6">
            <v>2.7240000000000002</v>
          </cell>
          <cell r="K6">
            <v>3.2360000000000002</v>
          </cell>
          <cell r="L6">
            <v>0</v>
          </cell>
          <cell r="M6">
            <v>0</v>
          </cell>
          <cell r="N6">
            <v>260.32</v>
          </cell>
          <cell r="O6">
            <v>0</v>
          </cell>
          <cell r="P6">
            <v>1139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1139</v>
          </cell>
          <cell r="V6">
            <v>0</v>
          </cell>
          <cell r="W6">
            <v>0.36499999999999999</v>
          </cell>
          <cell r="X6">
            <v>266.27999999999997</v>
          </cell>
          <cell r="Y6">
            <v>6.3250000000000011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260.32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266.27999999999997</v>
          </cell>
          <cell r="BC6">
            <v>1139</v>
          </cell>
          <cell r="BD6">
            <v>728.56299999999999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675.62</v>
          </cell>
          <cell r="E7">
            <v>308.404</v>
          </cell>
          <cell r="F7">
            <v>367.21600000000001</v>
          </cell>
          <cell r="G7">
            <v>35.154000000000003</v>
          </cell>
          <cell r="H7">
            <v>0</v>
          </cell>
          <cell r="I7">
            <v>247.52</v>
          </cell>
          <cell r="J7">
            <v>2.569</v>
          </cell>
          <cell r="K7">
            <v>3.0590000000000002</v>
          </cell>
          <cell r="L7">
            <v>0</v>
          </cell>
          <cell r="M7">
            <v>0</v>
          </cell>
          <cell r="N7">
            <v>241.892</v>
          </cell>
          <cell r="O7">
            <v>0</v>
          </cell>
          <cell r="P7">
            <v>1061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1061</v>
          </cell>
          <cell r="V7">
            <v>0</v>
          </cell>
          <cell r="W7">
            <v>0.31</v>
          </cell>
          <cell r="X7">
            <v>247.52</v>
          </cell>
          <cell r="Y7">
            <v>5.9379999999999997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1061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241.892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1061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247.52</v>
          </cell>
          <cell r="BC7">
            <v>1061</v>
          </cell>
          <cell r="BD7">
            <v>675.62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648.09</v>
          </cell>
          <cell r="E8">
            <v>298.31200000000001</v>
          </cell>
          <cell r="F8">
            <v>349.77800000000002</v>
          </cell>
          <cell r="G8">
            <v>34.735999999999997</v>
          </cell>
          <cell r="H8">
            <v>0</v>
          </cell>
          <cell r="I8">
            <v>240.46</v>
          </cell>
          <cell r="J8">
            <v>2.7189999999999999</v>
          </cell>
          <cell r="K8">
            <v>3.1880000000000002</v>
          </cell>
          <cell r="L8">
            <v>0</v>
          </cell>
          <cell r="M8">
            <v>0</v>
          </cell>
          <cell r="N8">
            <v>234.553</v>
          </cell>
          <cell r="O8">
            <v>0</v>
          </cell>
          <cell r="P8">
            <v>1015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1015</v>
          </cell>
          <cell r="V8">
            <v>0</v>
          </cell>
          <cell r="W8">
            <v>0.49099999999999999</v>
          </cell>
          <cell r="X8">
            <v>240.46</v>
          </cell>
          <cell r="Y8">
            <v>6.3979999999999997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234.553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240.46</v>
          </cell>
          <cell r="BC8">
            <v>1015</v>
          </cell>
          <cell r="BD8">
            <v>648.09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370.57499999999999</v>
          </cell>
          <cell r="E9">
            <v>172.602</v>
          </cell>
          <cell r="F9">
            <v>197.97300000000001</v>
          </cell>
          <cell r="G9">
            <v>35.246000000000002</v>
          </cell>
          <cell r="H9">
            <v>0</v>
          </cell>
          <cell r="I9">
            <v>135.62</v>
          </cell>
          <cell r="J9">
            <v>1.569</v>
          </cell>
          <cell r="K9">
            <v>1.7989999999999999</v>
          </cell>
          <cell r="L9">
            <v>0</v>
          </cell>
          <cell r="M9">
            <v>0</v>
          </cell>
          <cell r="N9">
            <v>132.25200000000001</v>
          </cell>
          <cell r="O9">
            <v>0</v>
          </cell>
          <cell r="P9">
            <v>560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560</v>
          </cell>
          <cell r="V9">
            <v>0</v>
          </cell>
          <cell r="W9">
            <v>0.64100000000000001</v>
          </cell>
          <cell r="X9">
            <v>135.62</v>
          </cell>
          <cell r="Y9">
            <v>4.0090000000000003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132.25200000000001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135.62</v>
          </cell>
          <cell r="BC9">
            <v>560</v>
          </cell>
          <cell r="BD9">
            <v>370.57499999999999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254.392</v>
          </cell>
          <cell r="E10">
            <v>121.51300000000001</v>
          </cell>
          <cell r="F10">
            <v>132.87899999999999</v>
          </cell>
          <cell r="G10">
            <v>35.436999999999998</v>
          </cell>
          <cell r="H10">
            <v>0</v>
          </cell>
          <cell r="I10">
            <v>92.97</v>
          </cell>
          <cell r="J10">
            <v>1.55</v>
          </cell>
          <cell r="K10">
            <v>1.696</v>
          </cell>
          <cell r="L10">
            <v>0</v>
          </cell>
          <cell r="M10">
            <v>0</v>
          </cell>
          <cell r="N10">
            <v>89.724000000000004</v>
          </cell>
          <cell r="O10">
            <v>0</v>
          </cell>
          <cell r="P10">
            <v>366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366</v>
          </cell>
          <cell r="V10">
            <v>0</v>
          </cell>
          <cell r="W10">
            <v>0.69699999999999995</v>
          </cell>
          <cell r="X10">
            <v>92.97</v>
          </cell>
          <cell r="Y10">
            <v>3.9430000000000001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89.724000000000004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92.97</v>
          </cell>
          <cell r="BC10">
            <v>366</v>
          </cell>
          <cell r="BD10">
            <v>254.392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191.77099999999999</v>
          </cell>
          <cell r="E11">
            <v>93.287999999999997</v>
          </cell>
          <cell r="F11">
            <v>98.483000000000004</v>
          </cell>
          <cell r="G11">
            <v>35.445999999999998</v>
          </cell>
          <cell r="H11">
            <v>0</v>
          </cell>
          <cell r="I11">
            <v>70.78</v>
          </cell>
          <cell r="J11">
            <v>1.06</v>
          </cell>
          <cell r="K11">
            <v>1.1200000000000001</v>
          </cell>
          <cell r="L11">
            <v>0</v>
          </cell>
          <cell r="M11">
            <v>0</v>
          </cell>
          <cell r="N11">
            <v>68.599999999999994</v>
          </cell>
          <cell r="O11">
            <v>0</v>
          </cell>
          <cell r="P11">
            <v>269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269</v>
          </cell>
          <cell r="V11">
            <v>0</v>
          </cell>
          <cell r="W11">
            <v>1.272</v>
          </cell>
          <cell r="X11">
            <v>70.78</v>
          </cell>
          <cell r="Y11">
            <v>3.452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68.599999999999994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70.78</v>
          </cell>
          <cell r="BC11">
            <v>269</v>
          </cell>
          <cell r="BD11">
            <v>191.77099999999999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226.608</v>
          </cell>
          <cell r="E12">
            <v>109.97</v>
          </cell>
          <cell r="F12">
            <v>116.63800000000001</v>
          </cell>
          <cell r="G12">
            <v>35.557000000000002</v>
          </cell>
          <cell r="H12">
            <v>0</v>
          </cell>
          <cell r="I12">
            <v>82.76</v>
          </cell>
          <cell r="J12">
            <v>1.298</v>
          </cell>
          <cell r="K12">
            <v>1.3759999999999999</v>
          </cell>
          <cell r="L12">
            <v>0</v>
          </cell>
          <cell r="M12">
            <v>0</v>
          </cell>
          <cell r="N12">
            <v>80.085999999999999</v>
          </cell>
          <cell r="O12">
            <v>0</v>
          </cell>
          <cell r="P12">
            <v>316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316</v>
          </cell>
          <cell r="V12">
            <v>0</v>
          </cell>
          <cell r="W12">
            <v>1.4159999999999999</v>
          </cell>
          <cell r="X12">
            <v>82.76</v>
          </cell>
          <cell r="Y12">
            <v>4.09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80.085999999999999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82.76</v>
          </cell>
          <cell r="BC12">
            <v>316</v>
          </cell>
          <cell r="BD12">
            <v>226.608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227.72</v>
          </cell>
          <cell r="E13">
            <v>110.206</v>
          </cell>
          <cell r="F13">
            <v>117.514</v>
          </cell>
          <cell r="G13">
            <v>35.591999999999999</v>
          </cell>
          <cell r="H13">
            <v>0</v>
          </cell>
          <cell r="I13">
            <v>83.1</v>
          </cell>
          <cell r="J13">
            <v>1.837</v>
          </cell>
          <cell r="K13">
            <v>1.958</v>
          </cell>
          <cell r="L13">
            <v>0</v>
          </cell>
          <cell r="M13">
            <v>0</v>
          </cell>
          <cell r="N13">
            <v>79.305000000000007</v>
          </cell>
          <cell r="O13">
            <v>0</v>
          </cell>
          <cell r="P13">
            <v>319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319</v>
          </cell>
          <cell r="V13">
            <v>0</v>
          </cell>
          <cell r="W13">
            <v>1.4670000000000001</v>
          </cell>
          <cell r="X13">
            <v>83.1</v>
          </cell>
          <cell r="Y13">
            <v>5.2620000000000005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79.305000000000007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83.1</v>
          </cell>
          <cell r="BC13">
            <v>319</v>
          </cell>
          <cell r="BD13">
            <v>227.72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232.43700000000001</v>
          </cell>
          <cell r="E14">
            <v>111.806</v>
          </cell>
          <cell r="F14">
            <v>120.631</v>
          </cell>
          <cell r="G14">
            <v>35.554000000000002</v>
          </cell>
          <cell r="H14">
            <v>0</v>
          </cell>
          <cell r="I14">
            <v>84.96</v>
          </cell>
          <cell r="J14">
            <v>1.258</v>
          </cell>
          <cell r="K14">
            <v>1.3580000000000001</v>
          </cell>
          <cell r="L14">
            <v>0</v>
          </cell>
          <cell r="M14">
            <v>0</v>
          </cell>
          <cell r="N14">
            <v>82.343999999999994</v>
          </cell>
          <cell r="O14">
            <v>0</v>
          </cell>
          <cell r="P14">
            <v>330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330</v>
          </cell>
          <cell r="V14">
            <v>0</v>
          </cell>
          <cell r="W14">
            <v>1.423</v>
          </cell>
          <cell r="X14">
            <v>84.96</v>
          </cell>
          <cell r="Y14">
            <v>4.0389999999999997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82.343999999999994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84.96</v>
          </cell>
          <cell r="BC14">
            <v>330</v>
          </cell>
          <cell r="BD14">
            <v>232.43700000000001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403.613</v>
          </cell>
          <cell r="E15">
            <v>187.93600000000001</v>
          </cell>
          <cell r="F15">
            <v>215.67699999999999</v>
          </cell>
          <cell r="G15">
            <v>35.552</v>
          </cell>
          <cell r="H15">
            <v>0</v>
          </cell>
          <cell r="I15">
            <v>147.65</v>
          </cell>
          <cell r="J15">
            <v>1.425</v>
          </cell>
          <cell r="K15">
            <v>1.6359999999999999</v>
          </cell>
          <cell r="L15">
            <v>0</v>
          </cell>
          <cell r="M15">
            <v>0</v>
          </cell>
          <cell r="N15">
            <v>144.589</v>
          </cell>
          <cell r="O15">
            <v>0</v>
          </cell>
          <cell r="P15">
            <v>610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610</v>
          </cell>
          <cell r="V15">
            <v>0</v>
          </cell>
          <cell r="W15">
            <v>1.244</v>
          </cell>
          <cell r="X15">
            <v>147.65</v>
          </cell>
          <cell r="Y15">
            <v>4.3049999999999997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144.589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147.65</v>
          </cell>
          <cell r="BC15">
            <v>610</v>
          </cell>
          <cell r="BD15">
            <v>403.613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152.78</v>
          </cell>
          <cell r="J16">
            <v>70.673000000000002</v>
          </cell>
          <cell r="K16">
            <v>82.106999999999999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639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639</v>
          </cell>
          <cell r="V16">
            <v>0</v>
          </cell>
          <cell r="W16">
            <v>0</v>
          </cell>
          <cell r="X16">
            <v>152.78</v>
          </cell>
          <cell r="Y16">
            <v>152.78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152.78</v>
          </cell>
          <cell r="BC16">
            <v>639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373.27600000000001</v>
          </cell>
          <cell r="E7">
            <v>160.56100000000001</v>
          </cell>
          <cell r="F7">
            <v>212.715</v>
          </cell>
          <cell r="G7">
            <v>35.423000000000002</v>
          </cell>
          <cell r="H7">
            <v>0</v>
          </cell>
          <cell r="I7">
            <v>135.65799999999999</v>
          </cell>
          <cell r="J7">
            <v>1.4279999999999999</v>
          </cell>
          <cell r="K7">
            <v>1.891</v>
          </cell>
          <cell r="L7">
            <v>0</v>
          </cell>
          <cell r="M7">
            <v>0</v>
          </cell>
          <cell r="N7">
            <v>132.339</v>
          </cell>
          <cell r="O7">
            <v>0</v>
          </cell>
          <cell r="P7">
            <v>647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647</v>
          </cell>
          <cell r="V7">
            <v>0</v>
          </cell>
          <cell r="W7">
            <v>0</v>
          </cell>
          <cell r="X7">
            <v>135.65799999999999</v>
          </cell>
          <cell r="Y7">
            <v>3.319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132.339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135.65799999999999</v>
          </cell>
          <cell r="BC7">
            <v>647</v>
          </cell>
          <cell r="BD7">
            <v>373.27600000000001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586.81799999999998</v>
          </cell>
          <cell r="E8">
            <v>254.08500000000001</v>
          </cell>
          <cell r="F8">
            <v>332.733</v>
          </cell>
          <cell r="G8">
            <v>35.326999999999998</v>
          </cell>
          <cell r="H8">
            <v>0</v>
          </cell>
          <cell r="I8">
            <v>215.089</v>
          </cell>
          <cell r="J8">
            <v>2.2330000000000001</v>
          </cell>
          <cell r="K8">
            <v>2.9249999999999998</v>
          </cell>
          <cell r="L8">
            <v>0</v>
          </cell>
          <cell r="M8">
            <v>0</v>
          </cell>
          <cell r="N8">
            <v>209.93100000000001</v>
          </cell>
          <cell r="O8">
            <v>0</v>
          </cell>
          <cell r="P8">
            <v>1014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1014</v>
          </cell>
          <cell r="V8">
            <v>0</v>
          </cell>
          <cell r="W8">
            <v>0</v>
          </cell>
          <cell r="X8">
            <v>215.089</v>
          </cell>
          <cell r="Y8">
            <v>5.1579999999999995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209.93100000000001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215.089</v>
          </cell>
          <cell r="BC8">
            <v>1014</v>
          </cell>
          <cell r="BD8">
            <v>586.81799999999998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334.79</v>
          </cell>
          <cell r="E9">
            <v>144.851</v>
          </cell>
          <cell r="F9">
            <v>189.93899999999999</v>
          </cell>
          <cell r="G9">
            <v>35.32</v>
          </cell>
          <cell r="H9">
            <v>0</v>
          </cell>
          <cell r="I9">
            <v>122.01900000000001</v>
          </cell>
          <cell r="J9">
            <v>1.2709999999999999</v>
          </cell>
          <cell r="K9">
            <v>1.667</v>
          </cell>
          <cell r="L9">
            <v>0</v>
          </cell>
          <cell r="M9">
            <v>0</v>
          </cell>
          <cell r="N9">
            <v>119.081</v>
          </cell>
          <cell r="O9">
            <v>0</v>
          </cell>
          <cell r="P9">
            <v>576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576</v>
          </cell>
          <cell r="V9">
            <v>0</v>
          </cell>
          <cell r="W9">
            <v>0</v>
          </cell>
          <cell r="X9">
            <v>122.01900000000001</v>
          </cell>
          <cell r="Y9">
            <v>2.9379999999999997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119.081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122.01900000000001</v>
          </cell>
          <cell r="BC9">
            <v>576</v>
          </cell>
          <cell r="BD9">
            <v>334.79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286.29199999999997</v>
          </cell>
          <cell r="E10">
            <v>124.27</v>
          </cell>
          <cell r="F10">
            <v>162.02199999999999</v>
          </cell>
          <cell r="G10">
            <v>35.441000000000003</v>
          </cell>
          <cell r="H10">
            <v>0</v>
          </cell>
          <cell r="I10">
            <v>104.184</v>
          </cell>
          <cell r="J10">
            <v>1.143</v>
          </cell>
          <cell r="K10">
            <v>1.49</v>
          </cell>
          <cell r="L10">
            <v>0</v>
          </cell>
          <cell r="M10">
            <v>0</v>
          </cell>
          <cell r="N10">
            <v>101.551</v>
          </cell>
          <cell r="O10">
            <v>0</v>
          </cell>
          <cell r="P10">
            <v>489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489</v>
          </cell>
          <cell r="V10">
            <v>0</v>
          </cell>
          <cell r="W10">
            <v>0</v>
          </cell>
          <cell r="X10">
            <v>104.184</v>
          </cell>
          <cell r="Y10">
            <v>2.633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101.551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104.184</v>
          </cell>
          <cell r="BC10">
            <v>489</v>
          </cell>
          <cell r="BD10">
            <v>286.29199999999997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175.72900000000001</v>
          </cell>
          <cell r="E11">
            <v>77.037999999999997</v>
          </cell>
          <cell r="F11">
            <v>98.691000000000003</v>
          </cell>
          <cell r="G11">
            <v>35.540999999999997</v>
          </cell>
          <cell r="H11">
            <v>0</v>
          </cell>
          <cell r="I11">
            <v>63.965000000000003</v>
          </cell>
          <cell r="J11">
            <v>0.76200000000000001</v>
          </cell>
          <cell r="K11">
            <v>0.97699999999999998</v>
          </cell>
          <cell r="L11">
            <v>0</v>
          </cell>
          <cell r="M11">
            <v>0</v>
          </cell>
          <cell r="N11">
            <v>62.225999999999999</v>
          </cell>
          <cell r="O11">
            <v>0</v>
          </cell>
          <cell r="P11">
            <v>295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295</v>
          </cell>
          <cell r="V11">
            <v>0</v>
          </cell>
          <cell r="W11">
            <v>0</v>
          </cell>
          <cell r="X11">
            <v>63.965000000000003</v>
          </cell>
          <cell r="Y11">
            <v>1.7389999999999999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62.225999999999999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63.965000000000003</v>
          </cell>
          <cell r="BC11">
            <v>295</v>
          </cell>
          <cell r="BD11">
            <v>175.72900000000001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197.458</v>
          </cell>
          <cell r="E12">
            <v>86.528999999999996</v>
          </cell>
          <cell r="F12">
            <v>110.929</v>
          </cell>
          <cell r="G12">
            <v>35.533000000000001</v>
          </cell>
          <cell r="H12">
            <v>0</v>
          </cell>
          <cell r="I12">
            <v>71.721000000000004</v>
          </cell>
          <cell r="J12">
            <v>0.88700000000000001</v>
          </cell>
          <cell r="K12">
            <v>1.1359999999999999</v>
          </cell>
          <cell r="L12">
            <v>0</v>
          </cell>
          <cell r="M12">
            <v>0</v>
          </cell>
          <cell r="N12">
            <v>69.697999999999993</v>
          </cell>
          <cell r="O12">
            <v>0</v>
          </cell>
          <cell r="P12">
            <v>331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331</v>
          </cell>
          <cell r="V12">
            <v>0</v>
          </cell>
          <cell r="W12">
            <v>0</v>
          </cell>
          <cell r="X12">
            <v>71.721000000000004</v>
          </cell>
          <cell r="Y12">
            <v>2.0229999999999997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69.697999999999993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71.721000000000004</v>
          </cell>
          <cell r="BC12">
            <v>331</v>
          </cell>
          <cell r="BD12">
            <v>197.458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194.78</v>
          </cell>
          <cell r="E13">
            <v>85.167000000000002</v>
          </cell>
          <cell r="F13">
            <v>109.613</v>
          </cell>
          <cell r="G13">
            <v>35.49</v>
          </cell>
          <cell r="H13">
            <v>0</v>
          </cell>
          <cell r="I13">
            <v>71.653999999999996</v>
          </cell>
          <cell r="J13">
            <v>1.276</v>
          </cell>
          <cell r="K13">
            <v>1.6419999999999999</v>
          </cell>
          <cell r="L13">
            <v>0</v>
          </cell>
          <cell r="M13">
            <v>0</v>
          </cell>
          <cell r="N13">
            <v>68.736000000000004</v>
          </cell>
          <cell r="O13">
            <v>0</v>
          </cell>
          <cell r="P13">
            <v>332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332</v>
          </cell>
          <cell r="V13">
            <v>0</v>
          </cell>
          <cell r="W13">
            <v>0</v>
          </cell>
          <cell r="X13">
            <v>71.653999999999996</v>
          </cell>
          <cell r="Y13">
            <v>2.9180000000000001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68.736000000000004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71.653999999999996</v>
          </cell>
          <cell r="BC13">
            <v>332</v>
          </cell>
          <cell r="BD13">
            <v>194.78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218.27199999999999</v>
          </cell>
          <cell r="E14">
            <v>95.07</v>
          </cell>
          <cell r="F14">
            <v>123.202</v>
          </cell>
          <cell r="G14">
            <v>35.601999999999997</v>
          </cell>
          <cell r="H14">
            <v>0</v>
          </cell>
          <cell r="I14">
            <v>78.451999999999998</v>
          </cell>
          <cell r="J14">
            <v>0.93500000000000005</v>
          </cell>
          <cell r="K14">
            <v>1.2110000000000001</v>
          </cell>
          <cell r="L14">
            <v>0</v>
          </cell>
          <cell r="M14">
            <v>0</v>
          </cell>
          <cell r="N14">
            <v>76.305999999999997</v>
          </cell>
          <cell r="O14">
            <v>0</v>
          </cell>
          <cell r="P14">
            <v>366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366</v>
          </cell>
          <cell r="V14">
            <v>0</v>
          </cell>
          <cell r="W14">
            <v>0</v>
          </cell>
          <cell r="X14">
            <v>78.451999999999998</v>
          </cell>
          <cell r="Y14">
            <v>2.1459999999999999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76.305999999999997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78.451999999999998</v>
          </cell>
          <cell r="BC14">
            <v>366</v>
          </cell>
          <cell r="BD14">
            <v>218.27199999999999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352.96100000000001</v>
          </cell>
          <cell r="E15">
            <v>151.94300000000001</v>
          </cell>
          <cell r="F15">
            <v>201.018</v>
          </cell>
          <cell r="G15">
            <v>35.594000000000001</v>
          </cell>
          <cell r="H15">
            <v>0</v>
          </cell>
          <cell r="I15">
            <v>129.96700000000001</v>
          </cell>
          <cell r="J15">
            <v>0.86399999999999999</v>
          </cell>
          <cell r="K15">
            <v>1.1439999999999999</v>
          </cell>
          <cell r="L15">
            <v>0</v>
          </cell>
          <cell r="M15">
            <v>0</v>
          </cell>
          <cell r="N15">
            <v>127.959</v>
          </cell>
          <cell r="O15">
            <v>0</v>
          </cell>
          <cell r="P15">
            <v>619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619</v>
          </cell>
          <cell r="V15">
            <v>0</v>
          </cell>
          <cell r="W15">
            <v>0</v>
          </cell>
          <cell r="X15">
            <v>129.96700000000001</v>
          </cell>
          <cell r="Y15">
            <v>2.008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127.959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619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129.96700000000001</v>
          </cell>
          <cell r="BC15">
            <v>619</v>
          </cell>
          <cell r="BD15">
            <v>352.96100000000001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126.741</v>
          </cell>
          <cell r="J16">
            <v>54.591999999999999</v>
          </cell>
          <cell r="K16">
            <v>72.149000000000001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603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603</v>
          </cell>
          <cell r="V16">
            <v>0</v>
          </cell>
          <cell r="W16">
            <v>0</v>
          </cell>
          <cell r="X16">
            <v>126.741</v>
          </cell>
          <cell r="Y16">
            <v>126.741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126.741</v>
          </cell>
          <cell r="BC16">
            <v>603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#N/A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#N/A</v>
          </cell>
          <cell r="O17" t="e">
            <v>#N/A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#N/A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271.81099999999998</v>
          </cell>
          <cell r="E6">
            <v>115.212</v>
          </cell>
          <cell r="F6">
            <v>156.59899999999999</v>
          </cell>
          <cell r="G6">
            <v>34.676000000000002</v>
          </cell>
          <cell r="H6">
            <v>0</v>
          </cell>
          <cell r="I6">
            <v>94.620999999999995</v>
          </cell>
          <cell r="J6">
            <v>2.8130000000000002</v>
          </cell>
          <cell r="K6">
            <v>3.823</v>
          </cell>
          <cell r="L6">
            <v>0</v>
          </cell>
          <cell r="M6">
            <v>0</v>
          </cell>
          <cell r="N6">
            <v>87.984999999999999</v>
          </cell>
          <cell r="O6">
            <v>0</v>
          </cell>
          <cell r="P6">
            <v>463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463</v>
          </cell>
          <cell r="V6">
            <v>0</v>
          </cell>
          <cell r="W6">
            <v>3.5000000000000003E-2</v>
          </cell>
          <cell r="X6">
            <v>94.620999999999995</v>
          </cell>
          <cell r="Y6">
            <v>6.6710000000000003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87.984999999999999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463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94.620999999999995</v>
          </cell>
          <cell r="BC6">
            <v>463</v>
          </cell>
          <cell r="BD6">
            <v>271.81099999999998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254.989</v>
          </cell>
          <cell r="E7">
            <v>108.587</v>
          </cell>
          <cell r="F7">
            <v>146.40199999999999</v>
          </cell>
          <cell r="G7">
            <v>34.673999999999999</v>
          </cell>
          <cell r="H7">
            <v>0</v>
          </cell>
          <cell r="I7">
            <v>88.799000000000007</v>
          </cell>
          <cell r="J7">
            <v>2.66</v>
          </cell>
          <cell r="K7">
            <v>3.5859999999999999</v>
          </cell>
          <cell r="L7">
            <v>0</v>
          </cell>
          <cell r="M7">
            <v>0</v>
          </cell>
          <cell r="N7">
            <v>82.552999999999997</v>
          </cell>
          <cell r="O7">
            <v>0</v>
          </cell>
          <cell r="P7">
            <v>431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431</v>
          </cell>
          <cell r="V7">
            <v>0</v>
          </cell>
          <cell r="W7">
            <v>2.9000000000000001E-2</v>
          </cell>
          <cell r="X7">
            <v>88.799000000000007</v>
          </cell>
          <cell r="Y7">
            <v>6.2750000000000004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82.552999999999997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431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88.799000000000007</v>
          </cell>
          <cell r="BC7">
            <v>431</v>
          </cell>
          <cell r="BD7">
            <v>254.989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269.89600000000002</v>
          </cell>
          <cell r="E8">
            <v>114.72499999999999</v>
          </cell>
          <cell r="F8">
            <v>155.17099999999999</v>
          </cell>
          <cell r="G8">
            <v>34.792999999999999</v>
          </cell>
          <cell r="H8">
            <v>0</v>
          </cell>
          <cell r="I8">
            <v>93.855999999999995</v>
          </cell>
          <cell r="J8">
            <v>2.7919999999999998</v>
          </cell>
          <cell r="K8">
            <v>3.7759999999999998</v>
          </cell>
          <cell r="L8">
            <v>0</v>
          </cell>
          <cell r="M8">
            <v>0</v>
          </cell>
          <cell r="N8">
            <v>87.287999999999997</v>
          </cell>
          <cell r="O8">
            <v>0</v>
          </cell>
          <cell r="P8">
            <v>457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457</v>
          </cell>
          <cell r="V8">
            <v>0</v>
          </cell>
          <cell r="W8">
            <v>3.4000000000000002E-2</v>
          </cell>
          <cell r="X8">
            <v>93.855999999999995</v>
          </cell>
          <cell r="Y8">
            <v>6.6019999999999994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87.287999999999997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457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93.855999999999995</v>
          </cell>
          <cell r="BC8">
            <v>457</v>
          </cell>
          <cell r="BD8">
            <v>269.89600000000002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260.721</v>
          </cell>
          <cell r="E9">
            <v>109.76900000000001</v>
          </cell>
          <cell r="F9">
            <v>150.952</v>
          </cell>
          <cell r="G9">
            <v>35.018999999999998</v>
          </cell>
          <cell r="H9">
            <v>0</v>
          </cell>
          <cell r="I9">
            <v>89.281000000000006</v>
          </cell>
          <cell r="J9">
            <v>2.6240000000000001</v>
          </cell>
          <cell r="K9">
            <v>3.6080000000000001</v>
          </cell>
          <cell r="L9">
            <v>0</v>
          </cell>
          <cell r="M9">
            <v>0</v>
          </cell>
          <cell r="N9">
            <v>83.049000000000007</v>
          </cell>
          <cell r="O9">
            <v>0</v>
          </cell>
          <cell r="P9">
            <v>442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442</v>
          </cell>
          <cell r="V9">
            <v>0</v>
          </cell>
          <cell r="W9">
            <v>3.5000000000000003E-2</v>
          </cell>
          <cell r="X9">
            <v>89.281000000000006</v>
          </cell>
          <cell r="Y9">
            <v>6.2670000000000003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83.049000000000007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442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89.281000000000006</v>
          </cell>
          <cell r="BC9">
            <v>442</v>
          </cell>
          <cell r="BD9">
            <v>260.721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30.768999999999998</v>
          </cell>
          <cell r="E10">
            <v>12.356999999999999</v>
          </cell>
          <cell r="F10">
            <v>18.411999999999999</v>
          </cell>
          <cell r="G10">
            <v>34.918999999999997</v>
          </cell>
          <cell r="H10">
            <v>0</v>
          </cell>
          <cell r="I10">
            <v>10.44</v>
          </cell>
          <cell r="J10">
            <v>0.29699999999999999</v>
          </cell>
          <cell r="K10">
            <v>0.442</v>
          </cell>
          <cell r="L10">
            <v>0</v>
          </cell>
          <cell r="M10">
            <v>0</v>
          </cell>
          <cell r="N10">
            <v>9.7010000000000005</v>
          </cell>
          <cell r="O10">
            <v>0</v>
          </cell>
          <cell r="P10">
            <v>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56</v>
          </cell>
          <cell r="V10">
            <v>0</v>
          </cell>
          <cell r="W10">
            <v>0.06</v>
          </cell>
          <cell r="X10">
            <v>10.44</v>
          </cell>
          <cell r="Y10">
            <v>0.79899999999999993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9.7010000000000005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56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10.44</v>
          </cell>
          <cell r="BC10">
            <v>56</v>
          </cell>
          <cell r="BD10">
            <v>30.768999999999998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5.3999999999999999E-2</v>
          </cell>
          <cell r="E11">
            <v>5.3999999999999999E-2</v>
          </cell>
          <cell r="F11">
            <v>0</v>
          </cell>
          <cell r="G11">
            <v>34.957000000000001</v>
          </cell>
          <cell r="H11">
            <v>0</v>
          </cell>
          <cell r="I11">
            <v>8.0000000000000002E-3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6.0000000000000001E-3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5.8999999999999997E-2</v>
          </cell>
          <cell r="X11">
            <v>8.0000000000000002E-3</v>
          </cell>
          <cell r="Y11">
            <v>6.0999999999999999E-2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6.0000000000000001E-3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8.0000000000000002E-3</v>
          </cell>
          <cell r="BC11">
            <v>0</v>
          </cell>
          <cell r="BD11">
            <v>5.3999999999999999E-2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6.2E-2</v>
          </cell>
          <cell r="X12">
            <v>0</v>
          </cell>
          <cell r="Y12">
            <v>6.2E-2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0.66200000000000003</v>
          </cell>
          <cell r="E13">
            <v>0.27800000000000002</v>
          </cell>
          <cell r="F13">
            <v>0.38400000000000001</v>
          </cell>
          <cell r="G13">
            <v>35.183999999999997</v>
          </cell>
          <cell r="H13">
            <v>0</v>
          </cell>
          <cell r="I13">
            <v>0.20100000000000001</v>
          </cell>
          <cell r="J13">
            <v>6.0000000000000001E-3</v>
          </cell>
          <cell r="K13">
            <v>8.9999999999999993E-3</v>
          </cell>
          <cell r="L13">
            <v>0</v>
          </cell>
          <cell r="M13">
            <v>0</v>
          </cell>
          <cell r="N13">
            <v>0.186</v>
          </cell>
          <cell r="O13">
            <v>0</v>
          </cell>
          <cell r="P13">
            <v>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</v>
          </cell>
          <cell r="V13">
            <v>0</v>
          </cell>
          <cell r="W13">
            <v>6.2E-2</v>
          </cell>
          <cell r="X13">
            <v>0.20100000000000001</v>
          </cell>
          <cell r="Y13">
            <v>7.6999999999999999E-2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0.186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0.20100000000000001</v>
          </cell>
          <cell r="BC13">
            <v>1</v>
          </cell>
          <cell r="BD13">
            <v>0.66200000000000003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47.323</v>
          </cell>
          <cell r="E14">
            <v>19.847000000000001</v>
          </cell>
          <cell r="F14">
            <v>27.475999999999999</v>
          </cell>
          <cell r="G14">
            <v>35.344999999999999</v>
          </cell>
          <cell r="H14">
            <v>0</v>
          </cell>
          <cell r="I14">
            <v>16.251999999999999</v>
          </cell>
          <cell r="J14">
            <v>0.48199999999999998</v>
          </cell>
          <cell r="K14">
            <v>0.66700000000000004</v>
          </cell>
          <cell r="L14">
            <v>0</v>
          </cell>
          <cell r="M14">
            <v>0</v>
          </cell>
          <cell r="N14">
            <v>15.103</v>
          </cell>
          <cell r="O14">
            <v>0</v>
          </cell>
          <cell r="P14">
            <v>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81</v>
          </cell>
          <cell r="V14">
            <v>0</v>
          </cell>
          <cell r="W14">
            <v>6.3E-2</v>
          </cell>
          <cell r="X14">
            <v>16.251999999999999</v>
          </cell>
          <cell r="Y14">
            <v>1.212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15.103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81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16.251999999999999</v>
          </cell>
          <cell r="BC14">
            <v>81</v>
          </cell>
          <cell r="BD14">
            <v>47.323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206.86600000000001</v>
          </cell>
          <cell r="E15">
            <v>85.956000000000003</v>
          </cell>
          <cell r="F15">
            <v>120.91</v>
          </cell>
          <cell r="G15">
            <v>35.481999999999999</v>
          </cell>
          <cell r="H15">
            <v>0</v>
          </cell>
          <cell r="I15">
            <v>61.612000000000002</v>
          </cell>
          <cell r="J15">
            <v>1.8169999999999999</v>
          </cell>
          <cell r="K15">
            <v>2.5550000000000002</v>
          </cell>
          <cell r="L15">
            <v>0</v>
          </cell>
          <cell r="M15">
            <v>0</v>
          </cell>
          <cell r="N15">
            <v>57.24</v>
          </cell>
          <cell r="O15">
            <v>0</v>
          </cell>
          <cell r="P15">
            <v>312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312</v>
          </cell>
          <cell r="V15">
            <v>0</v>
          </cell>
          <cell r="W15">
            <v>6.0999999999999999E-2</v>
          </cell>
          <cell r="X15">
            <v>61.612000000000002</v>
          </cell>
          <cell r="Y15">
            <v>4.4329999999999998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57.24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312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61.612000000000002</v>
          </cell>
          <cell r="BC15">
            <v>312</v>
          </cell>
          <cell r="BD15">
            <v>206.86600000000001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266.03500000000003</v>
          </cell>
          <cell r="E16">
            <v>111.616</v>
          </cell>
          <cell r="F16">
            <v>154.41900000000001</v>
          </cell>
          <cell r="G16">
            <v>35.198</v>
          </cell>
          <cell r="H16">
            <v>0</v>
          </cell>
          <cell r="I16">
            <v>93.364000000000004</v>
          </cell>
          <cell r="J16">
            <v>2.7269999999999999</v>
          </cell>
          <cell r="K16">
            <v>3.7719999999999998</v>
          </cell>
          <cell r="L16">
            <v>0</v>
          </cell>
          <cell r="M16">
            <v>0</v>
          </cell>
          <cell r="N16">
            <v>86.864999999999995</v>
          </cell>
          <cell r="O16">
            <v>0</v>
          </cell>
          <cell r="P16">
            <v>465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465</v>
          </cell>
          <cell r="V16">
            <v>0</v>
          </cell>
          <cell r="W16">
            <v>3.2000000000000001E-2</v>
          </cell>
          <cell r="X16">
            <v>93.364000000000004</v>
          </cell>
          <cell r="Y16">
            <v>6.5309999999999997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86.864999999999995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465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93.364000000000004</v>
          </cell>
          <cell r="BC16">
            <v>465</v>
          </cell>
          <cell r="BD16">
            <v>266.03500000000003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270.22699999999998</v>
          </cell>
          <cell r="E17">
            <v>115.212</v>
          </cell>
          <cell r="F17">
            <v>155.01499999999999</v>
          </cell>
          <cell r="G17">
            <v>35.384</v>
          </cell>
          <cell r="H17">
            <v>0</v>
          </cell>
          <cell r="I17">
            <v>94.349000000000004</v>
          </cell>
          <cell r="J17">
            <v>2.7890000000000001</v>
          </cell>
          <cell r="K17">
            <v>3.7530000000000001</v>
          </cell>
          <cell r="L17">
            <v>0</v>
          </cell>
          <cell r="M17">
            <v>0</v>
          </cell>
          <cell r="N17">
            <v>87.807000000000002</v>
          </cell>
          <cell r="O17">
            <v>0</v>
          </cell>
          <cell r="P17">
            <v>457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457</v>
          </cell>
          <cell r="V17">
            <v>0</v>
          </cell>
          <cell r="W17">
            <v>0.03</v>
          </cell>
          <cell r="X17">
            <v>94.349000000000004</v>
          </cell>
          <cell r="Y17">
            <v>6.5720000000000001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457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87.807000000000002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457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94.349000000000004</v>
          </cell>
          <cell r="BC17">
            <v>457</v>
          </cell>
          <cell r="BD17">
            <v>270.22699999999998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3631</v>
          </cell>
        </row>
      </sheetData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Měsíční výkaz"/>
      <sheetName val="Reporting"/>
      <sheetName val="Kogenerac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Červen"/>
      <sheetName val="Květ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275.68099999999998</v>
          </cell>
          <cell r="E6">
            <v>117.40900000000001</v>
          </cell>
          <cell r="F6">
            <v>158.27199999999999</v>
          </cell>
          <cell r="G6">
            <v>35.384</v>
          </cell>
          <cell r="H6">
            <v>0</v>
          </cell>
          <cell r="I6">
            <v>96.23</v>
          </cell>
          <cell r="J6">
            <v>2.855</v>
          </cell>
          <cell r="K6">
            <v>3.8490000000000002</v>
          </cell>
          <cell r="L6">
            <v>0</v>
          </cell>
          <cell r="M6">
            <v>0</v>
          </cell>
          <cell r="N6">
            <v>89.525999999999996</v>
          </cell>
          <cell r="O6">
            <v>0</v>
          </cell>
          <cell r="P6">
            <v>467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467</v>
          </cell>
          <cell r="V6">
            <v>0</v>
          </cell>
          <cell r="W6">
            <v>3.3000000000000002E-2</v>
          </cell>
          <cell r="X6">
            <v>96.23</v>
          </cell>
          <cell r="Y6">
            <v>6.737000000000001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89.525999999999996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467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96.23</v>
          </cell>
          <cell r="BC6">
            <v>467</v>
          </cell>
          <cell r="BD6">
            <v>275.68099999999998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264.41500000000002</v>
          </cell>
          <cell r="E7">
            <v>108.95399999999999</v>
          </cell>
          <cell r="F7">
            <v>155.46100000000001</v>
          </cell>
          <cell r="G7">
            <v>35.426000000000002</v>
          </cell>
          <cell r="H7">
            <v>0</v>
          </cell>
          <cell r="I7">
            <v>88.774000000000001</v>
          </cell>
          <cell r="J7">
            <v>2.569</v>
          </cell>
          <cell r="K7">
            <v>3.665</v>
          </cell>
          <cell r="L7">
            <v>0</v>
          </cell>
          <cell r="M7">
            <v>0</v>
          </cell>
          <cell r="N7">
            <v>82.54</v>
          </cell>
          <cell r="O7">
            <v>0</v>
          </cell>
          <cell r="P7">
            <v>456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456</v>
          </cell>
          <cell r="V7">
            <v>0</v>
          </cell>
          <cell r="W7">
            <v>2.7E-2</v>
          </cell>
          <cell r="X7">
            <v>88.774000000000001</v>
          </cell>
          <cell r="Y7">
            <v>6.2610000000000001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82.54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456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88.774000000000001</v>
          </cell>
          <cell r="BC7">
            <v>456</v>
          </cell>
          <cell r="BD7">
            <v>264.41500000000002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299.596</v>
          </cell>
          <cell r="E8">
            <v>120.953</v>
          </cell>
          <cell r="F8">
            <v>178.643</v>
          </cell>
          <cell r="G8">
            <v>35.326000000000001</v>
          </cell>
          <cell r="H8">
            <v>0</v>
          </cell>
          <cell r="I8">
            <v>98.55</v>
          </cell>
          <cell r="J8">
            <v>2.8279999999999998</v>
          </cell>
          <cell r="K8">
            <v>4.1769999999999996</v>
          </cell>
          <cell r="L8">
            <v>0</v>
          </cell>
          <cell r="M8">
            <v>0</v>
          </cell>
          <cell r="N8">
            <v>91.545000000000002</v>
          </cell>
          <cell r="O8">
            <v>0</v>
          </cell>
          <cell r="P8">
            <v>524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524</v>
          </cell>
          <cell r="V8">
            <v>0</v>
          </cell>
          <cell r="W8">
            <v>0.03</v>
          </cell>
          <cell r="X8">
            <v>98.55</v>
          </cell>
          <cell r="Y8">
            <v>7.0349999999999993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91.545000000000002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524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98.55</v>
          </cell>
          <cell r="BC8">
            <v>524</v>
          </cell>
          <cell r="BD8">
            <v>299.596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110.363</v>
          </cell>
          <cell r="E9">
            <v>43.95</v>
          </cell>
          <cell r="F9">
            <v>66.412999999999997</v>
          </cell>
          <cell r="G9">
            <v>35.32</v>
          </cell>
          <cell r="H9">
            <v>0</v>
          </cell>
          <cell r="I9">
            <v>36.03</v>
          </cell>
          <cell r="J9">
            <v>1.026</v>
          </cell>
          <cell r="K9">
            <v>1.5509999999999999</v>
          </cell>
          <cell r="L9">
            <v>0</v>
          </cell>
          <cell r="M9">
            <v>0</v>
          </cell>
          <cell r="N9">
            <v>33.453000000000003</v>
          </cell>
          <cell r="O9">
            <v>0</v>
          </cell>
          <cell r="P9">
            <v>196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196</v>
          </cell>
          <cell r="V9">
            <v>0</v>
          </cell>
          <cell r="W9">
            <v>6.0999999999999999E-2</v>
          </cell>
          <cell r="X9">
            <v>36.03</v>
          </cell>
          <cell r="Y9">
            <v>2.6379999999999999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33.453000000000003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196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36.03</v>
          </cell>
          <cell r="BC9">
            <v>196</v>
          </cell>
          <cell r="BD9">
            <v>110.363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43.106000000000002</v>
          </cell>
          <cell r="E10">
            <v>16.853000000000002</v>
          </cell>
          <cell r="F10">
            <v>26.253</v>
          </cell>
          <cell r="G10">
            <v>35.42</v>
          </cell>
          <cell r="H10">
            <v>0</v>
          </cell>
          <cell r="I10">
            <v>13.73</v>
          </cell>
          <cell r="J10">
            <v>0.39</v>
          </cell>
          <cell r="K10">
            <v>0.60799999999999998</v>
          </cell>
          <cell r="L10">
            <v>0</v>
          </cell>
          <cell r="M10">
            <v>0</v>
          </cell>
          <cell r="N10">
            <v>12.731999999999999</v>
          </cell>
          <cell r="O10">
            <v>0</v>
          </cell>
          <cell r="P10">
            <v>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77</v>
          </cell>
          <cell r="V10">
            <v>0</v>
          </cell>
          <cell r="W10">
            <v>6.8000000000000005E-2</v>
          </cell>
          <cell r="X10">
            <v>13.73</v>
          </cell>
          <cell r="Y10">
            <v>1.0660000000000001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12.731999999999999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77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13.73</v>
          </cell>
          <cell r="BC10">
            <v>77</v>
          </cell>
          <cell r="BD10">
            <v>43.106000000000002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0.14299999999999999</v>
          </cell>
          <cell r="E11">
            <v>0.14299999999999999</v>
          </cell>
          <cell r="F11">
            <v>0</v>
          </cell>
          <cell r="G11">
            <v>35.537999999999997</v>
          </cell>
          <cell r="H11">
            <v>0</v>
          </cell>
          <cell r="I11">
            <v>4.2999999999999997E-2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4.1000000000000002E-2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6.0999999999999999E-2</v>
          </cell>
          <cell r="X11">
            <v>4.2999999999999997E-2</v>
          </cell>
          <cell r="Y11">
            <v>6.3E-2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4.1000000000000002E-2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4.2999999999999997E-2</v>
          </cell>
          <cell r="BC11">
            <v>0</v>
          </cell>
          <cell r="BD11">
            <v>0.14299999999999999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6.6000000000000003E-2</v>
          </cell>
          <cell r="E12">
            <v>6.6000000000000003E-2</v>
          </cell>
          <cell r="F12">
            <v>0</v>
          </cell>
          <cell r="G12">
            <v>35.53</v>
          </cell>
          <cell r="H12">
            <v>0</v>
          </cell>
          <cell r="I12">
            <v>7.0000000000000001E-3</v>
          </cell>
          <cell r="J12">
            <v>7.0000000000000001E-3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6.3E-2</v>
          </cell>
          <cell r="X12">
            <v>7.0000000000000001E-3</v>
          </cell>
          <cell r="Y12">
            <v>7.0000000000000007E-2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7.0000000000000001E-3</v>
          </cell>
          <cell r="BC12">
            <v>0</v>
          </cell>
          <cell r="BD12">
            <v>6.6000000000000003E-2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1.03</v>
          </cell>
          <cell r="E13">
            <v>1.03</v>
          </cell>
          <cell r="F13">
            <v>0</v>
          </cell>
          <cell r="G13">
            <v>35.506999999999998</v>
          </cell>
          <cell r="H13">
            <v>0</v>
          </cell>
          <cell r="I13">
            <v>0.33</v>
          </cell>
          <cell r="J13">
            <v>0.02</v>
          </cell>
          <cell r="K13">
            <v>0</v>
          </cell>
          <cell r="L13">
            <v>0</v>
          </cell>
          <cell r="M13">
            <v>0</v>
          </cell>
          <cell r="N13">
            <v>0.31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6.9000000000000006E-2</v>
          </cell>
          <cell r="X13">
            <v>0.33</v>
          </cell>
          <cell r="Y13">
            <v>8.900000000000001E-2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0.31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0.33</v>
          </cell>
          <cell r="BC13">
            <v>0</v>
          </cell>
          <cell r="BD13">
            <v>1.03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35.652999999999999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8.3000000000000004E-2</v>
          </cell>
          <cell r="X14">
            <v>0</v>
          </cell>
          <cell r="Y14">
            <v>8.3000000000000004E-2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194.126</v>
          </cell>
          <cell r="E15">
            <v>80.933999999999997</v>
          </cell>
          <cell r="F15">
            <v>113.19199999999999</v>
          </cell>
          <cell r="G15">
            <v>35.593000000000004</v>
          </cell>
          <cell r="H15">
            <v>0</v>
          </cell>
          <cell r="I15">
            <v>65.94</v>
          </cell>
          <cell r="J15">
            <v>1.9590000000000001</v>
          </cell>
          <cell r="K15">
            <v>2.7389999999999999</v>
          </cell>
          <cell r="L15">
            <v>0</v>
          </cell>
          <cell r="M15">
            <v>0</v>
          </cell>
          <cell r="N15">
            <v>61.241999999999997</v>
          </cell>
          <cell r="O15">
            <v>0</v>
          </cell>
          <cell r="P15">
            <v>332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332</v>
          </cell>
          <cell r="V15">
            <v>0</v>
          </cell>
          <cell r="W15">
            <v>7.3999999999999996E-2</v>
          </cell>
          <cell r="X15">
            <v>65.94</v>
          </cell>
          <cell r="Y15">
            <v>4.7720000000000002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61.241999999999997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332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65.94</v>
          </cell>
          <cell r="BC15">
            <v>332</v>
          </cell>
          <cell r="BD15">
            <v>194.126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53.41</v>
          </cell>
          <cell r="J16">
            <v>22.457999999999998</v>
          </cell>
          <cell r="K16">
            <v>30.952000000000002</v>
          </cell>
          <cell r="L16">
            <v>0</v>
          </cell>
          <cell r="M16">
            <v>0</v>
          </cell>
          <cell r="N16">
            <v>0</v>
          </cell>
          <cell r="O16">
            <v>-3.5527136788005009E-15</v>
          </cell>
          <cell r="P16">
            <v>265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265</v>
          </cell>
          <cell r="V16">
            <v>0</v>
          </cell>
          <cell r="W16">
            <v>0</v>
          </cell>
          <cell r="X16">
            <v>53.41</v>
          </cell>
          <cell r="Y16">
            <v>53.41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265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265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53.41</v>
          </cell>
          <cell r="BC16">
            <v>265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538.93200000000002</v>
          </cell>
          <cell r="E8">
            <v>242.833</v>
          </cell>
          <cell r="F8">
            <v>296.09899999999999</v>
          </cell>
          <cell r="G8">
            <v>35.325000000000003</v>
          </cell>
          <cell r="H8">
            <v>0</v>
          </cell>
          <cell r="I8">
            <v>187.71299999999999</v>
          </cell>
          <cell r="J8">
            <v>5.7830000000000004</v>
          </cell>
          <cell r="K8">
            <v>7.0510000000000002</v>
          </cell>
          <cell r="L8">
            <v>0</v>
          </cell>
          <cell r="M8">
            <v>0</v>
          </cell>
          <cell r="N8">
            <v>174.87899999999999</v>
          </cell>
          <cell r="O8">
            <v>0</v>
          </cell>
          <cell r="P8">
            <v>824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824</v>
          </cell>
          <cell r="V8">
            <v>0</v>
          </cell>
          <cell r="W8">
            <v>0.35099999999999998</v>
          </cell>
          <cell r="X8">
            <v>187.71299999999999</v>
          </cell>
          <cell r="Y8">
            <v>13.184999999999999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174.87899999999999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187.71299999999999</v>
          </cell>
          <cell r="BC8">
            <v>824</v>
          </cell>
          <cell r="BD8">
            <v>538.93200000000002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538.11</v>
          </cell>
          <cell r="E9">
            <v>243.946</v>
          </cell>
          <cell r="F9">
            <v>294.16399999999999</v>
          </cell>
          <cell r="G9">
            <v>35.317</v>
          </cell>
          <cell r="H9">
            <v>0</v>
          </cell>
          <cell r="I9">
            <v>192.57900000000001</v>
          </cell>
          <cell r="J9">
            <v>1.857</v>
          </cell>
          <cell r="K9">
            <v>2.2400000000000002</v>
          </cell>
          <cell r="L9">
            <v>0</v>
          </cell>
          <cell r="M9">
            <v>0</v>
          </cell>
          <cell r="N9">
            <v>188.482</v>
          </cell>
          <cell r="O9">
            <v>0</v>
          </cell>
          <cell r="P9">
            <v>836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836</v>
          </cell>
          <cell r="V9">
            <v>0</v>
          </cell>
          <cell r="W9">
            <v>0.82099999999999995</v>
          </cell>
          <cell r="X9">
            <v>192.57900000000001</v>
          </cell>
          <cell r="Y9">
            <v>4.9180000000000001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188.482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192.57900000000001</v>
          </cell>
          <cell r="BC9">
            <v>836</v>
          </cell>
          <cell r="BD9">
            <v>538.11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507.46</v>
          </cell>
          <cell r="E10">
            <v>229.76</v>
          </cell>
          <cell r="F10">
            <v>277.7</v>
          </cell>
          <cell r="G10">
            <v>35.441000000000003</v>
          </cell>
          <cell r="H10">
            <v>0</v>
          </cell>
          <cell r="I10">
            <v>179.72300000000001</v>
          </cell>
          <cell r="J10">
            <v>2.3069999999999999</v>
          </cell>
          <cell r="K10">
            <v>2.7890000000000001</v>
          </cell>
          <cell r="L10">
            <v>0</v>
          </cell>
          <cell r="M10">
            <v>0</v>
          </cell>
          <cell r="N10">
            <v>174.62700000000001</v>
          </cell>
          <cell r="O10">
            <v>0</v>
          </cell>
          <cell r="P10">
            <v>782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782</v>
          </cell>
          <cell r="V10">
            <v>0</v>
          </cell>
          <cell r="W10">
            <v>0.92900000000000005</v>
          </cell>
          <cell r="X10">
            <v>179.72300000000001</v>
          </cell>
          <cell r="Y10">
            <v>6.0250000000000004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174.62700000000001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179.72300000000001</v>
          </cell>
          <cell r="BC10">
            <v>782</v>
          </cell>
          <cell r="BD10">
            <v>507.46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419.822</v>
          </cell>
          <cell r="E11">
            <v>189.93299999999999</v>
          </cell>
          <cell r="F11">
            <v>229.88900000000001</v>
          </cell>
          <cell r="G11">
            <v>35.533999999999999</v>
          </cell>
          <cell r="H11">
            <v>0</v>
          </cell>
          <cell r="I11">
            <v>148.48599999999999</v>
          </cell>
          <cell r="J11">
            <v>2.117</v>
          </cell>
          <cell r="K11">
            <v>2.5619999999999998</v>
          </cell>
          <cell r="L11">
            <v>0</v>
          </cell>
          <cell r="M11">
            <v>0</v>
          </cell>
          <cell r="N11">
            <v>143.80699999999999</v>
          </cell>
          <cell r="O11">
            <v>0</v>
          </cell>
          <cell r="P11">
            <v>647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647</v>
          </cell>
          <cell r="V11">
            <v>0</v>
          </cell>
          <cell r="W11">
            <v>1.421</v>
          </cell>
          <cell r="X11">
            <v>148.48599999999999</v>
          </cell>
          <cell r="Y11">
            <v>6.1000000000000005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143.80699999999999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148.48599999999999</v>
          </cell>
          <cell r="BC11">
            <v>647</v>
          </cell>
          <cell r="BD11">
            <v>419.822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393.36500000000001</v>
          </cell>
          <cell r="E12">
            <v>179.05699999999999</v>
          </cell>
          <cell r="F12">
            <v>214.30799999999999</v>
          </cell>
          <cell r="G12">
            <v>35.533000000000001</v>
          </cell>
          <cell r="H12">
            <v>0</v>
          </cell>
          <cell r="I12">
            <v>140.64400000000001</v>
          </cell>
          <cell r="J12">
            <v>2.0539999999999998</v>
          </cell>
          <cell r="K12">
            <v>2.4590000000000001</v>
          </cell>
          <cell r="L12">
            <v>0</v>
          </cell>
          <cell r="M12">
            <v>0</v>
          </cell>
          <cell r="N12">
            <v>136.131</v>
          </cell>
          <cell r="O12">
            <v>0</v>
          </cell>
          <cell r="P12">
            <v>606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606</v>
          </cell>
          <cell r="V12">
            <v>0</v>
          </cell>
          <cell r="W12">
            <v>1.518</v>
          </cell>
          <cell r="X12">
            <v>140.64400000000001</v>
          </cell>
          <cell r="Y12">
            <v>6.0309999999999997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136.131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140.64400000000001</v>
          </cell>
          <cell r="BC12">
            <v>606</v>
          </cell>
          <cell r="BD12">
            <v>393.36500000000001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405.96800000000002</v>
          </cell>
          <cell r="E13">
            <v>185.727</v>
          </cell>
          <cell r="F13">
            <v>220.24100000000001</v>
          </cell>
          <cell r="G13">
            <v>35.491</v>
          </cell>
          <cell r="H13">
            <v>0</v>
          </cell>
          <cell r="I13">
            <v>147.57599999999999</v>
          </cell>
          <cell r="J13">
            <v>2.5329999999999999</v>
          </cell>
          <cell r="K13">
            <v>3.004</v>
          </cell>
          <cell r="L13">
            <v>0</v>
          </cell>
          <cell r="M13">
            <v>0</v>
          </cell>
          <cell r="N13">
            <v>142.03899999999999</v>
          </cell>
          <cell r="O13">
            <v>0</v>
          </cell>
          <cell r="P13">
            <v>630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630</v>
          </cell>
          <cell r="V13">
            <v>0</v>
          </cell>
          <cell r="W13">
            <v>1.331</v>
          </cell>
          <cell r="X13">
            <v>147.57599999999999</v>
          </cell>
          <cell r="Y13">
            <v>6.8680000000000003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142.03899999999999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147.57599999999999</v>
          </cell>
          <cell r="BC13">
            <v>630</v>
          </cell>
          <cell r="BD13">
            <v>405.96800000000002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402.01</v>
          </cell>
          <cell r="E14">
            <v>184.09700000000001</v>
          </cell>
          <cell r="F14">
            <v>217.91300000000001</v>
          </cell>
          <cell r="G14">
            <v>35.6</v>
          </cell>
          <cell r="H14">
            <v>0</v>
          </cell>
          <cell r="I14">
            <v>144.792</v>
          </cell>
          <cell r="J14">
            <v>1.9530000000000001</v>
          </cell>
          <cell r="K14">
            <v>2.3109999999999999</v>
          </cell>
          <cell r="L14">
            <v>0</v>
          </cell>
          <cell r="M14">
            <v>0</v>
          </cell>
          <cell r="N14">
            <v>140.52799999999999</v>
          </cell>
          <cell r="O14">
            <v>0</v>
          </cell>
          <cell r="P14">
            <v>617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617</v>
          </cell>
          <cell r="V14">
            <v>0</v>
          </cell>
          <cell r="W14">
            <v>1.206</v>
          </cell>
          <cell r="X14">
            <v>144.792</v>
          </cell>
          <cell r="Y14">
            <v>5.4700000000000006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140.52799999999999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617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144.792</v>
          </cell>
          <cell r="BC14">
            <v>617</v>
          </cell>
          <cell r="BD14">
            <v>402.01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658.45100000000002</v>
          </cell>
          <cell r="E15">
            <v>299.99900000000002</v>
          </cell>
          <cell r="F15">
            <v>358.452</v>
          </cell>
          <cell r="G15">
            <v>35.597000000000001</v>
          </cell>
          <cell r="H15">
            <v>0</v>
          </cell>
          <cell r="I15">
            <v>237.363</v>
          </cell>
          <cell r="J15">
            <v>2.262</v>
          </cell>
          <cell r="K15">
            <v>2.7029999999999998</v>
          </cell>
          <cell r="L15">
            <v>0</v>
          </cell>
          <cell r="M15">
            <v>0</v>
          </cell>
          <cell r="N15">
            <v>232.398</v>
          </cell>
          <cell r="O15">
            <v>0</v>
          </cell>
          <cell r="P15">
            <v>1021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1021</v>
          </cell>
          <cell r="V15">
            <v>0</v>
          </cell>
          <cell r="W15">
            <v>0.68500000000000005</v>
          </cell>
          <cell r="X15">
            <v>237.363</v>
          </cell>
          <cell r="Y15">
            <v>5.65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232.398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237.363</v>
          </cell>
          <cell r="BC15">
            <v>1021</v>
          </cell>
          <cell r="BD15">
            <v>658.45100000000002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192.47</v>
          </cell>
          <cell r="J16">
            <v>87.858999999999995</v>
          </cell>
          <cell r="K16">
            <v>104.611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825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825</v>
          </cell>
          <cell r="V16">
            <v>0</v>
          </cell>
          <cell r="W16">
            <v>0</v>
          </cell>
          <cell r="X16">
            <v>192.47</v>
          </cell>
          <cell r="Y16">
            <v>192.47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192.47</v>
          </cell>
          <cell r="BC16">
            <v>825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443.16899999999998</v>
          </cell>
          <cell r="E7">
            <v>190.09</v>
          </cell>
          <cell r="F7">
            <v>253.07900000000001</v>
          </cell>
          <cell r="G7">
            <v>35.421999999999997</v>
          </cell>
          <cell r="H7">
            <v>0</v>
          </cell>
          <cell r="I7">
            <v>159.19300000000001</v>
          </cell>
          <cell r="J7">
            <v>2.2029999999999998</v>
          </cell>
          <cell r="K7">
            <v>2.9319999999999999</v>
          </cell>
          <cell r="L7">
            <v>0</v>
          </cell>
          <cell r="M7">
            <v>0</v>
          </cell>
          <cell r="N7">
            <v>154.05799999999999</v>
          </cell>
          <cell r="O7">
            <v>0</v>
          </cell>
          <cell r="P7">
            <v>763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763</v>
          </cell>
          <cell r="V7">
            <v>0</v>
          </cell>
          <cell r="W7">
            <v>0</v>
          </cell>
          <cell r="X7">
            <v>159.19300000000001</v>
          </cell>
          <cell r="Y7">
            <v>5.1349999999999998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154.05799999999999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159.19300000000001</v>
          </cell>
          <cell r="BC7">
            <v>763</v>
          </cell>
          <cell r="BD7">
            <v>443.16899999999998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664.42600000000004</v>
          </cell>
          <cell r="E8">
            <v>287.14</v>
          </cell>
          <cell r="F8">
            <v>377.286</v>
          </cell>
          <cell r="G8">
            <v>35.326000000000001</v>
          </cell>
          <cell r="H8">
            <v>0</v>
          </cell>
          <cell r="I8">
            <v>242.48500000000001</v>
          </cell>
          <cell r="J8">
            <v>3.1360000000000001</v>
          </cell>
          <cell r="K8">
            <v>4.12</v>
          </cell>
          <cell r="L8">
            <v>0</v>
          </cell>
          <cell r="M8">
            <v>0</v>
          </cell>
          <cell r="N8">
            <v>235.22900000000001</v>
          </cell>
          <cell r="O8">
            <v>0</v>
          </cell>
          <cell r="P8">
            <v>1147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1147</v>
          </cell>
          <cell r="V8">
            <v>0</v>
          </cell>
          <cell r="W8">
            <v>0</v>
          </cell>
          <cell r="X8">
            <v>242.48500000000001</v>
          </cell>
          <cell r="Y8">
            <v>7.2560000000000002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235.22900000000001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242.48500000000001</v>
          </cell>
          <cell r="BC8">
            <v>1147</v>
          </cell>
          <cell r="BD8">
            <v>664.42600000000004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323.935</v>
          </cell>
          <cell r="E9">
            <v>140.624</v>
          </cell>
          <cell r="F9">
            <v>183.31100000000001</v>
          </cell>
          <cell r="G9">
            <v>35.319000000000003</v>
          </cell>
          <cell r="H9">
            <v>0</v>
          </cell>
          <cell r="I9">
            <v>118.054</v>
          </cell>
          <cell r="J9">
            <v>1.605</v>
          </cell>
          <cell r="K9">
            <v>2.093</v>
          </cell>
          <cell r="L9">
            <v>0</v>
          </cell>
          <cell r="M9">
            <v>0</v>
          </cell>
          <cell r="N9">
            <v>114.35599999999999</v>
          </cell>
          <cell r="O9">
            <v>0</v>
          </cell>
          <cell r="P9">
            <v>554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554</v>
          </cell>
          <cell r="V9">
            <v>0</v>
          </cell>
          <cell r="W9">
            <v>0</v>
          </cell>
          <cell r="X9">
            <v>118.054</v>
          </cell>
          <cell r="Y9">
            <v>3.698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114.35599999999999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118.054</v>
          </cell>
          <cell r="BC9">
            <v>554</v>
          </cell>
          <cell r="BD9">
            <v>323.935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322.65600000000001</v>
          </cell>
          <cell r="E10">
            <v>141.15700000000001</v>
          </cell>
          <cell r="F10">
            <v>181.499</v>
          </cell>
          <cell r="G10">
            <v>35.442</v>
          </cell>
          <cell r="H10">
            <v>0</v>
          </cell>
          <cell r="I10">
            <v>117.524</v>
          </cell>
          <cell r="J10">
            <v>1.6970000000000001</v>
          </cell>
          <cell r="K10">
            <v>2.1819999999999999</v>
          </cell>
          <cell r="L10">
            <v>0</v>
          </cell>
          <cell r="M10">
            <v>0</v>
          </cell>
          <cell r="N10">
            <v>113.645</v>
          </cell>
          <cell r="O10">
            <v>0</v>
          </cell>
          <cell r="P10">
            <v>544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544</v>
          </cell>
          <cell r="V10">
            <v>0</v>
          </cell>
          <cell r="W10">
            <v>0</v>
          </cell>
          <cell r="X10">
            <v>117.524</v>
          </cell>
          <cell r="Y10">
            <v>3.879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113.645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117.524</v>
          </cell>
          <cell r="BC10">
            <v>544</v>
          </cell>
          <cell r="BD10">
            <v>322.65600000000001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178.453</v>
          </cell>
          <cell r="E11">
            <v>78.802000000000007</v>
          </cell>
          <cell r="F11">
            <v>99.650999999999996</v>
          </cell>
          <cell r="G11">
            <v>35.540999999999997</v>
          </cell>
          <cell r="H11">
            <v>0</v>
          </cell>
          <cell r="I11">
            <v>65.02</v>
          </cell>
          <cell r="J11">
            <v>1.014</v>
          </cell>
          <cell r="K11">
            <v>1.2829999999999999</v>
          </cell>
          <cell r="L11">
            <v>0</v>
          </cell>
          <cell r="M11">
            <v>0</v>
          </cell>
          <cell r="N11">
            <v>62.722999999999999</v>
          </cell>
          <cell r="O11">
            <v>0</v>
          </cell>
          <cell r="P11">
            <v>296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296</v>
          </cell>
          <cell r="V11">
            <v>0</v>
          </cell>
          <cell r="W11">
            <v>0</v>
          </cell>
          <cell r="X11">
            <v>65.02</v>
          </cell>
          <cell r="Y11">
            <v>2.2969999999999997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62.722999999999999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65.02</v>
          </cell>
          <cell r="BC11">
            <v>296</v>
          </cell>
          <cell r="BD11">
            <v>178.453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130.40100000000001</v>
          </cell>
          <cell r="E12">
            <v>57.418999999999997</v>
          </cell>
          <cell r="F12">
            <v>72.981999999999999</v>
          </cell>
          <cell r="G12">
            <v>35.530999999999999</v>
          </cell>
          <cell r="H12">
            <v>0</v>
          </cell>
          <cell r="I12">
            <v>47.204999999999998</v>
          </cell>
          <cell r="J12">
            <v>0.77100000000000002</v>
          </cell>
          <cell r="K12">
            <v>0.98099999999999998</v>
          </cell>
          <cell r="L12">
            <v>0</v>
          </cell>
          <cell r="M12">
            <v>0</v>
          </cell>
          <cell r="N12">
            <v>45.453000000000003</v>
          </cell>
          <cell r="O12">
            <v>0</v>
          </cell>
          <cell r="P12">
            <v>216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216</v>
          </cell>
          <cell r="V12">
            <v>0</v>
          </cell>
          <cell r="W12">
            <v>0</v>
          </cell>
          <cell r="X12">
            <v>47.204999999999998</v>
          </cell>
          <cell r="Y12">
            <v>1.752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45.453000000000003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47.204999999999998</v>
          </cell>
          <cell r="BC12">
            <v>216</v>
          </cell>
          <cell r="BD12">
            <v>130.40100000000001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190.715</v>
          </cell>
          <cell r="E13">
            <v>84.113</v>
          </cell>
          <cell r="F13">
            <v>106.602</v>
          </cell>
          <cell r="G13">
            <v>35.49</v>
          </cell>
          <cell r="H13">
            <v>0</v>
          </cell>
          <cell r="I13">
            <v>70.135999999999996</v>
          </cell>
          <cell r="J13">
            <v>1.5109999999999999</v>
          </cell>
          <cell r="K13">
            <v>1.915</v>
          </cell>
          <cell r="L13">
            <v>0</v>
          </cell>
          <cell r="M13">
            <v>0</v>
          </cell>
          <cell r="N13">
            <v>66.709999999999994</v>
          </cell>
          <cell r="O13">
            <v>0</v>
          </cell>
          <cell r="P13">
            <v>320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320</v>
          </cell>
          <cell r="V13">
            <v>0</v>
          </cell>
          <cell r="W13">
            <v>0</v>
          </cell>
          <cell r="X13">
            <v>70.135999999999996</v>
          </cell>
          <cell r="Y13">
            <v>3.4260000000000002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66.709999999999994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70.135999999999996</v>
          </cell>
          <cell r="BC13">
            <v>320</v>
          </cell>
          <cell r="BD13">
            <v>190.715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213.82900000000001</v>
          </cell>
          <cell r="E14">
            <v>94.043999999999997</v>
          </cell>
          <cell r="F14">
            <v>119.785</v>
          </cell>
          <cell r="G14">
            <v>35.603000000000002</v>
          </cell>
          <cell r="H14">
            <v>0</v>
          </cell>
          <cell r="I14">
            <v>77.638999999999996</v>
          </cell>
          <cell r="J14">
            <v>1.196</v>
          </cell>
          <cell r="K14">
            <v>1.524</v>
          </cell>
          <cell r="L14">
            <v>0</v>
          </cell>
          <cell r="M14">
            <v>0</v>
          </cell>
          <cell r="N14">
            <v>74.918999999999997</v>
          </cell>
          <cell r="O14">
            <v>0</v>
          </cell>
          <cell r="P14">
            <v>356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356</v>
          </cell>
          <cell r="V14">
            <v>0</v>
          </cell>
          <cell r="W14">
            <v>0</v>
          </cell>
          <cell r="X14">
            <v>77.638999999999996</v>
          </cell>
          <cell r="Y14">
            <v>2.7199999999999998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74.918999999999997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77.638999999999996</v>
          </cell>
          <cell r="BC14">
            <v>356</v>
          </cell>
          <cell r="BD14">
            <v>213.82900000000001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429.38200000000001</v>
          </cell>
          <cell r="E15">
            <v>186.59399999999999</v>
          </cell>
          <cell r="F15">
            <v>242.78800000000001</v>
          </cell>
          <cell r="G15">
            <v>35.597000000000001</v>
          </cell>
          <cell r="H15">
            <v>0</v>
          </cell>
          <cell r="I15">
            <v>155.20400000000001</v>
          </cell>
          <cell r="J15">
            <v>1.5349999999999999</v>
          </cell>
          <cell r="K15">
            <v>1.9970000000000001</v>
          </cell>
          <cell r="L15">
            <v>0</v>
          </cell>
          <cell r="M15">
            <v>0</v>
          </cell>
          <cell r="N15">
            <v>151.672</v>
          </cell>
          <cell r="O15">
            <v>0</v>
          </cell>
          <cell r="P15">
            <v>727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727</v>
          </cell>
          <cell r="V15">
            <v>0</v>
          </cell>
          <cell r="W15">
            <v>0</v>
          </cell>
          <cell r="X15">
            <v>155.20400000000001</v>
          </cell>
          <cell r="Y15">
            <v>3.532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151.672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155.20400000000001</v>
          </cell>
          <cell r="BC15">
            <v>727</v>
          </cell>
          <cell r="BD15">
            <v>429.38200000000001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196.79</v>
          </cell>
          <cell r="J16">
            <v>85.35</v>
          </cell>
          <cell r="K16">
            <v>111.44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925</v>
          </cell>
          <cell r="V16">
            <v>0</v>
          </cell>
          <cell r="W16">
            <v>0</v>
          </cell>
          <cell r="X16">
            <v>196.79</v>
          </cell>
          <cell r="Y16">
            <v>196.79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196.79</v>
          </cell>
          <cell r="BC16">
            <v>925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#N/A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#N/A</v>
          </cell>
          <cell r="O17" t="e">
            <v>#N/A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#N/A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361.66300000000001</v>
          </cell>
          <cell r="E6">
            <v>156.761</v>
          </cell>
          <cell r="F6">
            <v>204.90199999999999</v>
          </cell>
          <cell r="G6">
            <v>35.384</v>
          </cell>
          <cell r="H6">
            <v>0</v>
          </cell>
          <cell r="I6">
            <v>134.309</v>
          </cell>
          <cell r="J6">
            <v>2.6030000000000002</v>
          </cell>
          <cell r="K6">
            <v>3.4020000000000001</v>
          </cell>
          <cell r="L6">
            <v>0</v>
          </cell>
          <cell r="M6">
            <v>0</v>
          </cell>
          <cell r="N6">
            <v>128.304</v>
          </cell>
          <cell r="O6">
            <v>0</v>
          </cell>
          <cell r="P6">
            <v>632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632</v>
          </cell>
          <cell r="V6">
            <v>0</v>
          </cell>
          <cell r="W6">
            <v>0</v>
          </cell>
          <cell r="X6">
            <v>134.309</v>
          </cell>
          <cell r="Y6">
            <v>6.0050000000000008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128.304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134.309</v>
          </cell>
          <cell r="BC6">
            <v>632</v>
          </cell>
          <cell r="BD6">
            <v>361.66300000000001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681.59299999999996</v>
          </cell>
          <cell r="E7">
            <v>297.84800000000001</v>
          </cell>
          <cell r="F7">
            <v>383.745</v>
          </cell>
          <cell r="G7">
            <v>35.429000000000002</v>
          </cell>
          <cell r="H7">
            <v>0</v>
          </cell>
          <cell r="I7">
            <v>254.40899999999999</v>
          </cell>
          <cell r="J7">
            <v>2.448</v>
          </cell>
          <cell r="K7">
            <v>3.1539999999999999</v>
          </cell>
          <cell r="L7">
            <v>0</v>
          </cell>
          <cell r="M7">
            <v>0</v>
          </cell>
          <cell r="N7">
            <v>248.80699999999999</v>
          </cell>
          <cell r="O7">
            <v>0</v>
          </cell>
          <cell r="P7">
            <v>1180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1180</v>
          </cell>
          <cell r="V7">
            <v>0</v>
          </cell>
          <cell r="W7">
            <v>0</v>
          </cell>
          <cell r="X7">
            <v>254.40899999999999</v>
          </cell>
          <cell r="Y7">
            <v>5.6020000000000003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248.80699999999999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254.40899999999999</v>
          </cell>
          <cell r="BC7">
            <v>1180</v>
          </cell>
          <cell r="BD7">
            <v>681.59299999999996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740.36800000000005</v>
          </cell>
          <cell r="E8">
            <v>323.61900000000003</v>
          </cell>
          <cell r="F8">
            <v>416.74900000000002</v>
          </cell>
          <cell r="G8">
            <v>35.326000000000001</v>
          </cell>
          <cell r="H8">
            <v>0</v>
          </cell>
          <cell r="I8">
            <v>277.82600000000002</v>
          </cell>
          <cell r="J8">
            <v>2.6280000000000001</v>
          </cell>
          <cell r="K8">
            <v>3.3839999999999999</v>
          </cell>
          <cell r="L8">
            <v>0</v>
          </cell>
          <cell r="M8">
            <v>0</v>
          </cell>
          <cell r="N8">
            <v>271.81400000000002</v>
          </cell>
          <cell r="O8">
            <v>0</v>
          </cell>
          <cell r="P8">
            <v>1288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1288</v>
          </cell>
          <cell r="V8">
            <v>0</v>
          </cell>
          <cell r="W8">
            <v>0</v>
          </cell>
          <cell r="X8">
            <v>277.82600000000002</v>
          </cell>
          <cell r="Y8">
            <v>6.0120000000000005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271.81400000000002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277.82600000000002</v>
          </cell>
          <cell r="BC8">
            <v>1288</v>
          </cell>
          <cell r="BD8">
            <v>740.36800000000005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360.40899999999999</v>
          </cell>
          <cell r="E9">
            <v>156.46799999999999</v>
          </cell>
          <cell r="F9">
            <v>203.941</v>
          </cell>
          <cell r="G9">
            <v>35.32</v>
          </cell>
          <cell r="H9">
            <v>0</v>
          </cell>
          <cell r="I9">
            <v>133.624</v>
          </cell>
          <cell r="J9">
            <v>1.226</v>
          </cell>
          <cell r="K9">
            <v>1.599</v>
          </cell>
          <cell r="L9">
            <v>0</v>
          </cell>
          <cell r="M9">
            <v>0</v>
          </cell>
          <cell r="N9">
            <v>130.79900000000001</v>
          </cell>
          <cell r="O9">
            <v>0</v>
          </cell>
          <cell r="P9">
            <v>627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627</v>
          </cell>
          <cell r="V9">
            <v>0</v>
          </cell>
          <cell r="W9">
            <v>0</v>
          </cell>
          <cell r="X9">
            <v>133.624</v>
          </cell>
          <cell r="Y9">
            <v>2.8250000000000002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130.79900000000001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133.624</v>
          </cell>
          <cell r="BC9">
            <v>627</v>
          </cell>
          <cell r="BD9">
            <v>360.40899999999999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300.71199999999999</v>
          </cell>
          <cell r="E10">
            <v>131.11000000000001</v>
          </cell>
          <cell r="F10">
            <v>169.602</v>
          </cell>
          <cell r="G10">
            <v>35.441000000000003</v>
          </cell>
          <cell r="H10">
            <v>0</v>
          </cell>
          <cell r="I10">
            <v>111.233</v>
          </cell>
          <cell r="J10">
            <v>1.03</v>
          </cell>
          <cell r="K10">
            <v>1.3320000000000001</v>
          </cell>
          <cell r="L10">
            <v>0</v>
          </cell>
          <cell r="M10">
            <v>0</v>
          </cell>
          <cell r="N10">
            <v>108.871</v>
          </cell>
          <cell r="O10">
            <v>0</v>
          </cell>
          <cell r="P10">
            <v>518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518</v>
          </cell>
          <cell r="V10">
            <v>0</v>
          </cell>
          <cell r="W10">
            <v>0</v>
          </cell>
          <cell r="X10">
            <v>111.233</v>
          </cell>
          <cell r="Y10">
            <v>2.3620000000000001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108.871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111.233</v>
          </cell>
          <cell r="BC10">
            <v>518</v>
          </cell>
          <cell r="BD10">
            <v>300.71199999999999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224.892</v>
          </cell>
          <cell r="E11">
            <v>99.406999999999996</v>
          </cell>
          <cell r="F11">
            <v>125.485</v>
          </cell>
          <cell r="G11">
            <v>35.539000000000001</v>
          </cell>
          <cell r="H11">
            <v>0</v>
          </cell>
          <cell r="I11">
            <v>83.179000000000002</v>
          </cell>
          <cell r="J11">
            <v>0.82099999999999995</v>
          </cell>
          <cell r="K11">
            <v>1.036</v>
          </cell>
          <cell r="L11">
            <v>0</v>
          </cell>
          <cell r="M11">
            <v>0</v>
          </cell>
          <cell r="N11">
            <v>81.322000000000003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0</v>
          </cell>
          <cell r="X11">
            <v>83.179000000000002</v>
          </cell>
          <cell r="Y11">
            <v>1.857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81.322000000000003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83.179000000000002</v>
          </cell>
          <cell r="BC11">
            <v>378</v>
          </cell>
          <cell r="BD11">
            <v>224.892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217.929</v>
          </cell>
          <cell r="E12">
            <v>96.584999999999994</v>
          </cell>
          <cell r="F12">
            <v>121.34399999999999</v>
          </cell>
          <cell r="G12">
            <v>35.531999999999996</v>
          </cell>
          <cell r="H12">
            <v>0</v>
          </cell>
          <cell r="I12">
            <v>80.48</v>
          </cell>
          <cell r="J12">
            <v>0.84299999999999997</v>
          </cell>
          <cell r="K12">
            <v>1.06</v>
          </cell>
          <cell r="L12">
            <v>0</v>
          </cell>
          <cell r="M12">
            <v>0</v>
          </cell>
          <cell r="N12">
            <v>78.576999999999998</v>
          </cell>
          <cell r="O12">
            <v>0</v>
          </cell>
          <cell r="P12">
            <v>364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364</v>
          </cell>
          <cell r="V12">
            <v>0</v>
          </cell>
          <cell r="W12">
            <v>0</v>
          </cell>
          <cell r="X12">
            <v>80.48</v>
          </cell>
          <cell r="Y12">
            <v>1.903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78.576999999999998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80.48</v>
          </cell>
          <cell r="BC12">
            <v>364</v>
          </cell>
          <cell r="BD12">
            <v>217.929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217.67599999999999</v>
          </cell>
          <cell r="E13">
            <v>96.028000000000006</v>
          </cell>
          <cell r="F13">
            <v>121.648</v>
          </cell>
          <cell r="G13">
            <v>35.491</v>
          </cell>
          <cell r="H13">
            <v>0</v>
          </cell>
          <cell r="I13">
            <v>81.790000000000006</v>
          </cell>
          <cell r="J13">
            <v>1.47</v>
          </cell>
          <cell r="K13">
            <v>1.863</v>
          </cell>
          <cell r="L13">
            <v>0</v>
          </cell>
          <cell r="M13">
            <v>0</v>
          </cell>
          <cell r="N13">
            <v>78.456999999999994</v>
          </cell>
          <cell r="O13">
            <v>0</v>
          </cell>
          <cell r="P13">
            <v>373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373</v>
          </cell>
          <cell r="V13">
            <v>0</v>
          </cell>
          <cell r="W13">
            <v>0</v>
          </cell>
          <cell r="X13">
            <v>81.790000000000006</v>
          </cell>
          <cell r="Y13">
            <v>3.3330000000000002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78.456999999999994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81.790000000000006</v>
          </cell>
          <cell r="BC13">
            <v>373</v>
          </cell>
          <cell r="BD13">
            <v>217.67599999999999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228.85400000000001</v>
          </cell>
          <cell r="E14">
            <v>100.999</v>
          </cell>
          <cell r="F14">
            <v>127.855</v>
          </cell>
          <cell r="G14">
            <v>35.6</v>
          </cell>
          <cell r="H14">
            <v>0</v>
          </cell>
          <cell r="I14">
            <v>84.48</v>
          </cell>
          <cell r="J14">
            <v>1.0660000000000001</v>
          </cell>
          <cell r="K14">
            <v>1.35</v>
          </cell>
          <cell r="L14">
            <v>0</v>
          </cell>
          <cell r="M14">
            <v>0</v>
          </cell>
          <cell r="N14">
            <v>82.063999999999993</v>
          </cell>
          <cell r="O14">
            <v>0</v>
          </cell>
          <cell r="P14">
            <v>385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385</v>
          </cell>
          <cell r="V14">
            <v>0</v>
          </cell>
          <cell r="W14">
            <v>0</v>
          </cell>
          <cell r="X14">
            <v>84.48</v>
          </cell>
          <cell r="Y14">
            <v>2.4160000000000004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82.063999999999993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84.48</v>
          </cell>
          <cell r="BC14">
            <v>385</v>
          </cell>
          <cell r="BD14">
            <v>228.85400000000001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453.30799999999999</v>
          </cell>
          <cell r="E15">
            <v>197.68899999999999</v>
          </cell>
          <cell r="F15">
            <v>255.619</v>
          </cell>
          <cell r="G15">
            <v>35.594000000000001</v>
          </cell>
          <cell r="H15">
            <v>0</v>
          </cell>
          <cell r="I15">
            <v>166.49</v>
          </cell>
          <cell r="J15">
            <v>1.3129999999999999</v>
          </cell>
          <cell r="K15">
            <v>1.698</v>
          </cell>
          <cell r="L15">
            <v>0</v>
          </cell>
          <cell r="M15">
            <v>0</v>
          </cell>
          <cell r="N15">
            <v>163.47900000000001</v>
          </cell>
          <cell r="O15">
            <v>0</v>
          </cell>
          <cell r="P15">
            <v>775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775</v>
          </cell>
          <cell r="V15">
            <v>0</v>
          </cell>
          <cell r="W15">
            <v>0</v>
          </cell>
          <cell r="X15">
            <v>166.49</v>
          </cell>
          <cell r="Y15">
            <v>3.0110000000000001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163.47900000000001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166.49</v>
          </cell>
          <cell r="BC15">
            <v>775</v>
          </cell>
          <cell r="BD15">
            <v>453.30799999999999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212.79</v>
          </cell>
          <cell r="J16">
            <v>93.144000000000005</v>
          </cell>
          <cell r="K16">
            <v>119.646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984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984</v>
          </cell>
          <cell r="V16">
            <v>0</v>
          </cell>
          <cell r="W16">
            <v>0</v>
          </cell>
          <cell r="X16">
            <v>212.79</v>
          </cell>
          <cell r="Y16">
            <v>212.79000000000002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212.79</v>
          </cell>
          <cell r="BC16">
            <v>984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účinnosti"/>
      <sheetName val="Přehled Provozu"/>
      <sheetName val="Reporting"/>
      <sheetName val="MTH kotle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1910.7840000000001</v>
          </cell>
          <cell r="E6">
            <v>877.62699999999995</v>
          </cell>
          <cell r="F6">
            <v>1033.1569999999999</v>
          </cell>
          <cell r="G6">
            <v>34.594000000000001</v>
          </cell>
          <cell r="H6">
            <v>0</v>
          </cell>
          <cell r="I6">
            <v>708.12</v>
          </cell>
          <cell r="J6">
            <v>8.9060000000000006</v>
          </cell>
          <cell r="K6">
            <v>10.484</v>
          </cell>
          <cell r="L6">
            <v>0</v>
          </cell>
          <cell r="M6">
            <v>0</v>
          </cell>
          <cell r="N6">
            <v>688.73</v>
          </cell>
          <cell r="O6">
            <v>0</v>
          </cell>
          <cell r="P6">
            <v>3001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3001</v>
          </cell>
          <cell r="V6">
            <v>0</v>
          </cell>
          <cell r="W6">
            <v>0.55199000000000353</v>
          </cell>
          <cell r="X6">
            <v>708.12</v>
          </cell>
          <cell r="Y6">
            <v>19.941990000000004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688.73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708.12</v>
          </cell>
          <cell r="BC6">
            <v>3001</v>
          </cell>
          <cell r="BD6">
            <v>1910.7840000000001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1687.098</v>
          </cell>
          <cell r="E7">
            <v>773.20100000000002</v>
          </cell>
          <cell r="F7">
            <v>913.89700000000005</v>
          </cell>
          <cell r="G7">
            <v>34.595999999999997</v>
          </cell>
          <cell r="H7">
            <v>0</v>
          </cell>
          <cell r="I7">
            <v>624.9</v>
          </cell>
          <cell r="J7">
            <v>7.6669999999999998</v>
          </cell>
          <cell r="K7">
            <v>9.0630000000000006</v>
          </cell>
          <cell r="L7">
            <v>0</v>
          </cell>
          <cell r="M7">
            <v>0</v>
          </cell>
          <cell r="N7">
            <v>608.16999999999996</v>
          </cell>
          <cell r="O7">
            <v>0</v>
          </cell>
          <cell r="P7">
            <v>2659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2659</v>
          </cell>
          <cell r="V7">
            <v>0</v>
          </cell>
          <cell r="W7">
            <v>0.51599999999999113</v>
          </cell>
          <cell r="X7">
            <v>624.9</v>
          </cell>
          <cell r="Y7">
            <v>17.245999999999992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2659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608.16999999999996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2659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624.9</v>
          </cell>
          <cell r="BC7">
            <v>2659</v>
          </cell>
          <cell r="BD7">
            <v>1687.098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1953.28</v>
          </cell>
          <cell r="E8">
            <v>897.69299999999998</v>
          </cell>
          <cell r="F8">
            <v>1055.587</v>
          </cell>
          <cell r="G8">
            <v>34.703000000000003</v>
          </cell>
          <cell r="H8">
            <v>0</v>
          </cell>
          <cell r="I8">
            <v>721.44</v>
          </cell>
          <cell r="J8">
            <v>9.1319999999999997</v>
          </cell>
          <cell r="K8">
            <v>10.738</v>
          </cell>
          <cell r="L8">
            <v>0</v>
          </cell>
          <cell r="M8">
            <v>0</v>
          </cell>
          <cell r="N8">
            <v>701.57</v>
          </cell>
          <cell r="O8">
            <v>0</v>
          </cell>
          <cell r="P8">
            <v>3054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3054</v>
          </cell>
          <cell r="V8">
            <v>0</v>
          </cell>
          <cell r="W8">
            <v>0.132000000000005</v>
          </cell>
          <cell r="X8">
            <v>721.44</v>
          </cell>
          <cell r="Y8">
            <v>20.002000000000002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3054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701.57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3054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721.44</v>
          </cell>
          <cell r="BC8">
            <v>3054</v>
          </cell>
          <cell r="BD8">
            <v>1953.28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1125.1980000000001</v>
          </cell>
          <cell r="E9">
            <v>518.61900000000003</v>
          </cell>
          <cell r="F9">
            <v>606.57899999999995</v>
          </cell>
          <cell r="G9">
            <v>34.953000000000003</v>
          </cell>
          <cell r="H9">
            <v>0</v>
          </cell>
          <cell r="I9">
            <v>418.47</v>
          </cell>
          <cell r="J9">
            <v>4.0789999999999997</v>
          </cell>
          <cell r="K9">
            <v>4.7709999999999999</v>
          </cell>
          <cell r="L9">
            <v>0</v>
          </cell>
          <cell r="M9">
            <v>0</v>
          </cell>
          <cell r="N9">
            <v>409.62</v>
          </cell>
          <cell r="O9">
            <v>0</v>
          </cell>
          <cell r="P9">
            <v>1762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1762</v>
          </cell>
          <cell r="V9">
            <v>0</v>
          </cell>
          <cell r="W9">
            <v>2.6839999999999975</v>
          </cell>
          <cell r="X9">
            <v>418.47</v>
          </cell>
          <cell r="Y9">
            <v>11.533999999999997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1762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409.62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1762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418.47</v>
          </cell>
          <cell r="BC9">
            <v>1762</v>
          </cell>
          <cell r="BD9">
            <v>1125.1980000000001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398.97800000000001</v>
          </cell>
          <cell r="E10">
            <v>186.33500000000001</v>
          </cell>
          <cell r="F10">
            <v>212.643</v>
          </cell>
          <cell r="G10">
            <v>34.831000000000003</v>
          </cell>
          <cell r="H10">
            <v>0</v>
          </cell>
          <cell r="I10">
            <v>145.56</v>
          </cell>
          <cell r="J10">
            <v>1.4339999999999999</v>
          </cell>
          <cell r="K10">
            <v>1.6359999999999999</v>
          </cell>
          <cell r="L10">
            <v>0</v>
          </cell>
          <cell r="M10">
            <v>0</v>
          </cell>
          <cell r="N10">
            <v>142.49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2.1730000000000018</v>
          </cell>
          <cell r="X10">
            <v>145.56</v>
          </cell>
          <cell r="Y10">
            <v>5.2430000000000021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142.49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145.56</v>
          </cell>
          <cell r="BC10">
            <v>598</v>
          </cell>
          <cell r="BD10">
            <v>398.97800000000001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271.24900000000002</v>
          </cell>
          <cell r="E11">
            <v>126.496</v>
          </cell>
          <cell r="F11">
            <v>144.75299999999999</v>
          </cell>
          <cell r="G11">
            <v>35.311999999999998</v>
          </cell>
          <cell r="H11">
            <v>0</v>
          </cell>
          <cell r="I11">
            <v>100.01</v>
          </cell>
          <cell r="J11">
            <v>1.0449999999999999</v>
          </cell>
          <cell r="K11">
            <v>1.1950000000000001</v>
          </cell>
          <cell r="L11">
            <v>0</v>
          </cell>
          <cell r="M11">
            <v>0</v>
          </cell>
          <cell r="N11">
            <v>97.77</v>
          </cell>
          <cell r="O11">
            <v>0</v>
          </cell>
          <cell r="P11">
            <v>412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412</v>
          </cell>
          <cell r="V11">
            <v>0</v>
          </cell>
          <cell r="W11">
            <v>2.2800000000000011</v>
          </cell>
          <cell r="X11">
            <v>100.01</v>
          </cell>
          <cell r="Y11">
            <v>4.5200000000000014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97.77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100.01</v>
          </cell>
          <cell r="BC11">
            <v>412</v>
          </cell>
          <cell r="BD11">
            <v>271.24900000000002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180.91399999999999</v>
          </cell>
          <cell r="E12">
            <v>84.686999999999998</v>
          </cell>
          <cell r="F12">
            <v>96.227000000000004</v>
          </cell>
          <cell r="G12">
            <v>35.457999999999998</v>
          </cell>
          <cell r="H12">
            <v>0</v>
          </cell>
          <cell r="I12">
            <v>66.25</v>
          </cell>
          <cell r="J12">
            <v>0.66</v>
          </cell>
          <cell r="K12">
            <v>0.75</v>
          </cell>
          <cell r="L12">
            <v>0</v>
          </cell>
          <cell r="M12">
            <v>0</v>
          </cell>
          <cell r="N12">
            <v>64.84</v>
          </cell>
          <cell r="O12">
            <v>0</v>
          </cell>
          <cell r="P12">
            <v>271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271</v>
          </cell>
          <cell r="V12">
            <v>0</v>
          </cell>
          <cell r="W12">
            <v>2.4650000000000034</v>
          </cell>
          <cell r="X12">
            <v>66.25</v>
          </cell>
          <cell r="Y12">
            <v>3.8750000000000036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64.84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66.25</v>
          </cell>
          <cell r="BC12">
            <v>271</v>
          </cell>
          <cell r="BD12">
            <v>180.91399999999999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191.911</v>
          </cell>
          <cell r="E13">
            <v>90.355000000000004</v>
          </cell>
          <cell r="F13">
            <v>101.556</v>
          </cell>
          <cell r="G13">
            <v>35.216999999999999</v>
          </cell>
          <cell r="H13">
            <v>0</v>
          </cell>
          <cell r="I13">
            <v>70.930000000000007</v>
          </cell>
          <cell r="J13">
            <v>0.71599999999999997</v>
          </cell>
          <cell r="K13">
            <v>0.80400000000000005</v>
          </cell>
          <cell r="L13">
            <v>0</v>
          </cell>
          <cell r="M13">
            <v>0</v>
          </cell>
          <cell r="N13">
            <v>69.41</v>
          </cell>
          <cell r="O13">
            <v>0</v>
          </cell>
          <cell r="P13">
            <v>287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287</v>
          </cell>
          <cell r="V13">
            <v>0</v>
          </cell>
          <cell r="W13">
            <v>2.7639999999999958</v>
          </cell>
          <cell r="X13">
            <v>70.930000000000007</v>
          </cell>
          <cell r="Y13">
            <v>4.2839999999999954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69.41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70.930000000000007</v>
          </cell>
          <cell r="BC13">
            <v>287</v>
          </cell>
          <cell r="BD13">
            <v>191.911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423.642</v>
          </cell>
          <cell r="E14">
            <v>200.095</v>
          </cell>
          <cell r="F14">
            <v>223.547</v>
          </cell>
          <cell r="G14">
            <v>35.521000000000001</v>
          </cell>
          <cell r="H14">
            <v>0</v>
          </cell>
          <cell r="I14">
            <v>158.63</v>
          </cell>
          <cell r="J14">
            <v>1.4450000000000001</v>
          </cell>
          <cell r="K14">
            <v>1.615</v>
          </cell>
          <cell r="L14">
            <v>0</v>
          </cell>
          <cell r="M14">
            <v>0</v>
          </cell>
          <cell r="N14">
            <v>155.57</v>
          </cell>
          <cell r="O14">
            <v>0</v>
          </cell>
          <cell r="P14">
            <v>638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638</v>
          </cell>
          <cell r="V14">
            <v>0</v>
          </cell>
          <cell r="W14">
            <v>2.5999999999999943</v>
          </cell>
          <cell r="X14">
            <v>158.63</v>
          </cell>
          <cell r="Y14">
            <v>5.6599999999999948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155.57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158.63</v>
          </cell>
          <cell r="BC14">
            <v>638</v>
          </cell>
          <cell r="BD14">
            <v>423.642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1046.857</v>
          </cell>
          <cell r="E15">
            <v>490.41399999999999</v>
          </cell>
          <cell r="F15">
            <v>556.44299999999998</v>
          </cell>
          <cell r="G15">
            <v>35.514000000000003</v>
          </cell>
          <cell r="H15">
            <v>0</v>
          </cell>
          <cell r="I15">
            <v>391.95</v>
          </cell>
          <cell r="J15">
            <v>8.2590000000000003</v>
          </cell>
          <cell r="K15">
            <v>9.3710000000000004</v>
          </cell>
          <cell r="L15">
            <v>0</v>
          </cell>
          <cell r="M15">
            <v>0</v>
          </cell>
          <cell r="N15">
            <v>374.32</v>
          </cell>
          <cell r="O15">
            <v>0</v>
          </cell>
          <cell r="P15">
            <v>1601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1601</v>
          </cell>
          <cell r="V15">
            <v>0</v>
          </cell>
          <cell r="W15">
            <v>2.8960000000000008</v>
          </cell>
          <cell r="X15">
            <v>391.95</v>
          </cell>
          <cell r="Y15">
            <v>20.526000000000003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374.32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391.95</v>
          </cell>
          <cell r="BC15">
            <v>1601</v>
          </cell>
          <cell r="BD15">
            <v>1046.857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1130.422</v>
          </cell>
          <cell r="E16">
            <v>530.35400000000004</v>
          </cell>
          <cell r="F16">
            <v>600.06799999999998</v>
          </cell>
          <cell r="G16">
            <v>35.485999999999997</v>
          </cell>
          <cell r="H16">
            <v>0</v>
          </cell>
          <cell r="I16">
            <v>421.78</v>
          </cell>
          <cell r="J16">
            <v>4.3959999999999999</v>
          </cell>
          <cell r="K16">
            <v>4.9740000000000002</v>
          </cell>
          <cell r="L16">
            <v>0</v>
          </cell>
          <cell r="M16">
            <v>0</v>
          </cell>
          <cell r="N16">
            <v>412.41</v>
          </cell>
          <cell r="O16">
            <v>0</v>
          </cell>
          <cell r="P16">
            <v>1718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1718</v>
          </cell>
          <cell r="V16">
            <v>0</v>
          </cell>
          <cell r="W16">
            <v>3.4719999999999942</v>
          </cell>
          <cell r="X16">
            <v>421.78</v>
          </cell>
          <cell r="Y16">
            <v>12.841999999999995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1718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412.41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1718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421.78</v>
          </cell>
          <cell r="BC16">
            <v>1718</v>
          </cell>
          <cell r="BD16">
            <v>1130.422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1634.336</v>
          </cell>
          <cell r="E17">
            <v>764.57899999999995</v>
          </cell>
          <cell r="F17">
            <v>869.75699999999995</v>
          </cell>
          <cell r="G17">
            <v>35.295999999999999</v>
          </cell>
          <cell r="H17">
            <v>0</v>
          </cell>
          <cell r="I17">
            <v>609.49</v>
          </cell>
          <cell r="J17">
            <v>7.0410000000000004</v>
          </cell>
          <cell r="K17">
            <v>8.0090000000000003</v>
          </cell>
          <cell r="L17">
            <v>0</v>
          </cell>
          <cell r="M17">
            <v>0</v>
          </cell>
          <cell r="N17">
            <v>594.44000000000005</v>
          </cell>
          <cell r="O17">
            <v>0</v>
          </cell>
          <cell r="P17">
            <v>2496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2496</v>
          </cell>
          <cell r="V17">
            <v>0</v>
          </cell>
          <cell r="W17">
            <v>1.9720000000000084</v>
          </cell>
          <cell r="X17">
            <v>609.49</v>
          </cell>
          <cell r="Y17">
            <v>17.022000000000009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2496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594.44000000000005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2496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609.49</v>
          </cell>
          <cell r="BC17">
            <v>2496</v>
          </cell>
          <cell r="BD17">
            <v>1634.336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C3">
            <v>3868</v>
          </cell>
        </row>
      </sheetData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účinnosti"/>
      <sheetName val="Přehled Provozu"/>
      <sheetName val="Reporting"/>
      <sheetName val="MTH kotle"/>
      <sheetName val="Měsíční výkaz"/>
      <sheetName val="Vyhodnocení PROVO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1426.2159999999999</v>
          </cell>
          <cell r="E6">
            <v>665.98400000000004</v>
          </cell>
          <cell r="F6">
            <v>760.23199999999997</v>
          </cell>
          <cell r="G6">
            <v>35.267000000000003</v>
          </cell>
          <cell r="H6">
            <v>0</v>
          </cell>
          <cell r="I6">
            <v>534.62</v>
          </cell>
          <cell r="J6">
            <v>6.15</v>
          </cell>
          <cell r="K6">
            <v>7.02</v>
          </cell>
          <cell r="L6">
            <v>0</v>
          </cell>
          <cell r="M6">
            <v>0</v>
          </cell>
          <cell r="N6">
            <v>521.45000000000005</v>
          </cell>
          <cell r="O6">
            <v>0</v>
          </cell>
          <cell r="P6">
            <v>2197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2197</v>
          </cell>
          <cell r="V6">
            <v>0</v>
          </cell>
          <cell r="W6">
            <v>4604.5839999999998</v>
          </cell>
          <cell r="X6">
            <v>534.62</v>
          </cell>
          <cell r="Y6">
            <v>4617.7539999999999</v>
          </cell>
          <cell r="Z6">
            <v>0</v>
          </cell>
          <cell r="AA6">
            <v>0</v>
          </cell>
          <cell r="AB6">
            <v>0</v>
          </cell>
          <cell r="AC6">
            <v>7.2830630415410269E-14</v>
          </cell>
          <cell r="AD6">
            <v>0</v>
          </cell>
          <cell r="AE6">
            <v>2197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521.45000000000005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534.62</v>
          </cell>
          <cell r="BC6">
            <v>2197</v>
          </cell>
          <cell r="BD6">
            <v>1426.2159999999999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1287.239</v>
          </cell>
          <cell r="E7">
            <v>602.15700000000004</v>
          </cell>
          <cell r="F7">
            <v>685.08199999999999</v>
          </cell>
          <cell r="G7">
            <v>35.335000000000001</v>
          </cell>
          <cell r="H7">
            <v>0</v>
          </cell>
          <cell r="I7">
            <v>479.52</v>
          </cell>
          <cell r="J7">
            <v>5.6369999999999996</v>
          </cell>
          <cell r="K7">
            <v>6.4130000000000003</v>
          </cell>
          <cell r="L7">
            <v>0</v>
          </cell>
          <cell r="M7">
            <v>0</v>
          </cell>
          <cell r="N7">
            <v>467.47</v>
          </cell>
          <cell r="O7">
            <v>0</v>
          </cell>
          <cell r="P7">
            <v>1964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1964</v>
          </cell>
          <cell r="V7">
            <v>0</v>
          </cell>
          <cell r="W7">
            <v>4171.4399999999996</v>
          </cell>
          <cell r="X7">
            <v>479.52</v>
          </cell>
          <cell r="Y7">
            <v>4183.49</v>
          </cell>
          <cell r="Z7">
            <v>0</v>
          </cell>
          <cell r="AA7">
            <v>0</v>
          </cell>
          <cell r="AB7">
            <v>0</v>
          </cell>
          <cell r="AC7">
            <v>1.8207657603852567E-13</v>
          </cell>
          <cell r="AD7">
            <v>0</v>
          </cell>
          <cell r="AE7">
            <v>1964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467.47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479.52</v>
          </cell>
          <cell r="BC7">
            <v>1964</v>
          </cell>
          <cell r="BD7">
            <v>1287.239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1060.373</v>
          </cell>
          <cell r="E8">
            <v>498.67200000000003</v>
          </cell>
          <cell r="F8">
            <v>561.70100000000002</v>
          </cell>
          <cell r="G8">
            <v>35.027000000000001</v>
          </cell>
          <cell r="H8">
            <v>0</v>
          </cell>
          <cell r="I8">
            <v>394.08</v>
          </cell>
          <cell r="J8">
            <v>4.6559999999999997</v>
          </cell>
          <cell r="K8">
            <v>5.2439999999999998</v>
          </cell>
          <cell r="L8">
            <v>0</v>
          </cell>
          <cell r="M8">
            <v>0</v>
          </cell>
          <cell r="N8">
            <v>384.18</v>
          </cell>
          <cell r="O8">
            <v>0</v>
          </cell>
          <cell r="P8">
            <v>1598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1598</v>
          </cell>
          <cell r="V8">
            <v>0</v>
          </cell>
          <cell r="W8">
            <v>4701.3869999999997</v>
          </cell>
          <cell r="X8">
            <v>394.08</v>
          </cell>
          <cell r="Y8">
            <v>4711.2869999999994</v>
          </cell>
          <cell r="Z8">
            <v>0</v>
          </cell>
          <cell r="AA8">
            <v>0</v>
          </cell>
          <cell r="AB8">
            <v>0</v>
          </cell>
          <cell r="AC8">
            <v>-3.6326497365735122E-13</v>
          </cell>
          <cell r="AD8">
            <v>0</v>
          </cell>
          <cell r="AE8">
            <v>1598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384.18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394.08</v>
          </cell>
          <cell r="BC8">
            <v>1598</v>
          </cell>
          <cell r="BD8">
            <v>1060.373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1386.375</v>
          </cell>
          <cell r="E9">
            <v>655.18399999999997</v>
          </cell>
          <cell r="F9">
            <v>731.19100000000003</v>
          </cell>
          <cell r="G9">
            <v>35.351999999999997</v>
          </cell>
          <cell r="H9">
            <v>0</v>
          </cell>
          <cell r="I9">
            <v>526.17999999999995</v>
          </cell>
          <cell r="J9">
            <v>5.8179999999999996</v>
          </cell>
          <cell r="K9">
            <v>6.492</v>
          </cell>
          <cell r="L9">
            <v>0</v>
          </cell>
          <cell r="M9">
            <v>0</v>
          </cell>
          <cell r="N9">
            <v>513.87</v>
          </cell>
          <cell r="O9">
            <v>0</v>
          </cell>
          <cell r="P9">
            <v>2114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2114</v>
          </cell>
          <cell r="V9">
            <v>0</v>
          </cell>
          <cell r="W9">
            <v>4412.7299999999996</v>
          </cell>
          <cell r="X9">
            <v>526.17999999999995</v>
          </cell>
          <cell r="Y9">
            <v>4425.04</v>
          </cell>
          <cell r="Z9">
            <v>0</v>
          </cell>
          <cell r="AA9">
            <v>0</v>
          </cell>
          <cell r="AB9">
            <v>0</v>
          </cell>
          <cell r="AC9">
            <v>4.0056846728475648E-13</v>
          </cell>
          <cell r="AD9">
            <v>0</v>
          </cell>
          <cell r="AE9">
            <v>2114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513.87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526.17999999999995</v>
          </cell>
          <cell r="BC9">
            <v>2114</v>
          </cell>
          <cell r="BD9">
            <v>1386.375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610.83100000000002</v>
          </cell>
          <cell r="E10">
            <v>291.303</v>
          </cell>
          <cell r="F10">
            <v>319.52800000000002</v>
          </cell>
          <cell r="G10">
            <v>35.537999999999997</v>
          </cell>
          <cell r="H10">
            <v>0</v>
          </cell>
          <cell r="I10">
            <v>228.93</v>
          </cell>
          <cell r="J10">
            <v>2.4180000000000001</v>
          </cell>
          <cell r="K10">
            <v>2.6520000000000001</v>
          </cell>
          <cell r="L10">
            <v>0</v>
          </cell>
          <cell r="M10">
            <v>0</v>
          </cell>
          <cell r="N10">
            <v>223.86</v>
          </cell>
          <cell r="O10">
            <v>0</v>
          </cell>
          <cell r="P10">
            <v>904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904</v>
          </cell>
          <cell r="V10">
            <v>0</v>
          </cell>
          <cell r="W10">
            <v>4846.8819999999996</v>
          </cell>
          <cell r="X10">
            <v>228.93</v>
          </cell>
          <cell r="Y10">
            <v>4851.9519999999993</v>
          </cell>
          <cell r="Z10">
            <v>0</v>
          </cell>
          <cell r="AA10">
            <v>0</v>
          </cell>
          <cell r="AB10">
            <v>0</v>
          </cell>
          <cell r="AC10">
            <v>-2.9132252166164108E-13</v>
          </cell>
          <cell r="AD10">
            <v>0</v>
          </cell>
          <cell r="AE10">
            <v>904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223.86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228.93</v>
          </cell>
          <cell r="BC10">
            <v>904</v>
          </cell>
          <cell r="BD10">
            <v>610.83100000000002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246.06200000000001</v>
          </cell>
          <cell r="E11">
            <v>118.274</v>
          </cell>
          <cell r="F11">
            <v>127.788</v>
          </cell>
          <cell r="G11">
            <v>35.548000000000002</v>
          </cell>
          <cell r="H11">
            <v>0</v>
          </cell>
          <cell r="I11">
            <v>92.04</v>
          </cell>
          <cell r="J11">
            <v>1.038</v>
          </cell>
          <cell r="K11">
            <v>1.1220000000000001</v>
          </cell>
          <cell r="L11">
            <v>0</v>
          </cell>
          <cell r="M11">
            <v>0</v>
          </cell>
          <cell r="N11">
            <v>89.88</v>
          </cell>
          <cell r="O11">
            <v>0</v>
          </cell>
          <cell r="P11">
            <v>358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358</v>
          </cell>
          <cell r="V11">
            <v>0</v>
          </cell>
          <cell r="W11">
            <v>4771.3360000000002</v>
          </cell>
          <cell r="X11">
            <v>92.04</v>
          </cell>
          <cell r="Y11">
            <v>4773.4960000000001</v>
          </cell>
          <cell r="Z11">
            <v>0</v>
          </cell>
          <cell r="AA11">
            <v>0</v>
          </cell>
          <cell r="AB11">
            <v>0</v>
          </cell>
          <cell r="AC11">
            <v>-1.4566126083082054E-13</v>
          </cell>
          <cell r="AD11">
            <v>0</v>
          </cell>
          <cell r="AE11">
            <v>358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89.88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92.04</v>
          </cell>
          <cell r="BC11">
            <v>358</v>
          </cell>
          <cell r="BD11">
            <v>246.06200000000001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134.92099999999999</v>
          </cell>
          <cell r="E12">
            <v>65.003</v>
          </cell>
          <cell r="F12">
            <v>69.918000000000006</v>
          </cell>
          <cell r="G12">
            <v>35.514000000000003</v>
          </cell>
          <cell r="H12">
            <v>0</v>
          </cell>
          <cell r="I12">
            <v>50.1</v>
          </cell>
          <cell r="J12">
            <v>0.53500000000000003</v>
          </cell>
          <cell r="K12">
            <v>0.57499999999999996</v>
          </cell>
          <cell r="L12">
            <v>0</v>
          </cell>
          <cell r="M12">
            <v>0</v>
          </cell>
          <cell r="N12">
            <v>48.99</v>
          </cell>
          <cell r="O12">
            <v>0</v>
          </cell>
          <cell r="P12">
            <v>194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194</v>
          </cell>
          <cell r="V12">
            <v>0</v>
          </cell>
          <cell r="W12">
            <v>5015.0469999999996</v>
          </cell>
          <cell r="X12">
            <v>50.1</v>
          </cell>
          <cell r="Y12">
            <v>5016.1569999999992</v>
          </cell>
          <cell r="Z12">
            <v>0</v>
          </cell>
          <cell r="AA12">
            <v>0</v>
          </cell>
          <cell r="AB12">
            <v>0</v>
          </cell>
          <cell r="AC12">
            <v>-3.2740476996195866E-13</v>
          </cell>
          <cell r="AD12">
            <v>0</v>
          </cell>
          <cell r="AE12">
            <v>194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48.99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50.1</v>
          </cell>
          <cell r="BC12">
            <v>194</v>
          </cell>
          <cell r="BD12">
            <v>134.92099999999999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139.22200000000001</v>
          </cell>
          <cell r="E13">
            <v>67.41</v>
          </cell>
          <cell r="F13">
            <v>71.811999999999998</v>
          </cell>
          <cell r="G13">
            <v>35.56</v>
          </cell>
          <cell r="H13">
            <v>0</v>
          </cell>
          <cell r="I13">
            <v>52.15</v>
          </cell>
          <cell r="J13">
            <v>0.65800000000000003</v>
          </cell>
          <cell r="K13">
            <v>0.70199999999999996</v>
          </cell>
          <cell r="L13">
            <v>0</v>
          </cell>
          <cell r="M13">
            <v>0</v>
          </cell>
          <cell r="N13">
            <v>50.79</v>
          </cell>
          <cell r="O13">
            <v>0</v>
          </cell>
          <cell r="P13">
            <v>200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200</v>
          </cell>
          <cell r="V13">
            <v>0</v>
          </cell>
          <cell r="W13">
            <v>5060.683</v>
          </cell>
          <cell r="X13">
            <v>52.15</v>
          </cell>
          <cell r="Y13">
            <v>5062.0429999999997</v>
          </cell>
          <cell r="Z13">
            <v>0</v>
          </cell>
          <cell r="AA13">
            <v>0</v>
          </cell>
          <cell r="AB13">
            <v>0</v>
          </cell>
          <cell r="AC13">
            <v>-3.2740476996195866E-13</v>
          </cell>
          <cell r="AD13">
            <v>0</v>
          </cell>
          <cell r="AE13">
            <v>200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50.79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52.15</v>
          </cell>
          <cell r="BC13">
            <v>200</v>
          </cell>
          <cell r="BD13">
            <v>139.22200000000001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180.67099999999999</v>
          </cell>
          <cell r="E14">
            <v>86.691999999999993</v>
          </cell>
          <cell r="F14">
            <v>93.978999999999999</v>
          </cell>
          <cell r="G14">
            <v>35.545999999999999</v>
          </cell>
          <cell r="H14">
            <v>0</v>
          </cell>
          <cell r="I14">
            <v>71.489999999999995</v>
          </cell>
          <cell r="J14">
            <v>0.79700000000000004</v>
          </cell>
          <cell r="K14">
            <v>0.86299999999999999</v>
          </cell>
          <cell r="L14">
            <v>0</v>
          </cell>
          <cell r="M14">
            <v>0</v>
          </cell>
          <cell r="N14">
            <v>69.83</v>
          </cell>
          <cell r="O14">
            <v>0</v>
          </cell>
          <cell r="P14">
            <v>279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279</v>
          </cell>
          <cell r="V14">
            <v>0</v>
          </cell>
          <cell r="W14">
            <v>4928.2510000000002</v>
          </cell>
          <cell r="X14">
            <v>71.489999999999995</v>
          </cell>
          <cell r="Y14">
            <v>4929.9110000000001</v>
          </cell>
          <cell r="Z14">
            <v>0</v>
          </cell>
          <cell r="AA14">
            <v>0</v>
          </cell>
          <cell r="AB14">
            <v>0</v>
          </cell>
          <cell r="AC14">
            <v>-1.4555023852835802E-13</v>
          </cell>
          <cell r="AD14">
            <v>0</v>
          </cell>
          <cell r="AE14">
            <v>279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69.83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71.489999999999995</v>
          </cell>
          <cell r="BC14">
            <v>279</v>
          </cell>
          <cell r="BD14">
            <v>180.67099999999999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623.27700000000004</v>
          </cell>
          <cell r="E15">
            <v>297.91699999999997</v>
          </cell>
          <cell r="F15">
            <v>325.36</v>
          </cell>
          <cell r="G15">
            <v>35.543999999999997</v>
          </cell>
          <cell r="H15">
            <v>0</v>
          </cell>
          <cell r="I15">
            <v>245.7</v>
          </cell>
          <cell r="J15">
            <v>2.5760000000000001</v>
          </cell>
          <cell r="K15">
            <v>2.8140000000000001</v>
          </cell>
          <cell r="L15">
            <v>0</v>
          </cell>
          <cell r="M15">
            <v>0</v>
          </cell>
          <cell r="N15">
            <v>240.31</v>
          </cell>
          <cell r="O15">
            <v>0</v>
          </cell>
          <cell r="P15">
            <v>966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966</v>
          </cell>
          <cell r="V15">
            <v>0</v>
          </cell>
          <cell r="W15">
            <v>4978.7759999999998</v>
          </cell>
          <cell r="X15">
            <v>245.7</v>
          </cell>
          <cell r="Y15">
            <v>4984.1660000000002</v>
          </cell>
          <cell r="Z15">
            <v>0</v>
          </cell>
          <cell r="AA15">
            <v>0</v>
          </cell>
          <cell r="AB15">
            <v>0</v>
          </cell>
          <cell r="AC15">
            <v>3.2729374765949615E-13</v>
          </cell>
          <cell r="AD15">
            <v>0</v>
          </cell>
          <cell r="AE15">
            <v>966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240.31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966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245.7</v>
          </cell>
          <cell r="BC15">
            <v>966</v>
          </cell>
          <cell r="BD15">
            <v>623.27700000000004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ED plyn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690.96500000000003</v>
          </cell>
          <cell r="E6">
            <v>319.60700000000003</v>
          </cell>
          <cell r="F6">
            <v>371.358</v>
          </cell>
          <cell r="G6">
            <v>34.56</v>
          </cell>
          <cell r="H6">
            <v>0</v>
          </cell>
          <cell r="I6">
            <v>256.28100000000001</v>
          </cell>
          <cell r="J6">
            <v>2.9340000000000002</v>
          </cell>
          <cell r="K6">
            <v>3.41</v>
          </cell>
          <cell r="L6">
            <v>0</v>
          </cell>
          <cell r="M6">
            <v>0</v>
          </cell>
          <cell r="N6">
            <v>249.93700000000001</v>
          </cell>
          <cell r="O6">
            <v>0</v>
          </cell>
          <cell r="P6">
            <v>1072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1072</v>
          </cell>
          <cell r="V6">
            <v>0</v>
          </cell>
          <cell r="W6">
            <v>0.78600000000000003</v>
          </cell>
          <cell r="X6">
            <v>256.28100000000001</v>
          </cell>
          <cell r="Y6">
            <v>7.1300000000000008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249.93700000000001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1072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256.28100000000001</v>
          </cell>
          <cell r="BC6">
            <v>1072</v>
          </cell>
          <cell r="BD6">
            <v>690.96500000000003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648.83299999999997</v>
          </cell>
          <cell r="E7">
            <v>299.20699999999999</v>
          </cell>
          <cell r="F7">
            <v>349.62599999999998</v>
          </cell>
          <cell r="G7">
            <v>34.622</v>
          </cell>
          <cell r="H7">
            <v>0</v>
          </cell>
          <cell r="I7">
            <v>239.85900000000001</v>
          </cell>
          <cell r="J7">
            <v>2.629</v>
          </cell>
          <cell r="K7">
            <v>3.0720000000000001</v>
          </cell>
          <cell r="L7">
            <v>0</v>
          </cell>
          <cell r="M7">
            <v>0</v>
          </cell>
          <cell r="N7">
            <v>234.15799999999999</v>
          </cell>
          <cell r="O7">
            <v>0</v>
          </cell>
          <cell r="P7">
            <v>1009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1009</v>
          </cell>
          <cell r="V7">
            <v>0</v>
          </cell>
          <cell r="W7">
            <v>0.63800000000000001</v>
          </cell>
          <cell r="X7">
            <v>239.85900000000001</v>
          </cell>
          <cell r="Y7">
            <v>6.3390000000000004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234.15799999999999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239.85900000000001</v>
          </cell>
          <cell r="BC7">
            <v>1009</v>
          </cell>
          <cell r="BD7">
            <v>648.83299999999997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665.79300000000001</v>
          </cell>
          <cell r="E8">
            <v>307.94200000000001</v>
          </cell>
          <cell r="F8">
            <v>357.851</v>
          </cell>
          <cell r="G8">
            <v>34.590000000000003</v>
          </cell>
          <cell r="H8">
            <v>0</v>
          </cell>
          <cell r="I8">
            <v>246.208</v>
          </cell>
          <cell r="J8">
            <v>3.1019999999999999</v>
          </cell>
          <cell r="K8">
            <v>3.605</v>
          </cell>
          <cell r="L8">
            <v>0</v>
          </cell>
          <cell r="M8">
            <v>0</v>
          </cell>
          <cell r="N8">
            <v>239.501</v>
          </cell>
          <cell r="O8">
            <v>0</v>
          </cell>
          <cell r="P8">
            <v>1030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1030</v>
          </cell>
          <cell r="V8">
            <v>0</v>
          </cell>
          <cell r="W8">
            <v>0.72599999999999998</v>
          </cell>
          <cell r="X8">
            <v>246.208</v>
          </cell>
          <cell r="Y8">
            <v>7.4329999999999998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239.501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246.208</v>
          </cell>
          <cell r="BC8">
            <v>1030</v>
          </cell>
          <cell r="BD8">
            <v>665.79300000000001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476.84100000000001</v>
          </cell>
          <cell r="E9">
            <v>221.786</v>
          </cell>
          <cell r="F9">
            <v>255.05500000000001</v>
          </cell>
          <cell r="G9">
            <v>34.621000000000002</v>
          </cell>
          <cell r="H9">
            <v>0</v>
          </cell>
          <cell r="I9">
            <v>175.84399999999999</v>
          </cell>
          <cell r="J9">
            <v>2.1120000000000001</v>
          </cell>
          <cell r="K9">
            <v>2.4289999999999998</v>
          </cell>
          <cell r="L9">
            <v>0</v>
          </cell>
          <cell r="M9">
            <v>0</v>
          </cell>
          <cell r="N9">
            <v>171.303</v>
          </cell>
          <cell r="O9">
            <v>0</v>
          </cell>
          <cell r="P9">
            <v>728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728</v>
          </cell>
          <cell r="V9">
            <v>0</v>
          </cell>
          <cell r="W9">
            <v>0.81299999999999994</v>
          </cell>
          <cell r="X9">
            <v>175.84399999999999</v>
          </cell>
          <cell r="Y9">
            <v>5.3540000000000001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171.303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175.84399999999999</v>
          </cell>
          <cell r="BC9">
            <v>728</v>
          </cell>
          <cell r="BD9">
            <v>476.84100000000001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317.82100000000003</v>
          </cell>
          <cell r="E10">
            <v>149.52000000000001</v>
          </cell>
          <cell r="F10">
            <v>168.30099999999999</v>
          </cell>
          <cell r="G10">
            <v>34.621000000000002</v>
          </cell>
          <cell r="H10">
            <v>0</v>
          </cell>
          <cell r="I10">
            <v>117.22</v>
          </cell>
          <cell r="J10">
            <v>1.1919999999999999</v>
          </cell>
          <cell r="K10">
            <v>1.3420000000000001</v>
          </cell>
          <cell r="L10">
            <v>0</v>
          </cell>
          <cell r="M10">
            <v>0</v>
          </cell>
          <cell r="N10">
            <v>114.68600000000001</v>
          </cell>
          <cell r="O10">
            <v>0</v>
          </cell>
          <cell r="P10">
            <v>475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475</v>
          </cell>
          <cell r="V10">
            <v>0</v>
          </cell>
          <cell r="W10">
            <v>0.92700000000000005</v>
          </cell>
          <cell r="X10">
            <v>117.22</v>
          </cell>
          <cell r="Y10">
            <v>3.4609999999999999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114.68600000000001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117.22</v>
          </cell>
          <cell r="BC10">
            <v>475</v>
          </cell>
          <cell r="BD10">
            <v>317.82100000000003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226.31100000000001</v>
          </cell>
          <cell r="E11">
            <v>107.20699999999999</v>
          </cell>
          <cell r="F11">
            <v>119.104</v>
          </cell>
          <cell r="G11">
            <v>34.618000000000002</v>
          </cell>
          <cell r="H11">
            <v>0</v>
          </cell>
          <cell r="I11">
            <v>83.26</v>
          </cell>
          <cell r="J11">
            <v>1.2130000000000001</v>
          </cell>
          <cell r="K11">
            <v>1.3480000000000001</v>
          </cell>
          <cell r="L11">
            <v>0</v>
          </cell>
          <cell r="M11">
            <v>0</v>
          </cell>
          <cell r="N11">
            <v>80.698999999999998</v>
          </cell>
          <cell r="O11">
            <v>0</v>
          </cell>
          <cell r="P11">
            <v>333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333</v>
          </cell>
          <cell r="V11">
            <v>0</v>
          </cell>
          <cell r="W11">
            <v>0.94499999999999995</v>
          </cell>
          <cell r="X11">
            <v>83.26</v>
          </cell>
          <cell r="Y11">
            <v>3.5059999999999998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80.698999999999998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83.26</v>
          </cell>
          <cell r="BC11">
            <v>333</v>
          </cell>
          <cell r="BD11">
            <v>226.31100000000001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199.50299999999999</v>
          </cell>
          <cell r="E12">
            <v>94.412999999999997</v>
          </cell>
          <cell r="F12">
            <v>105.09</v>
          </cell>
          <cell r="G12">
            <v>34.932000000000002</v>
          </cell>
          <cell r="H12">
            <v>0</v>
          </cell>
          <cell r="I12">
            <v>73.37</v>
          </cell>
          <cell r="J12">
            <v>1.0780000000000001</v>
          </cell>
          <cell r="K12">
            <v>1.2</v>
          </cell>
          <cell r="L12">
            <v>0</v>
          </cell>
          <cell r="M12">
            <v>0</v>
          </cell>
          <cell r="N12">
            <v>71.091999999999999</v>
          </cell>
          <cell r="O12">
            <v>0</v>
          </cell>
          <cell r="P12">
            <v>294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294</v>
          </cell>
          <cell r="V12">
            <v>0</v>
          </cell>
          <cell r="W12">
            <v>1.022</v>
          </cell>
          <cell r="X12">
            <v>73.37</v>
          </cell>
          <cell r="Y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71.091999999999999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73.37</v>
          </cell>
          <cell r="BC12">
            <v>294</v>
          </cell>
          <cell r="BD12">
            <v>199.50299999999999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201.886</v>
          </cell>
          <cell r="E13">
            <v>95.582999999999998</v>
          </cell>
          <cell r="F13">
            <v>106.303</v>
          </cell>
          <cell r="G13">
            <v>34.823</v>
          </cell>
          <cell r="H13">
            <v>0</v>
          </cell>
          <cell r="I13">
            <v>74.180000000000007</v>
          </cell>
          <cell r="J13">
            <v>1.083</v>
          </cell>
          <cell r="K13">
            <v>1.204</v>
          </cell>
          <cell r="L13">
            <v>0</v>
          </cell>
          <cell r="M13">
            <v>0</v>
          </cell>
          <cell r="N13">
            <v>71.893000000000001</v>
          </cell>
          <cell r="O13">
            <v>0</v>
          </cell>
          <cell r="P13">
            <v>297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297</v>
          </cell>
          <cell r="V13">
            <v>0</v>
          </cell>
          <cell r="W13">
            <v>1.01</v>
          </cell>
          <cell r="X13">
            <v>74.180000000000007</v>
          </cell>
          <cell r="Y13">
            <v>3.2969999999999997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71.893000000000001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74.180000000000007</v>
          </cell>
          <cell r="BC13">
            <v>297</v>
          </cell>
          <cell r="BD13">
            <v>201.886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264.49799999999999</v>
          </cell>
          <cell r="E14">
            <v>123.869</v>
          </cell>
          <cell r="F14">
            <v>140.62899999999999</v>
          </cell>
          <cell r="G14">
            <v>35.274000000000001</v>
          </cell>
          <cell r="H14">
            <v>0</v>
          </cell>
          <cell r="I14">
            <v>97.38</v>
          </cell>
          <cell r="J14">
            <v>1.03</v>
          </cell>
          <cell r="K14">
            <v>1.17</v>
          </cell>
          <cell r="L14">
            <v>0</v>
          </cell>
          <cell r="M14">
            <v>0</v>
          </cell>
          <cell r="N14">
            <v>95.18</v>
          </cell>
          <cell r="O14">
            <v>0</v>
          </cell>
          <cell r="P14">
            <v>398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398</v>
          </cell>
          <cell r="V14">
            <v>0</v>
          </cell>
          <cell r="W14">
            <v>1.0609999999999999</v>
          </cell>
          <cell r="X14">
            <v>97.38</v>
          </cell>
          <cell r="Y14">
            <v>3.2610000000000001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95.18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97.38</v>
          </cell>
          <cell r="BC14">
            <v>398</v>
          </cell>
          <cell r="BD14">
            <v>264.49799999999999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511.97399999999999</v>
          </cell>
          <cell r="E15">
            <v>237.142</v>
          </cell>
          <cell r="F15">
            <v>274.83199999999999</v>
          </cell>
          <cell r="G15">
            <v>35.530999999999999</v>
          </cell>
          <cell r="H15">
            <v>0</v>
          </cell>
          <cell r="I15">
            <v>189.35</v>
          </cell>
          <cell r="J15">
            <v>2.242</v>
          </cell>
          <cell r="K15">
            <v>2.5990000000000002</v>
          </cell>
          <cell r="L15">
            <v>0</v>
          </cell>
          <cell r="M15">
            <v>0</v>
          </cell>
          <cell r="N15">
            <v>184.50899999999999</v>
          </cell>
          <cell r="O15">
            <v>0</v>
          </cell>
          <cell r="P15">
            <v>790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790</v>
          </cell>
          <cell r="V15">
            <v>0</v>
          </cell>
          <cell r="W15">
            <v>0.78200000000000003</v>
          </cell>
          <cell r="X15">
            <v>189.35</v>
          </cell>
          <cell r="Y15">
            <v>5.6230000000000002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184.50899999999999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189.35</v>
          </cell>
          <cell r="BC15">
            <v>790</v>
          </cell>
          <cell r="BD15">
            <v>511.97399999999999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659.14300000000003</v>
          </cell>
          <cell r="E16">
            <v>301.762</v>
          </cell>
          <cell r="F16">
            <v>357.38099999999997</v>
          </cell>
          <cell r="G16">
            <v>35.317</v>
          </cell>
          <cell r="H16">
            <v>0</v>
          </cell>
          <cell r="I16">
            <v>243.46</v>
          </cell>
          <cell r="J16">
            <v>2.8969999999999998</v>
          </cell>
          <cell r="K16">
            <v>3.431</v>
          </cell>
          <cell r="L16">
            <v>0</v>
          </cell>
          <cell r="M16">
            <v>0</v>
          </cell>
          <cell r="N16">
            <v>237.13200000000001</v>
          </cell>
          <cell r="O16">
            <v>0</v>
          </cell>
          <cell r="P16">
            <v>1038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1038</v>
          </cell>
          <cell r="V16">
            <v>0</v>
          </cell>
          <cell r="W16">
            <v>0.65900000000000003</v>
          </cell>
          <cell r="X16">
            <v>243.46</v>
          </cell>
          <cell r="Y16">
            <v>6.9869999999999992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237.13200000000001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243.46</v>
          </cell>
          <cell r="BC16">
            <v>1038</v>
          </cell>
          <cell r="BD16">
            <v>659.14300000000003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625.17600000000004</v>
          </cell>
          <cell r="E17">
            <v>286.64600000000002</v>
          </cell>
          <cell r="F17">
            <v>338.53</v>
          </cell>
          <cell r="G17">
            <v>35.072000000000003</v>
          </cell>
          <cell r="H17">
            <v>0</v>
          </cell>
          <cell r="I17">
            <v>229.56</v>
          </cell>
          <cell r="J17">
            <v>1.579</v>
          </cell>
          <cell r="K17">
            <v>1.865</v>
          </cell>
          <cell r="L17">
            <v>0</v>
          </cell>
          <cell r="M17">
            <v>0</v>
          </cell>
          <cell r="N17">
            <v>226.11600000000001</v>
          </cell>
          <cell r="O17">
            <v>0</v>
          </cell>
          <cell r="P17">
            <v>976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976</v>
          </cell>
          <cell r="V17">
            <v>0</v>
          </cell>
          <cell r="W17">
            <v>0.82199999999999995</v>
          </cell>
          <cell r="X17">
            <v>229.56</v>
          </cell>
          <cell r="Y17">
            <v>4.266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226.11600000000001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229.56</v>
          </cell>
          <cell r="BC17">
            <v>976</v>
          </cell>
          <cell r="BD17">
            <v>625.17600000000004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3531</v>
          </cell>
        </row>
      </sheetData>
      <sheetData sheetId="24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784.726</v>
          </cell>
          <cell r="E6">
            <v>362.05200000000002</v>
          </cell>
          <cell r="F6">
            <v>422.67399999999998</v>
          </cell>
          <cell r="G6">
            <v>35.042999999999999</v>
          </cell>
          <cell r="H6">
            <v>0</v>
          </cell>
          <cell r="I6">
            <v>289.57</v>
          </cell>
          <cell r="J6">
            <v>3.5830000000000002</v>
          </cell>
          <cell r="K6">
            <v>4.1829999999999998</v>
          </cell>
          <cell r="L6">
            <v>0</v>
          </cell>
          <cell r="M6">
            <v>0</v>
          </cell>
          <cell r="N6">
            <v>281.80399999999997</v>
          </cell>
          <cell r="O6">
            <v>0</v>
          </cell>
          <cell r="P6">
            <v>1217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1217</v>
          </cell>
          <cell r="V6">
            <v>0</v>
          </cell>
          <cell r="W6">
            <v>0.56799999999999995</v>
          </cell>
          <cell r="X6">
            <v>289.57</v>
          </cell>
          <cell r="Y6">
            <v>8.3339999999999996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281.80399999999997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289.57</v>
          </cell>
          <cell r="BC6">
            <v>1217</v>
          </cell>
          <cell r="BD6">
            <v>784.726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666.01400000000001</v>
          </cell>
          <cell r="E7">
            <v>304.49799999999999</v>
          </cell>
          <cell r="F7">
            <v>361.51600000000002</v>
          </cell>
          <cell r="G7">
            <v>34.829000000000001</v>
          </cell>
          <cell r="H7">
            <v>0</v>
          </cell>
          <cell r="I7">
            <v>244.73</v>
          </cell>
          <cell r="J7">
            <v>1.992</v>
          </cell>
          <cell r="K7">
            <v>2.3639999999999999</v>
          </cell>
          <cell r="L7">
            <v>0</v>
          </cell>
          <cell r="M7">
            <v>0</v>
          </cell>
          <cell r="N7">
            <v>240.374</v>
          </cell>
          <cell r="O7">
            <v>0</v>
          </cell>
          <cell r="P7">
            <v>1046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1046</v>
          </cell>
          <cell r="V7">
            <v>0</v>
          </cell>
          <cell r="W7">
            <v>0.61199999999999999</v>
          </cell>
          <cell r="X7">
            <v>244.73</v>
          </cell>
          <cell r="Y7">
            <v>4.968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240.374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244.73</v>
          </cell>
          <cell r="BC7">
            <v>1046</v>
          </cell>
          <cell r="BD7">
            <v>666.01400000000001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683.12599999999998</v>
          </cell>
          <cell r="E8">
            <v>313.20999999999998</v>
          </cell>
          <cell r="F8">
            <v>369.916</v>
          </cell>
          <cell r="G8">
            <v>34.734000000000002</v>
          </cell>
          <cell r="H8">
            <v>0</v>
          </cell>
          <cell r="I8">
            <v>252.13</v>
          </cell>
          <cell r="J8">
            <v>2.9540000000000002</v>
          </cell>
          <cell r="K8">
            <v>3.4889999999999999</v>
          </cell>
          <cell r="L8">
            <v>0</v>
          </cell>
          <cell r="M8">
            <v>0</v>
          </cell>
          <cell r="N8">
            <v>245.68700000000001</v>
          </cell>
          <cell r="O8">
            <v>0</v>
          </cell>
          <cell r="P8">
            <v>1072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1072</v>
          </cell>
          <cell r="V8">
            <v>0</v>
          </cell>
          <cell r="W8">
            <v>0.67300000000000004</v>
          </cell>
          <cell r="X8">
            <v>252.13</v>
          </cell>
          <cell r="Y8">
            <v>7.1159999999999997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245.68700000000001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252.13</v>
          </cell>
          <cell r="BC8">
            <v>1072</v>
          </cell>
          <cell r="BD8">
            <v>683.12599999999998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366.88299999999998</v>
          </cell>
          <cell r="E9">
            <v>169.833</v>
          </cell>
          <cell r="F9">
            <v>197.05</v>
          </cell>
          <cell r="G9">
            <v>35.281999999999996</v>
          </cell>
          <cell r="H9">
            <v>0</v>
          </cell>
          <cell r="I9">
            <v>133.83000000000001</v>
          </cell>
          <cell r="J9">
            <v>1.4119999999999999</v>
          </cell>
          <cell r="K9">
            <v>1.639</v>
          </cell>
          <cell r="L9">
            <v>0</v>
          </cell>
          <cell r="M9">
            <v>0</v>
          </cell>
          <cell r="N9">
            <v>130.779</v>
          </cell>
          <cell r="O9">
            <v>0</v>
          </cell>
          <cell r="P9">
            <v>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559</v>
          </cell>
          <cell r="V9">
            <v>0</v>
          </cell>
          <cell r="W9">
            <v>0.92900000000000005</v>
          </cell>
          <cell r="X9">
            <v>133.83000000000001</v>
          </cell>
          <cell r="Y9">
            <v>3.9800000000000004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130.779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133.83000000000001</v>
          </cell>
          <cell r="BC9">
            <v>559</v>
          </cell>
          <cell r="BD9">
            <v>366.88299999999998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232.16499999999999</v>
          </cell>
          <cell r="E10">
            <v>109.099</v>
          </cell>
          <cell r="F10">
            <v>123.066</v>
          </cell>
          <cell r="G10">
            <v>35.368000000000002</v>
          </cell>
          <cell r="H10">
            <v>0</v>
          </cell>
          <cell r="I10">
            <v>85.45</v>
          </cell>
          <cell r="J10">
            <v>0.77100000000000002</v>
          </cell>
          <cell r="K10">
            <v>0.86899999999999999</v>
          </cell>
          <cell r="L10">
            <v>0</v>
          </cell>
          <cell r="M10">
            <v>0</v>
          </cell>
          <cell r="N10">
            <v>83.81</v>
          </cell>
          <cell r="O10">
            <v>0</v>
          </cell>
          <cell r="P10">
            <v>347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347</v>
          </cell>
          <cell r="V10">
            <v>0</v>
          </cell>
          <cell r="W10">
            <v>1.17</v>
          </cell>
          <cell r="X10">
            <v>85.45</v>
          </cell>
          <cell r="Y10">
            <v>2.81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85.45</v>
          </cell>
          <cell r="BC10">
            <v>347</v>
          </cell>
          <cell r="BD10">
            <v>232.16499999999999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217.28800000000001</v>
          </cell>
          <cell r="E11">
            <v>102.71599999999999</v>
          </cell>
          <cell r="F11">
            <v>114.572</v>
          </cell>
          <cell r="G11">
            <v>35.356000000000002</v>
          </cell>
          <cell r="H11">
            <v>0</v>
          </cell>
          <cell r="I11">
            <v>79.94</v>
          </cell>
          <cell r="J11">
            <v>1.478</v>
          </cell>
          <cell r="K11">
            <v>1.6479999999999999</v>
          </cell>
          <cell r="L11">
            <v>0</v>
          </cell>
          <cell r="M11">
            <v>0</v>
          </cell>
          <cell r="N11">
            <v>76.813999999999993</v>
          </cell>
          <cell r="O11">
            <v>0</v>
          </cell>
          <cell r="P11">
            <v>321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321</v>
          </cell>
          <cell r="V11">
            <v>0</v>
          </cell>
          <cell r="W11">
            <v>1.55</v>
          </cell>
          <cell r="X11">
            <v>79.94</v>
          </cell>
          <cell r="Y11">
            <v>4.6760000000000002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76.813999999999993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79.94</v>
          </cell>
          <cell r="BC11">
            <v>321</v>
          </cell>
          <cell r="BD11">
            <v>217.28800000000001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207.86600000000001</v>
          </cell>
          <cell r="E12">
            <v>99.248999999999995</v>
          </cell>
          <cell r="F12">
            <v>108.617</v>
          </cell>
          <cell r="G12">
            <v>35.426000000000002</v>
          </cell>
          <cell r="H12">
            <v>0</v>
          </cell>
          <cell r="I12">
            <v>76.400000000000006</v>
          </cell>
          <cell r="J12">
            <v>1.1200000000000001</v>
          </cell>
          <cell r="K12">
            <v>1.2250000000000001</v>
          </cell>
          <cell r="L12">
            <v>0</v>
          </cell>
          <cell r="M12">
            <v>0</v>
          </cell>
          <cell r="N12">
            <v>74.055000000000007</v>
          </cell>
          <cell r="O12">
            <v>0</v>
          </cell>
          <cell r="P12">
            <v>301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301</v>
          </cell>
          <cell r="V12">
            <v>0</v>
          </cell>
          <cell r="W12">
            <v>1.8140000000000001</v>
          </cell>
          <cell r="X12">
            <v>76.400000000000006</v>
          </cell>
          <cell r="Y12">
            <v>4.1590000000000007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74.055000000000007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76.400000000000006</v>
          </cell>
          <cell r="BC12">
            <v>301</v>
          </cell>
          <cell r="BD12">
            <v>207.86600000000001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223.64699999999999</v>
          </cell>
          <cell r="E13">
            <v>105.398</v>
          </cell>
          <cell r="F13">
            <v>118.249</v>
          </cell>
          <cell r="G13">
            <v>35.54</v>
          </cell>
          <cell r="H13">
            <v>0</v>
          </cell>
          <cell r="I13">
            <v>82.2</v>
          </cell>
          <cell r="J13">
            <v>1.119</v>
          </cell>
          <cell r="K13">
            <v>1.256</v>
          </cell>
          <cell r="L13">
            <v>0</v>
          </cell>
          <cell r="M13">
            <v>0</v>
          </cell>
          <cell r="N13">
            <v>79.825000000000003</v>
          </cell>
          <cell r="O13">
            <v>0</v>
          </cell>
          <cell r="P13">
            <v>332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332</v>
          </cell>
          <cell r="V13">
            <v>0</v>
          </cell>
          <cell r="W13">
            <v>1.784</v>
          </cell>
          <cell r="X13">
            <v>82.2</v>
          </cell>
          <cell r="Y13">
            <v>4.1589999999999998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79.825000000000003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82.2</v>
          </cell>
          <cell r="BC13">
            <v>332</v>
          </cell>
          <cell r="BD13">
            <v>223.64699999999999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257.54700000000003</v>
          </cell>
          <cell r="E14">
            <v>121.123</v>
          </cell>
          <cell r="F14">
            <v>136.42400000000001</v>
          </cell>
          <cell r="G14">
            <v>35.503999999999998</v>
          </cell>
          <cell r="H14">
            <v>0</v>
          </cell>
          <cell r="I14">
            <v>94.21</v>
          </cell>
          <cell r="J14">
            <v>1.198</v>
          </cell>
          <cell r="K14">
            <v>1.349</v>
          </cell>
          <cell r="L14">
            <v>0</v>
          </cell>
          <cell r="M14">
            <v>0</v>
          </cell>
          <cell r="N14">
            <v>91.662999999999997</v>
          </cell>
          <cell r="O14">
            <v>0</v>
          </cell>
          <cell r="P14">
            <v>382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382</v>
          </cell>
          <cell r="V14">
            <v>0</v>
          </cell>
          <cell r="W14">
            <v>1.6080000000000001</v>
          </cell>
          <cell r="X14">
            <v>94.21</v>
          </cell>
          <cell r="Y14">
            <v>4.1549999999999994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91.662999999999997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94.21</v>
          </cell>
          <cell r="BC14">
            <v>382</v>
          </cell>
          <cell r="BD14">
            <v>257.54700000000003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354.483</v>
          </cell>
          <cell r="E15">
            <v>165.03299999999999</v>
          </cell>
          <cell r="F15">
            <v>189.45</v>
          </cell>
          <cell r="G15">
            <v>35.554000000000002</v>
          </cell>
          <cell r="H15">
            <v>0</v>
          </cell>
          <cell r="I15">
            <v>129.69999999999999</v>
          </cell>
          <cell r="J15">
            <v>1.131</v>
          </cell>
          <cell r="K15">
            <v>1.298</v>
          </cell>
          <cell r="L15">
            <v>0</v>
          </cell>
          <cell r="M15">
            <v>0</v>
          </cell>
          <cell r="N15">
            <v>127.271</v>
          </cell>
          <cell r="O15">
            <v>0</v>
          </cell>
          <cell r="P15">
            <v>536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536</v>
          </cell>
          <cell r="V15">
            <v>0</v>
          </cell>
          <cell r="W15">
            <v>1.4059999999999999</v>
          </cell>
          <cell r="X15">
            <v>129.69999999999999</v>
          </cell>
          <cell r="Y15">
            <v>3.835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127.271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129.69999999999999</v>
          </cell>
          <cell r="BC15">
            <v>536</v>
          </cell>
          <cell r="BD15">
            <v>354.483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120.27</v>
          </cell>
          <cell r="J16">
            <v>55.222999999999999</v>
          </cell>
          <cell r="K16">
            <v>65.046999999999997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510</v>
          </cell>
          <cell r="V16">
            <v>0</v>
          </cell>
          <cell r="W16">
            <v>0</v>
          </cell>
          <cell r="X16">
            <v>120.27</v>
          </cell>
          <cell r="Y16">
            <v>120.27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120.27</v>
          </cell>
          <cell r="BC16">
            <v>510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1247.4590000000001</v>
          </cell>
          <cell r="E6">
            <v>591.06600000000003</v>
          </cell>
          <cell r="F6">
            <v>656.39300000000003</v>
          </cell>
          <cell r="G6">
            <v>34.56</v>
          </cell>
          <cell r="H6">
            <v>0</v>
          </cell>
          <cell r="I6">
            <v>469.24799999999999</v>
          </cell>
          <cell r="J6">
            <v>8.1219999999999999</v>
          </cell>
          <cell r="K6">
            <v>9.0190000000000001</v>
          </cell>
          <cell r="L6">
            <v>0</v>
          </cell>
          <cell r="M6">
            <v>0</v>
          </cell>
          <cell r="N6">
            <v>452.10700000000003</v>
          </cell>
          <cell r="O6">
            <v>0</v>
          </cell>
          <cell r="P6">
            <v>1876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1876</v>
          </cell>
          <cell r="V6">
            <v>0</v>
          </cell>
          <cell r="W6">
            <v>4.9359999999999999</v>
          </cell>
          <cell r="X6">
            <v>469.24799999999999</v>
          </cell>
          <cell r="Y6">
            <v>22.076999999999998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452.10700000000003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469.24799999999999</v>
          </cell>
          <cell r="BC6">
            <v>1876</v>
          </cell>
          <cell r="BD6">
            <v>1247.4590000000001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1241.3030000000001</v>
          </cell>
          <cell r="E7">
            <v>601.37699999999995</v>
          </cell>
          <cell r="F7">
            <v>639.92600000000004</v>
          </cell>
          <cell r="G7">
            <v>34.621000000000002</v>
          </cell>
          <cell r="H7">
            <v>0</v>
          </cell>
          <cell r="I7">
            <v>467.53</v>
          </cell>
          <cell r="J7">
            <v>7.766</v>
          </cell>
          <cell r="K7">
            <v>8.2629999999999999</v>
          </cell>
          <cell r="L7">
            <v>0</v>
          </cell>
          <cell r="M7">
            <v>0</v>
          </cell>
          <cell r="N7">
            <v>451.50099999999998</v>
          </cell>
          <cell r="O7">
            <v>0</v>
          </cell>
          <cell r="P7">
            <v>1791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1791</v>
          </cell>
          <cell r="V7">
            <v>0</v>
          </cell>
          <cell r="W7">
            <v>4.2030000000000003</v>
          </cell>
          <cell r="X7">
            <v>467.53</v>
          </cell>
          <cell r="Y7">
            <v>20.231999999999999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451.50099999999998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467.53</v>
          </cell>
          <cell r="BC7">
            <v>1791</v>
          </cell>
          <cell r="BD7">
            <v>1241.3030000000001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1380.7190000000001</v>
          </cell>
          <cell r="E8">
            <v>670.23900000000003</v>
          </cell>
          <cell r="F8">
            <v>710.48</v>
          </cell>
          <cell r="G8">
            <v>34.594999999999999</v>
          </cell>
          <cell r="H8">
            <v>0</v>
          </cell>
          <cell r="I8">
            <v>518.58699999999999</v>
          </cell>
          <cell r="J8">
            <v>7.6529999999999996</v>
          </cell>
          <cell r="K8">
            <v>8.1129999999999995</v>
          </cell>
          <cell r="L8">
            <v>0</v>
          </cell>
          <cell r="M8">
            <v>0</v>
          </cell>
          <cell r="N8">
            <v>502.82100000000003</v>
          </cell>
          <cell r="O8">
            <v>0</v>
          </cell>
          <cell r="P8">
            <v>1979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1979</v>
          </cell>
          <cell r="V8">
            <v>0</v>
          </cell>
          <cell r="W8">
            <v>3.948</v>
          </cell>
          <cell r="X8">
            <v>518.58699999999999</v>
          </cell>
          <cell r="Y8">
            <v>19.713999999999999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502.82100000000003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1979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518.58699999999999</v>
          </cell>
          <cell r="BC8">
            <v>1979</v>
          </cell>
          <cell r="BD8">
            <v>1380.7190000000001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1152.395</v>
          </cell>
          <cell r="E9">
            <v>559.17399999999998</v>
          </cell>
          <cell r="F9">
            <v>593.221</v>
          </cell>
          <cell r="G9">
            <v>34.621000000000002</v>
          </cell>
          <cell r="H9">
            <v>0</v>
          </cell>
          <cell r="I9">
            <v>434.64699999999999</v>
          </cell>
          <cell r="J9">
            <v>7.21</v>
          </cell>
          <cell r="K9">
            <v>7.649</v>
          </cell>
          <cell r="L9">
            <v>0</v>
          </cell>
          <cell r="M9">
            <v>0</v>
          </cell>
          <cell r="N9">
            <v>419.78800000000001</v>
          </cell>
          <cell r="O9">
            <v>0</v>
          </cell>
          <cell r="P9">
            <v>1660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1660</v>
          </cell>
          <cell r="V9">
            <v>0</v>
          </cell>
          <cell r="W9">
            <v>4.4580000000000002</v>
          </cell>
          <cell r="X9">
            <v>434.64699999999999</v>
          </cell>
          <cell r="Y9">
            <v>19.317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419.78800000000001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434.64699999999999</v>
          </cell>
          <cell r="BC9">
            <v>1660</v>
          </cell>
          <cell r="BD9">
            <v>1152.395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385.56400000000002</v>
          </cell>
          <cell r="E10">
            <v>185.773</v>
          </cell>
          <cell r="F10">
            <v>199.791</v>
          </cell>
          <cell r="G10">
            <v>34.621000000000002</v>
          </cell>
          <cell r="H10">
            <v>0</v>
          </cell>
          <cell r="I10">
            <v>143.35</v>
          </cell>
          <cell r="J10">
            <v>1.9079999999999999</v>
          </cell>
          <cell r="K10">
            <v>2.0510000000000002</v>
          </cell>
          <cell r="L10">
            <v>0</v>
          </cell>
          <cell r="M10">
            <v>0</v>
          </cell>
          <cell r="N10">
            <v>139.39099999999999</v>
          </cell>
          <cell r="O10">
            <v>0</v>
          </cell>
          <cell r="P10">
            <v>555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555</v>
          </cell>
          <cell r="V10">
            <v>0</v>
          </cell>
          <cell r="W10">
            <v>8.1170000000000009</v>
          </cell>
          <cell r="X10">
            <v>143.35</v>
          </cell>
          <cell r="Y10">
            <v>12.076000000000001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139.39099999999999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143.35</v>
          </cell>
          <cell r="BC10">
            <v>555</v>
          </cell>
          <cell r="BD10">
            <v>385.56400000000002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318.43</v>
          </cell>
          <cell r="E11">
            <v>155.279</v>
          </cell>
          <cell r="F11">
            <v>163.15100000000001</v>
          </cell>
          <cell r="G11">
            <v>34.618000000000002</v>
          </cell>
          <cell r="H11">
            <v>0</v>
          </cell>
          <cell r="I11">
            <v>120.55500000000001</v>
          </cell>
          <cell r="J11">
            <v>3.1280000000000001</v>
          </cell>
          <cell r="K11">
            <v>3.286</v>
          </cell>
          <cell r="L11">
            <v>0</v>
          </cell>
          <cell r="M11">
            <v>0</v>
          </cell>
          <cell r="N11">
            <v>114.14100000000001</v>
          </cell>
          <cell r="O11">
            <v>0</v>
          </cell>
          <cell r="P11">
            <v>456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456</v>
          </cell>
          <cell r="V11">
            <v>0</v>
          </cell>
          <cell r="W11">
            <v>6.7350000000000003</v>
          </cell>
          <cell r="X11">
            <v>120.55500000000001</v>
          </cell>
          <cell r="Y11">
            <v>13.149000000000001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114.14100000000001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120.55500000000001</v>
          </cell>
          <cell r="BC11">
            <v>456</v>
          </cell>
          <cell r="BD11">
            <v>318.43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326.80799999999999</v>
          </cell>
          <cell r="E12">
            <v>158.68</v>
          </cell>
          <cell r="F12">
            <v>168.12799999999999</v>
          </cell>
          <cell r="G12">
            <v>34.924999999999997</v>
          </cell>
          <cell r="H12">
            <v>0</v>
          </cell>
          <cell r="I12">
            <v>122.17</v>
          </cell>
          <cell r="J12">
            <v>2.6459999999999999</v>
          </cell>
          <cell r="K12">
            <v>2.8029999999999999</v>
          </cell>
          <cell r="L12">
            <v>0</v>
          </cell>
          <cell r="M12">
            <v>0</v>
          </cell>
          <cell r="N12">
            <v>116.721</v>
          </cell>
          <cell r="O12">
            <v>0</v>
          </cell>
          <cell r="P12">
            <v>466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466</v>
          </cell>
          <cell r="V12">
            <v>0</v>
          </cell>
          <cell r="W12">
            <v>6.7830000000000004</v>
          </cell>
          <cell r="X12">
            <v>122.17</v>
          </cell>
          <cell r="Y12">
            <v>12.231999999999999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116.721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122.17</v>
          </cell>
          <cell r="BC12">
            <v>466</v>
          </cell>
          <cell r="BD12">
            <v>326.80799999999999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280.83</v>
          </cell>
          <cell r="E13">
            <v>134.91900000000001</v>
          </cell>
          <cell r="F13">
            <v>145.911</v>
          </cell>
          <cell r="G13">
            <v>34.814999999999998</v>
          </cell>
          <cell r="H13">
            <v>0</v>
          </cell>
          <cell r="I13">
            <v>104.538</v>
          </cell>
          <cell r="J13">
            <v>2.1429999999999998</v>
          </cell>
          <cell r="K13">
            <v>2.3180000000000001</v>
          </cell>
          <cell r="L13">
            <v>0</v>
          </cell>
          <cell r="M13">
            <v>0</v>
          </cell>
          <cell r="N13">
            <v>100.077</v>
          </cell>
          <cell r="O13">
            <v>0</v>
          </cell>
          <cell r="P13">
            <v>407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407</v>
          </cell>
          <cell r="V13">
            <v>0</v>
          </cell>
          <cell r="W13">
            <v>7.57</v>
          </cell>
          <cell r="X13">
            <v>104.538</v>
          </cell>
          <cell r="Y13">
            <v>12.031000000000001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100.077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104.538</v>
          </cell>
          <cell r="BC13">
            <v>407</v>
          </cell>
          <cell r="BD13">
            <v>280.83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301.42700000000002</v>
          </cell>
          <cell r="E14">
            <v>152.328</v>
          </cell>
          <cell r="F14">
            <v>149.09899999999999</v>
          </cell>
          <cell r="G14">
            <v>35.258000000000003</v>
          </cell>
          <cell r="H14">
            <v>0</v>
          </cell>
          <cell r="I14">
            <v>112.38200000000001</v>
          </cell>
          <cell r="J14">
            <v>2.2189999999999999</v>
          </cell>
          <cell r="K14">
            <v>2.1720000000000002</v>
          </cell>
          <cell r="L14">
            <v>0</v>
          </cell>
          <cell r="M14">
            <v>0</v>
          </cell>
          <cell r="N14">
            <v>107.991</v>
          </cell>
          <cell r="O14">
            <v>0</v>
          </cell>
          <cell r="P14">
            <v>396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396</v>
          </cell>
          <cell r="V14">
            <v>0</v>
          </cell>
          <cell r="W14">
            <v>9.0820000000000007</v>
          </cell>
          <cell r="X14">
            <v>112.38200000000001</v>
          </cell>
          <cell r="Y14">
            <v>13.473000000000001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107.991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112.38200000000001</v>
          </cell>
          <cell r="BC14">
            <v>396</v>
          </cell>
          <cell r="BD14">
            <v>301.42700000000002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661.053</v>
          </cell>
          <cell r="E15">
            <v>323.50200000000001</v>
          </cell>
          <cell r="F15">
            <v>337.55099999999999</v>
          </cell>
          <cell r="G15">
            <v>35.533000000000001</v>
          </cell>
          <cell r="H15">
            <v>0</v>
          </cell>
          <cell r="I15">
            <v>245.71799999999999</v>
          </cell>
          <cell r="J15">
            <v>3.0329999999999999</v>
          </cell>
          <cell r="K15">
            <v>3.165</v>
          </cell>
          <cell r="L15">
            <v>0</v>
          </cell>
          <cell r="M15">
            <v>0</v>
          </cell>
          <cell r="N15">
            <v>239.52</v>
          </cell>
          <cell r="O15">
            <v>0</v>
          </cell>
          <cell r="P15">
            <v>923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923</v>
          </cell>
          <cell r="V15">
            <v>0</v>
          </cell>
          <cell r="W15">
            <v>7.2519999999999998</v>
          </cell>
          <cell r="X15">
            <v>245.71799999999999</v>
          </cell>
          <cell r="Y15">
            <v>13.45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923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239.52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923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245.71799999999999</v>
          </cell>
          <cell r="BC15">
            <v>923</v>
          </cell>
          <cell r="BD15">
            <v>661.053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1079.883</v>
          </cell>
          <cell r="E16">
            <v>525.72299999999996</v>
          </cell>
          <cell r="F16">
            <v>554.16</v>
          </cell>
          <cell r="G16">
            <v>35.328000000000003</v>
          </cell>
          <cell r="H16">
            <v>0</v>
          </cell>
          <cell r="I16">
            <v>411.09699999999998</v>
          </cell>
          <cell r="J16">
            <v>7.4189999999999996</v>
          </cell>
          <cell r="K16">
            <v>7.8209999999999997</v>
          </cell>
          <cell r="L16">
            <v>0</v>
          </cell>
          <cell r="M16">
            <v>0</v>
          </cell>
          <cell r="N16">
            <v>395.85700000000003</v>
          </cell>
          <cell r="O16">
            <v>0</v>
          </cell>
          <cell r="P16">
            <v>1560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1560</v>
          </cell>
          <cell r="V16">
            <v>0</v>
          </cell>
          <cell r="W16">
            <v>5.726</v>
          </cell>
          <cell r="X16">
            <v>411.09699999999998</v>
          </cell>
          <cell r="Y16">
            <v>20.965999999999998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1560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395.85700000000003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1560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411.09699999999998</v>
          </cell>
          <cell r="BC16">
            <v>1560</v>
          </cell>
          <cell r="BD16">
            <v>1079.883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1208.3889999999999</v>
          </cell>
          <cell r="E17">
            <v>580.35799999999995</v>
          </cell>
          <cell r="F17">
            <v>628.03099999999995</v>
          </cell>
          <cell r="G17">
            <v>35.084000000000003</v>
          </cell>
          <cell r="H17">
            <v>0</v>
          </cell>
          <cell r="I17">
            <v>454.60199999999998</v>
          </cell>
          <cell r="J17">
            <v>7.9740000000000002</v>
          </cell>
          <cell r="K17">
            <v>8.6289999999999996</v>
          </cell>
          <cell r="L17">
            <v>0</v>
          </cell>
          <cell r="M17">
            <v>0</v>
          </cell>
          <cell r="N17">
            <v>437.99900000000002</v>
          </cell>
          <cell r="O17">
            <v>0</v>
          </cell>
          <cell r="P17">
            <v>1771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1771</v>
          </cell>
          <cell r="V17">
            <v>0</v>
          </cell>
          <cell r="W17">
            <v>5.8869999999999996</v>
          </cell>
          <cell r="X17">
            <v>454.60199999999998</v>
          </cell>
          <cell r="Y17">
            <v>22.490000000000002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437.99900000000002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454.60199999999998</v>
          </cell>
          <cell r="BC17">
            <v>1771</v>
          </cell>
          <cell r="BD17">
            <v>1208.3889999999999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2857</v>
          </cell>
        </row>
      </sheetData>
      <sheetData sheetId="23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1291.5909999999999</v>
          </cell>
          <cell r="E6">
            <v>622.01199999999994</v>
          </cell>
          <cell r="F6">
            <v>669.57899999999995</v>
          </cell>
          <cell r="G6">
            <v>35.027999999999999</v>
          </cell>
          <cell r="H6">
            <v>0</v>
          </cell>
          <cell r="I6">
            <v>486.67200000000003</v>
          </cell>
          <cell r="J6">
            <v>8.2070000000000007</v>
          </cell>
          <cell r="K6">
            <v>8.8350000000000009</v>
          </cell>
          <cell r="L6">
            <v>0</v>
          </cell>
          <cell r="M6">
            <v>0</v>
          </cell>
          <cell r="N6">
            <v>469.63</v>
          </cell>
          <cell r="O6">
            <v>0</v>
          </cell>
          <cell r="P6">
            <v>1886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1886</v>
          </cell>
          <cell r="V6">
            <v>0</v>
          </cell>
          <cell r="W6">
            <v>5.3609999999999998</v>
          </cell>
          <cell r="X6">
            <v>486.67200000000003</v>
          </cell>
          <cell r="Y6">
            <v>22.403000000000002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469.63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486.67200000000003</v>
          </cell>
          <cell r="BC6">
            <v>1886</v>
          </cell>
          <cell r="BD6">
            <v>1291.5909999999999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1107.6500000000001</v>
          </cell>
          <cell r="E7">
            <v>536.37099999999998</v>
          </cell>
          <cell r="F7">
            <v>571.279</v>
          </cell>
          <cell r="G7">
            <v>34.828000000000003</v>
          </cell>
          <cell r="H7">
            <v>0</v>
          </cell>
          <cell r="I7">
            <v>414.15699999999998</v>
          </cell>
          <cell r="J7">
            <v>5.7450000000000001</v>
          </cell>
          <cell r="K7">
            <v>6.1180000000000003</v>
          </cell>
          <cell r="L7">
            <v>0</v>
          </cell>
          <cell r="M7">
            <v>0</v>
          </cell>
          <cell r="N7">
            <v>402.29399999999998</v>
          </cell>
          <cell r="O7">
            <v>0</v>
          </cell>
          <cell r="P7">
            <v>1588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1588</v>
          </cell>
          <cell r="V7">
            <v>0</v>
          </cell>
          <cell r="W7">
            <v>4.6790000000000003</v>
          </cell>
          <cell r="X7">
            <v>414.15699999999998</v>
          </cell>
          <cell r="Y7">
            <v>16.542000000000002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402.29399999999998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414.15699999999998</v>
          </cell>
          <cell r="BC7">
            <v>1588</v>
          </cell>
          <cell r="BD7">
            <v>1107.6500000000001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1029.0509999999999</v>
          </cell>
          <cell r="E8">
            <v>502.89800000000002</v>
          </cell>
          <cell r="F8">
            <v>526.15300000000002</v>
          </cell>
          <cell r="G8">
            <v>34.744999999999997</v>
          </cell>
          <cell r="H8">
            <v>0</v>
          </cell>
          <cell r="I8">
            <v>389.48899999999998</v>
          </cell>
          <cell r="J8">
            <v>6.7809999999999997</v>
          </cell>
          <cell r="K8">
            <v>7.0940000000000003</v>
          </cell>
          <cell r="L8">
            <v>0</v>
          </cell>
          <cell r="M8">
            <v>0</v>
          </cell>
          <cell r="N8">
            <v>375.61399999999998</v>
          </cell>
          <cell r="O8">
            <v>0</v>
          </cell>
          <cell r="P8">
            <v>1467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1467</v>
          </cell>
          <cell r="V8">
            <v>0</v>
          </cell>
          <cell r="W8">
            <v>5.423</v>
          </cell>
          <cell r="X8">
            <v>389.48899999999998</v>
          </cell>
          <cell r="Y8">
            <v>19.298000000000002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375.61399999999998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389.48899999999998</v>
          </cell>
          <cell r="BC8">
            <v>1467</v>
          </cell>
          <cell r="BD8">
            <v>1029.0509999999999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470.28100000000001</v>
          </cell>
          <cell r="E9">
            <v>231.495</v>
          </cell>
          <cell r="F9">
            <v>238.786</v>
          </cell>
          <cell r="G9">
            <v>35.28</v>
          </cell>
          <cell r="H9">
            <v>0</v>
          </cell>
          <cell r="I9">
            <v>176.65899999999999</v>
          </cell>
          <cell r="J9">
            <v>2.6970000000000001</v>
          </cell>
          <cell r="K9">
            <v>2.782</v>
          </cell>
          <cell r="L9">
            <v>0</v>
          </cell>
          <cell r="M9">
            <v>0</v>
          </cell>
          <cell r="N9">
            <v>171.18</v>
          </cell>
          <cell r="O9">
            <v>0</v>
          </cell>
          <cell r="P9">
            <v>656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656</v>
          </cell>
          <cell r="V9">
            <v>0</v>
          </cell>
          <cell r="W9">
            <v>9.3689999999999998</v>
          </cell>
          <cell r="X9">
            <v>176.65899999999999</v>
          </cell>
          <cell r="Y9">
            <v>14.847999999999999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171.18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176.65899999999999</v>
          </cell>
          <cell r="BC9">
            <v>656</v>
          </cell>
          <cell r="BD9">
            <v>470.28100000000001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296.26</v>
          </cell>
          <cell r="E10">
            <v>146.50800000000001</v>
          </cell>
          <cell r="F10">
            <v>149.75200000000001</v>
          </cell>
          <cell r="G10">
            <v>35.366999999999997</v>
          </cell>
          <cell r="H10">
            <v>0</v>
          </cell>
          <cell r="I10">
            <v>110.607</v>
          </cell>
          <cell r="J10">
            <v>1.8420000000000001</v>
          </cell>
          <cell r="K10">
            <v>1.8819999999999999</v>
          </cell>
          <cell r="L10">
            <v>0</v>
          </cell>
          <cell r="M10">
            <v>0</v>
          </cell>
          <cell r="N10">
            <v>106.883</v>
          </cell>
          <cell r="O10">
            <v>0</v>
          </cell>
          <cell r="P10">
            <v>407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407</v>
          </cell>
          <cell r="V10">
            <v>0</v>
          </cell>
          <cell r="W10">
            <v>8.3729999999999993</v>
          </cell>
          <cell r="X10">
            <v>110.607</v>
          </cell>
          <cell r="Y10">
            <v>12.097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106.883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110.607</v>
          </cell>
          <cell r="BC10">
            <v>407</v>
          </cell>
          <cell r="BD10">
            <v>296.26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263.33999999999997</v>
          </cell>
          <cell r="E11">
            <v>127.559</v>
          </cell>
          <cell r="F11">
            <v>135.78100000000001</v>
          </cell>
          <cell r="G11">
            <v>35.345999999999997</v>
          </cell>
          <cell r="H11">
            <v>0</v>
          </cell>
          <cell r="I11">
            <v>98.12</v>
          </cell>
          <cell r="J11">
            <v>1.986</v>
          </cell>
          <cell r="K11">
            <v>2.113</v>
          </cell>
          <cell r="L11">
            <v>0</v>
          </cell>
          <cell r="M11">
            <v>0</v>
          </cell>
          <cell r="N11">
            <v>94.021000000000001</v>
          </cell>
          <cell r="O11">
            <v>0</v>
          </cell>
          <cell r="P11">
            <v>376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376</v>
          </cell>
          <cell r="V11">
            <v>0</v>
          </cell>
          <cell r="W11">
            <v>11.243</v>
          </cell>
          <cell r="X11">
            <v>98.12</v>
          </cell>
          <cell r="Y11">
            <v>15.342000000000001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94.021000000000001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98.12</v>
          </cell>
          <cell r="BC11">
            <v>376</v>
          </cell>
          <cell r="BD11">
            <v>263.33999999999997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249.76900000000001</v>
          </cell>
          <cell r="E12">
            <v>122.80800000000001</v>
          </cell>
          <cell r="F12">
            <v>126.961</v>
          </cell>
          <cell r="G12">
            <v>35.466999999999999</v>
          </cell>
          <cell r="H12">
            <v>0</v>
          </cell>
          <cell r="I12">
            <v>93.504000000000005</v>
          </cell>
          <cell r="J12">
            <v>1.706</v>
          </cell>
          <cell r="K12">
            <v>1.7629999999999999</v>
          </cell>
          <cell r="L12">
            <v>0</v>
          </cell>
          <cell r="M12">
            <v>0</v>
          </cell>
          <cell r="N12">
            <v>90.034999999999997</v>
          </cell>
          <cell r="O12">
            <v>0</v>
          </cell>
          <cell r="P12">
            <v>348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348</v>
          </cell>
          <cell r="V12">
            <v>0</v>
          </cell>
          <cell r="W12">
            <v>8.4090000000000007</v>
          </cell>
          <cell r="X12">
            <v>93.504000000000005</v>
          </cell>
          <cell r="Y12">
            <v>11.878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90.034999999999997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93.504000000000005</v>
          </cell>
          <cell r="BC12">
            <v>348</v>
          </cell>
          <cell r="BD12">
            <v>249.76900000000001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334.45100000000002</v>
          </cell>
          <cell r="E13">
            <v>162.44300000000001</v>
          </cell>
          <cell r="F13">
            <v>172.00800000000001</v>
          </cell>
          <cell r="G13">
            <v>35.537999999999997</v>
          </cell>
          <cell r="H13">
            <v>0</v>
          </cell>
          <cell r="I13">
            <v>125.13200000000001</v>
          </cell>
          <cell r="J13">
            <v>2.16</v>
          </cell>
          <cell r="K13">
            <v>2.2879999999999998</v>
          </cell>
          <cell r="L13">
            <v>0</v>
          </cell>
          <cell r="M13">
            <v>0</v>
          </cell>
          <cell r="N13">
            <v>120.684</v>
          </cell>
          <cell r="O13">
            <v>0</v>
          </cell>
          <cell r="P13">
            <v>477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477</v>
          </cell>
          <cell r="V13">
            <v>0</v>
          </cell>
          <cell r="W13">
            <v>6.5679999999999996</v>
          </cell>
          <cell r="X13">
            <v>125.13200000000001</v>
          </cell>
          <cell r="Y13">
            <v>11.016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120.684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125.13200000000001</v>
          </cell>
          <cell r="BC13">
            <v>477</v>
          </cell>
          <cell r="BD13">
            <v>334.45100000000002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334.61</v>
          </cell>
          <cell r="E14">
            <v>160.857</v>
          </cell>
          <cell r="F14">
            <v>173.75299999999999</v>
          </cell>
          <cell r="G14">
            <v>35.500999999999998</v>
          </cell>
          <cell r="H14">
            <v>0</v>
          </cell>
          <cell r="I14">
            <v>122.151</v>
          </cell>
          <cell r="J14">
            <v>0.47</v>
          </cell>
          <cell r="K14">
            <v>0.50800000000000001</v>
          </cell>
          <cell r="L14">
            <v>0</v>
          </cell>
          <cell r="M14">
            <v>0</v>
          </cell>
          <cell r="N14">
            <v>121.173</v>
          </cell>
          <cell r="O14">
            <v>0</v>
          </cell>
          <cell r="P14">
            <v>475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475</v>
          </cell>
          <cell r="V14">
            <v>0</v>
          </cell>
          <cell r="W14">
            <v>2.2170000000000001</v>
          </cell>
          <cell r="X14">
            <v>122.151</v>
          </cell>
          <cell r="Y14">
            <v>3.1950000000000003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121.173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122.151</v>
          </cell>
          <cell r="BC14">
            <v>475</v>
          </cell>
          <cell r="BD14">
            <v>334.61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492.59800000000001</v>
          </cell>
          <cell r="E15">
            <v>243.072</v>
          </cell>
          <cell r="F15">
            <v>249.52600000000001</v>
          </cell>
          <cell r="G15">
            <v>35.561</v>
          </cell>
          <cell r="H15">
            <v>0</v>
          </cell>
          <cell r="I15">
            <v>187.25</v>
          </cell>
          <cell r="J15">
            <v>3.6379999999999999</v>
          </cell>
          <cell r="K15">
            <v>3.7349999999999999</v>
          </cell>
          <cell r="L15">
            <v>0</v>
          </cell>
          <cell r="M15">
            <v>0</v>
          </cell>
          <cell r="N15">
            <v>179.87700000000001</v>
          </cell>
          <cell r="O15">
            <v>0</v>
          </cell>
          <cell r="P15">
            <v>692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692</v>
          </cell>
          <cell r="V15">
            <v>0</v>
          </cell>
          <cell r="W15">
            <v>2.1829999999999998</v>
          </cell>
          <cell r="X15">
            <v>187.25</v>
          </cell>
          <cell r="Y15">
            <v>9.5559999999999992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179.87700000000001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187.25</v>
          </cell>
          <cell r="BC15">
            <v>692</v>
          </cell>
          <cell r="BD15">
            <v>492.59800000000001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2353.1619999999998</v>
          </cell>
          <cell r="E6">
            <v>1105.6579999999999</v>
          </cell>
          <cell r="F6">
            <v>1247.5039999999999</v>
          </cell>
          <cell r="G6">
            <v>34.667000000000002</v>
          </cell>
          <cell r="H6">
            <v>0</v>
          </cell>
          <cell r="I6">
            <v>888.02</v>
          </cell>
          <cell r="J6">
            <v>6.6509999999999998</v>
          </cell>
          <cell r="K6">
            <v>7.5049999999999999</v>
          </cell>
          <cell r="L6">
            <v>0</v>
          </cell>
          <cell r="M6">
            <v>0</v>
          </cell>
          <cell r="N6">
            <v>873.86400000000003</v>
          </cell>
          <cell r="O6">
            <v>0</v>
          </cell>
          <cell r="P6">
            <v>3607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3607</v>
          </cell>
          <cell r="V6">
            <v>0</v>
          </cell>
          <cell r="W6">
            <v>1.361</v>
          </cell>
          <cell r="X6">
            <v>888.02</v>
          </cell>
          <cell r="Y6">
            <v>15.516999999999999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873.86400000000003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888.02</v>
          </cell>
          <cell r="BC6">
            <v>3607</v>
          </cell>
          <cell r="BD6">
            <v>2353.1619999999998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2403.2939999999999</v>
          </cell>
          <cell r="E7">
            <v>1136.894</v>
          </cell>
          <cell r="F7">
            <v>1266.4000000000001</v>
          </cell>
          <cell r="G7">
            <v>34.752000000000002</v>
          </cell>
          <cell r="H7">
            <v>0</v>
          </cell>
          <cell r="I7">
            <v>908.21</v>
          </cell>
          <cell r="J7">
            <v>6.819</v>
          </cell>
          <cell r="K7">
            <v>7.5949999999999998</v>
          </cell>
          <cell r="L7">
            <v>0</v>
          </cell>
          <cell r="M7">
            <v>0</v>
          </cell>
          <cell r="N7">
            <v>893.79600000000005</v>
          </cell>
          <cell r="O7">
            <v>0</v>
          </cell>
          <cell r="P7">
            <v>3642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3642</v>
          </cell>
          <cell r="V7">
            <v>0</v>
          </cell>
          <cell r="W7">
            <v>0.82499999999999996</v>
          </cell>
          <cell r="X7">
            <v>908.21</v>
          </cell>
          <cell r="Y7">
            <v>15.238999999999999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893.79600000000005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908.21</v>
          </cell>
          <cell r="BC7">
            <v>3642</v>
          </cell>
          <cell r="BD7">
            <v>2403.2939999999999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2465.8629999999998</v>
          </cell>
          <cell r="E8">
            <v>1166.8440000000001</v>
          </cell>
          <cell r="F8">
            <v>1299.019</v>
          </cell>
          <cell r="G8">
            <v>35.094999999999999</v>
          </cell>
          <cell r="H8">
            <v>0</v>
          </cell>
          <cell r="I8">
            <v>928.94</v>
          </cell>
          <cell r="J8">
            <v>8.641</v>
          </cell>
          <cell r="K8">
            <v>9.6199999999999992</v>
          </cell>
          <cell r="L8">
            <v>0</v>
          </cell>
          <cell r="M8">
            <v>0</v>
          </cell>
          <cell r="N8">
            <v>910.67899999999997</v>
          </cell>
          <cell r="O8">
            <v>0</v>
          </cell>
          <cell r="P8">
            <v>3723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3723</v>
          </cell>
          <cell r="V8">
            <v>0</v>
          </cell>
          <cell r="W8">
            <v>0.99299999999999999</v>
          </cell>
          <cell r="X8">
            <v>928.94</v>
          </cell>
          <cell r="Y8">
            <v>19.253999999999998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910.67899999999997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3723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928.94</v>
          </cell>
          <cell r="BC8">
            <v>3723</v>
          </cell>
          <cell r="BD8">
            <v>2465.8629999999998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2108.9490000000001</v>
          </cell>
          <cell r="E9">
            <v>1003.992</v>
          </cell>
          <cell r="F9">
            <v>1104.9570000000001</v>
          </cell>
          <cell r="G9">
            <v>35.371000000000002</v>
          </cell>
          <cell r="H9">
            <v>0</v>
          </cell>
          <cell r="I9">
            <v>795.3</v>
          </cell>
          <cell r="J9">
            <v>7.6070000000000002</v>
          </cell>
          <cell r="K9">
            <v>8.3710000000000004</v>
          </cell>
          <cell r="L9">
            <v>0</v>
          </cell>
          <cell r="M9">
            <v>0</v>
          </cell>
          <cell r="N9">
            <v>779.322</v>
          </cell>
          <cell r="O9">
            <v>0</v>
          </cell>
          <cell r="P9">
            <v>3151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3151</v>
          </cell>
          <cell r="V9">
            <v>0</v>
          </cell>
          <cell r="W9">
            <v>1.24</v>
          </cell>
          <cell r="X9">
            <v>795.3</v>
          </cell>
          <cell r="Y9">
            <v>17.218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779.322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795.3</v>
          </cell>
          <cell r="BC9">
            <v>3151</v>
          </cell>
          <cell r="BD9">
            <v>2108.9490000000001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1034.605</v>
          </cell>
          <cell r="E10">
            <v>497.26900000000001</v>
          </cell>
          <cell r="F10">
            <v>537.33600000000001</v>
          </cell>
          <cell r="G10">
            <v>35.075000000000003</v>
          </cell>
          <cell r="H10">
            <v>0</v>
          </cell>
          <cell r="I10">
            <v>395.88</v>
          </cell>
          <cell r="J10">
            <v>4.6710000000000003</v>
          </cell>
          <cell r="K10">
            <v>5.0469999999999997</v>
          </cell>
          <cell r="L10">
            <v>0</v>
          </cell>
          <cell r="M10">
            <v>0</v>
          </cell>
          <cell r="N10">
            <v>386.16199999999998</v>
          </cell>
          <cell r="O10">
            <v>0</v>
          </cell>
          <cell r="P10">
            <v>1540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1540</v>
          </cell>
          <cell r="V10">
            <v>0</v>
          </cell>
          <cell r="W10">
            <v>1.8720000000000001</v>
          </cell>
          <cell r="X10">
            <v>395.88</v>
          </cell>
          <cell r="Y10">
            <v>11.59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386.16199999999998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395.88</v>
          </cell>
          <cell r="BC10">
            <v>1540</v>
          </cell>
          <cell r="BD10">
            <v>1034.605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727.84100000000001</v>
          </cell>
          <cell r="E11">
            <v>351.00299999999999</v>
          </cell>
          <cell r="F11">
            <v>376.83800000000002</v>
          </cell>
          <cell r="G11">
            <v>35.502000000000002</v>
          </cell>
          <cell r="H11">
            <v>0</v>
          </cell>
          <cell r="I11">
            <v>263.64999999999998</v>
          </cell>
          <cell r="J11">
            <v>3.226</v>
          </cell>
          <cell r="K11">
            <v>3.464</v>
          </cell>
          <cell r="L11">
            <v>0</v>
          </cell>
          <cell r="M11">
            <v>0</v>
          </cell>
          <cell r="N11">
            <v>256.95999999999998</v>
          </cell>
          <cell r="O11">
            <v>0</v>
          </cell>
          <cell r="P11">
            <v>1019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1019</v>
          </cell>
          <cell r="V11">
            <v>0</v>
          </cell>
          <cell r="W11">
            <v>2.286</v>
          </cell>
          <cell r="X11">
            <v>263.64999999999998</v>
          </cell>
          <cell r="Y11">
            <v>8.9759999999999991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256.95999999999998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263.64999999999998</v>
          </cell>
          <cell r="BC11">
            <v>1019</v>
          </cell>
          <cell r="BD11">
            <v>727.84100000000001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704.61599999999999</v>
          </cell>
          <cell r="E12">
            <v>340.29300000000001</v>
          </cell>
          <cell r="F12">
            <v>364.32299999999998</v>
          </cell>
          <cell r="G12">
            <v>35.154000000000003</v>
          </cell>
          <cell r="H12">
            <v>0</v>
          </cell>
          <cell r="I12">
            <v>267.24</v>
          </cell>
          <cell r="J12">
            <v>3.2669999999999999</v>
          </cell>
          <cell r="K12">
            <v>3.4980000000000002</v>
          </cell>
          <cell r="L12">
            <v>0</v>
          </cell>
          <cell r="M12">
            <v>0</v>
          </cell>
          <cell r="N12">
            <v>260.47500000000002</v>
          </cell>
          <cell r="O12">
            <v>0</v>
          </cell>
          <cell r="P12">
            <v>1030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1030</v>
          </cell>
          <cell r="V12">
            <v>0</v>
          </cell>
          <cell r="W12">
            <v>2.3980000000000001</v>
          </cell>
          <cell r="X12">
            <v>267.24</v>
          </cell>
          <cell r="Y12">
            <v>9.1630000000000003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260.47500000000002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267.24</v>
          </cell>
          <cell r="BC12">
            <v>1030</v>
          </cell>
          <cell r="BD12">
            <v>704.61599999999999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697.72199999999998</v>
          </cell>
          <cell r="E13">
            <v>335.96600000000001</v>
          </cell>
          <cell r="F13">
            <v>361.75599999999997</v>
          </cell>
          <cell r="G13">
            <v>35.436</v>
          </cell>
          <cell r="H13">
            <v>0</v>
          </cell>
          <cell r="I13">
            <v>261.07</v>
          </cell>
          <cell r="J13">
            <v>3.2040000000000002</v>
          </cell>
          <cell r="K13">
            <v>3.4489999999999998</v>
          </cell>
          <cell r="L13">
            <v>0</v>
          </cell>
          <cell r="M13">
            <v>0</v>
          </cell>
          <cell r="N13">
            <v>254.417</v>
          </cell>
          <cell r="O13">
            <v>0</v>
          </cell>
          <cell r="P13">
            <v>1012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1012</v>
          </cell>
          <cell r="V13">
            <v>0</v>
          </cell>
          <cell r="W13">
            <v>2.4609999999999999</v>
          </cell>
          <cell r="X13">
            <v>261.07</v>
          </cell>
          <cell r="Y13">
            <v>9.1140000000000008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254.417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261.07</v>
          </cell>
          <cell r="BC13">
            <v>1012</v>
          </cell>
          <cell r="BD13">
            <v>697.72199999999998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934.50199999999995</v>
          </cell>
          <cell r="E14">
            <v>443.80399999999997</v>
          </cell>
          <cell r="F14">
            <v>490.69799999999998</v>
          </cell>
          <cell r="G14">
            <v>35.622999999999998</v>
          </cell>
          <cell r="H14">
            <v>0</v>
          </cell>
          <cell r="I14">
            <v>350.72</v>
          </cell>
          <cell r="J14">
            <v>3.952</v>
          </cell>
          <cell r="K14">
            <v>4.37</v>
          </cell>
          <cell r="L14">
            <v>0</v>
          </cell>
          <cell r="M14">
            <v>0</v>
          </cell>
          <cell r="N14">
            <v>342.39800000000002</v>
          </cell>
          <cell r="O14">
            <v>0</v>
          </cell>
          <cell r="P14">
            <v>1396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1396</v>
          </cell>
          <cell r="V14">
            <v>0</v>
          </cell>
          <cell r="W14">
            <v>2.1469999999999998</v>
          </cell>
          <cell r="X14">
            <v>350.72</v>
          </cell>
          <cell r="Y14">
            <v>10.468999999999999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342.39800000000002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350.72</v>
          </cell>
          <cell r="BC14">
            <v>1396</v>
          </cell>
          <cell r="BD14">
            <v>934.50199999999995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1843.4649999999999</v>
          </cell>
          <cell r="E15">
            <v>874.39700000000005</v>
          </cell>
          <cell r="F15">
            <v>969.06799999999998</v>
          </cell>
          <cell r="G15">
            <v>35.484999999999999</v>
          </cell>
          <cell r="H15">
            <v>0</v>
          </cell>
          <cell r="I15">
            <v>692.02</v>
          </cell>
          <cell r="J15">
            <v>7.87</v>
          </cell>
          <cell r="K15">
            <v>8.7230000000000008</v>
          </cell>
          <cell r="L15">
            <v>0</v>
          </cell>
          <cell r="M15">
            <v>0</v>
          </cell>
          <cell r="N15">
            <v>675.42700000000002</v>
          </cell>
          <cell r="O15">
            <v>0</v>
          </cell>
          <cell r="P15">
            <v>2761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2761</v>
          </cell>
          <cell r="V15">
            <v>0</v>
          </cell>
          <cell r="W15">
            <v>1.6459999999999999</v>
          </cell>
          <cell r="X15">
            <v>692.02</v>
          </cell>
          <cell r="Y15">
            <v>18.239000000000001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675.42700000000002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692.02</v>
          </cell>
          <cell r="BC15">
            <v>2761</v>
          </cell>
          <cell r="BD15">
            <v>1843.4649999999999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2146.9960000000001</v>
          </cell>
          <cell r="E16">
            <v>1017.739</v>
          </cell>
          <cell r="F16">
            <v>1129.2570000000001</v>
          </cell>
          <cell r="G16">
            <v>35.404000000000003</v>
          </cell>
          <cell r="H16">
            <v>0</v>
          </cell>
          <cell r="I16">
            <v>809.87</v>
          </cell>
          <cell r="J16">
            <v>8.7110000000000003</v>
          </cell>
          <cell r="K16">
            <v>9.6660000000000004</v>
          </cell>
          <cell r="L16">
            <v>0</v>
          </cell>
          <cell r="M16">
            <v>0</v>
          </cell>
          <cell r="N16">
            <v>791.49300000000005</v>
          </cell>
          <cell r="O16">
            <v>0</v>
          </cell>
          <cell r="P16">
            <v>3235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3235</v>
          </cell>
          <cell r="V16">
            <v>0</v>
          </cell>
          <cell r="W16">
            <v>1.3520000000000001</v>
          </cell>
          <cell r="X16">
            <v>809.87</v>
          </cell>
          <cell r="Y16">
            <v>19.729000000000003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3235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791.49300000000005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3235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809.87</v>
          </cell>
          <cell r="BC16">
            <v>3235</v>
          </cell>
          <cell r="BD16">
            <v>2146.9960000000001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2313.2820000000002</v>
          </cell>
          <cell r="E17">
            <v>1088.9449999999999</v>
          </cell>
          <cell r="F17">
            <v>1224.337</v>
          </cell>
          <cell r="G17">
            <v>35.4</v>
          </cell>
          <cell r="H17">
            <v>0</v>
          </cell>
          <cell r="I17">
            <v>870.64</v>
          </cell>
          <cell r="J17">
            <v>20.95</v>
          </cell>
          <cell r="K17">
            <v>23.553999999999998</v>
          </cell>
          <cell r="L17">
            <v>0</v>
          </cell>
          <cell r="M17">
            <v>0</v>
          </cell>
          <cell r="N17">
            <v>826.13599999999997</v>
          </cell>
          <cell r="O17">
            <v>0</v>
          </cell>
          <cell r="P17">
            <v>3524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3524</v>
          </cell>
          <cell r="V17">
            <v>0</v>
          </cell>
          <cell r="W17">
            <v>1.4079999999999999</v>
          </cell>
          <cell r="X17">
            <v>870.64</v>
          </cell>
          <cell r="Y17">
            <v>45.911999999999999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826.13599999999997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870.64</v>
          </cell>
          <cell r="BC17">
            <v>3524</v>
          </cell>
          <cell r="BD17">
            <v>2313.2820000000002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3082</v>
          </cell>
        </row>
      </sheetData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1761.0229999999999</v>
          </cell>
          <cell r="E6">
            <v>827.46799999999996</v>
          </cell>
          <cell r="F6">
            <v>933.55499999999995</v>
          </cell>
          <cell r="G6">
            <v>35.301000000000002</v>
          </cell>
          <cell r="H6">
            <v>0</v>
          </cell>
          <cell r="I6">
            <v>685.7</v>
          </cell>
          <cell r="J6">
            <v>7.8650000000000002</v>
          </cell>
          <cell r="K6">
            <v>8.8740000000000006</v>
          </cell>
          <cell r="L6">
            <v>0</v>
          </cell>
          <cell r="M6">
            <v>0</v>
          </cell>
          <cell r="N6">
            <v>668.96100000000001</v>
          </cell>
          <cell r="O6">
            <v>0</v>
          </cell>
          <cell r="P6">
            <v>2785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2785</v>
          </cell>
          <cell r="V6">
            <v>0</v>
          </cell>
          <cell r="W6">
            <v>1.667</v>
          </cell>
          <cell r="X6">
            <v>685.7</v>
          </cell>
          <cell r="Y6">
            <v>18.406000000000002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668.96100000000001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685.7</v>
          </cell>
          <cell r="BC6">
            <v>2785</v>
          </cell>
          <cell r="BD6">
            <v>1761.0229999999999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2238.1239999999998</v>
          </cell>
          <cell r="E7">
            <v>1058.5350000000001</v>
          </cell>
          <cell r="F7">
            <v>1179.5889999999999</v>
          </cell>
          <cell r="G7">
            <v>35.369</v>
          </cell>
          <cell r="H7">
            <v>0</v>
          </cell>
          <cell r="I7">
            <v>834.31</v>
          </cell>
          <cell r="J7">
            <v>2.1110000000000002</v>
          </cell>
          <cell r="K7">
            <v>2.3530000000000002</v>
          </cell>
          <cell r="L7">
            <v>0</v>
          </cell>
          <cell r="M7">
            <v>0</v>
          </cell>
          <cell r="N7">
            <v>829.846</v>
          </cell>
          <cell r="O7">
            <v>0</v>
          </cell>
          <cell r="P7">
            <v>3347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3347</v>
          </cell>
          <cell r="V7">
            <v>0</v>
          </cell>
          <cell r="W7">
            <v>1.0780000000000001</v>
          </cell>
          <cell r="X7">
            <v>834.31</v>
          </cell>
          <cell r="Y7">
            <v>5.5420000000000007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829.846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834.31</v>
          </cell>
          <cell r="BC7">
            <v>3347</v>
          </cell>
          <cell r="BD7">
            <v>2238.1239999999998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1927.6579999999999</v>
          </cell>
          <cell r="E8">
            <v>902.99099999999999</v>
          </cell>
          <cell r="F8">
            <v>1024.6669999999999</v>
          </cell>
          <cell r="G8">
            <v>35.262</v>
          </cell>
          <cell r="H8">
            <v>0</v>
          </cell>
          <cell r="I8">
            <v>713.57</v>
          </cell>
          <cell r="J8">
            <v>3.0760000000000001</v>
          </cell>
          <cell r="K8">
            <v>3.4910000000000001</v>
          </cell>
          <cell r="L8">
            <v>0</v>
          </cell>
          <cell r="M8">
            <v>0</v>
          </cell>
          <cell r="N8">
            <v>707.00300000000004</v>
          </cell>
          <cell r="O8">
            <v>0</v>
          </cell>
          <cell r="P8">
            <v>2915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2915</v>
          </cell>
          <cell r="V8">
            <v>0</v>
          </cell>
          <cell r="W8">
            <v>1.464</v>
          </cell>
          <cell r="X8">
            <v>713.57</v>
          </cell>
          <cell r="Y8">
            <v>8.0310000000000006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707.00300000000004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713.57</v>
          </cell>
          <cell r="BC8">
            <v>2915</v>
          </cell>
          <cell r="BD8">
            <v>1927.6579999999999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1427.5070000000001</v>
          </cell>
          <cell r="E9">
            <v>684.11</v>
          </cell>
          <cell r="F9">
            <v>743.39700000000005</v>
          </cell>
          <cell r="G9">
            <v>35.417000000000002</v>
          </cell>
          <cell r="H9">
            <v>0</v>
          </cell>
          <cell r="I9">
            <v>540.39</v>
          </cell>
          <cell r="J9">
            <v>5.9210000000000003</v>
          </cell>
          <cell r="K9">
            <v>6.4340000000000002</v>
          </cell>
          <cell r="L9">
            <v>0</v>
          </cell>
          <cell r="M9">
            <v>0</v>
          </cell>
          <cell r="N9">
            <v>528.03499999999997</v>
          </cell>
          <cell r="O9">
            <v>0</v>
          </cell>
          <cell r="P9">
            <v>2114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2114</v>
          </cell>
          <cell r="V9">
            <v>0</v>
          </cell>
          <cell r="W9">
            <v>1.8620000000000001</v>
          </cell>
          <cell r="X9">
            <v>540.39</v>
          </cell>
          <cell r="Y9">
            <v>14.217000000000001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2114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528.03499999999997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540.39</v>
          </cell>
          <cell r="BC9">
            <v>2114</v>
          </cell>
          <cell r="BD9">
            <v>1427.5070000000001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1052.3399999999999</v>
          </cell>
          <cell r="E10">
            <v>506.69799999999998</v>
          </cell>
          <cell r="F10">
            <v>545.64200000000005</v>
          </cell>
          <cell r="G10">
            <v>35.509</v>
          </cell>
          <cell r="H10">
            <v>0</v>
          </cell>
          <cell r="I10">
            <v>399.31</v>
          </cell>
          <cell r="J10">
            <v>4.63</v>
          </cell>
          <cell r="K10">
            <v>4.9859999999999998</v>
          </cell>
          <cell r="L10">
            <v>0</v>
          </cell>
          <cell r="M10">
            <v>0</v>
          </cell>
          <cell r="N10">
            <v>389.69400000000002</v>
          </cell>
          <cell r="O10">
            <v>0</v>
          </cell>
          <cell r="P10">
            <v>1548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1548</v>
          </cell>
          <cell r="V10">
            <v>0</v>
          </cell>
          <cell r="W10">
            <v>2.298</v>
          </cell>
          <cell r="X10">
            <v>399.31</v>
          </cell>
          <cell r="Y10">
            <v>11.914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389.69400000000002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399.31</v>
          </cell>
          <cell r="BC10">
            <v>1548</v>
          </cell>
          <cell r="BD10">
            <v>1052.3399999999999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757.57799999999997</v>
          </cell>
          <cell r="E11">
            <v>367.23099999999999</v>
          </cell>
          <cell r="F11">
            <v>390.34699999999998</v>
          </cell>
          <cell r="G11">
            <v>35.499000000000002</v>
          </cell>
          <cell r="H11">
            <v>0</v>
          </cell>
          <cell r="I11">
            <v>287.2</v>
          </cell>
          <cell r="J11">
            <v>3.508</v>
          </cell>
          <cell r="K11">
            <v>3.7280000000000002</v>
          </cell>
          <cell r="L11">
            <v>0</v>
          </cell>
          <cell r="M11">
            <v>0</v>
          </cell>
          <cell r="N11">
            <v>279.964</v>
          </cell>
          <cell r="O11">
            <v>0</v>
          </cell>
          <cell r="P11">
            <v>1099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1099</v>
          </cell>
          <cell r="V11">
            <v>0</v>
          </cell>
          <cell r="W11">
            <v>2.2709999999999999</v>
          </cell>
          <cell r="X11">
            <v>287.2</v>
          </cell>
          <cell r="Y11">
            <v>9.5070000000000014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279.964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287.2</v>
          </cell>
          <cell r="BC11">
            <v>1099</v>
          </cell>
          <cell r="BD11">
            <v>757.57799999999997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703.19500000000005</v>
          </cell>
          <cell r="E12">
            <v>337.59</v>
          </cell>
          <cell r="F12">
            <v>365.60500000000002</v>
          </cell>
          <cell r="G12">
            <v>35.503</v>
          </cell>
          <cell r="H12">
            <v>0</v>
          </cell>
          <cell r="I12">
            <v>264.7</v>
          </cell>
          <cell r="J12">
            <v>3.2330000000000001</v>
          </cell>
          <cell r="K12">
            <v>3.5009999999999999</v>
          </cell>
          <cell r="L12">
            <v>0</v>
          </cell>
          <cell r="M12">
            <v>0</v>
          </cell>
          <cell r="N12">
            <v>257.96600000000001</v>
          </cell>
          <cell r="O12">
            <v>0</v>
          </cell>
          <cell r="P12">
            <v>1032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1032</v>
          </cell>
          <cell r="V12">
            <v>0</v>
          </cell>
          <cell r="W12">
            <v>2.4350000000000001</v>
          </cell>
          <cell r="X12">
            <v>264.7</v>
          </cell>
          <cell r="Y12">
            <v>9.1690000000000005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257.96600000000001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264.7</v>
          </cell>
          <cell r="BC12">
            <v>1032</v>
          </cell>
          <cell r="BD12">
            <v>703.19500000000005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670.23800000000006</v>
          </cell>
          <cell r="E13">
            <v>317.22300000000001</v>
          </cell>
          <cell r="F13">
            <v>353.01499999999999</v>
          </cell>
          <cell r="G13">
            <v>35.527000000000001</v>
          </cell>
          <cell r="H13">
            <v>0</v>
          </cell>
          <cell r="I13">
            <v>245.62</v>
          </cell>
          <cell r="J13">
            <v>3.4830000000000001</v>
          </cell>
          <cell r="K13">
            <v>3.875</v>
          </cell>
          <cell r="L13">
            <v>0</v>
          </cell>
          <cell r="M13">
            <v>0</v>
          </cell>
          <cell r="N13">
            <v>238.262</v>
          </cell>
          <cell r="O13">
            <v>0</v>
          </cell>
          <cell r="P13">
            <v>984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984</v>
          </cell>
          <cell r="V13">
            <v>0</v>
          </cell>
          <cell r="W13">
            <v>2.367</v>
          </cell>
          <cell r="X13">
            <v>245.62</v>
          </cell>
          <cell r="Y13">
            <v>9.7250000000000014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238.262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984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245.62</v>
          </cell>
          <cell r="BC13">
            <v>984</v>
          </cell>
          <cell r="BD13">
            <v>670.23800000000006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765.971</v>
          </cell>
          <cell r="E14">
            <v>365.35599999999999</v>
          </cell>
          <cell r="F14">
            <v>400.61500000000001</v>
          </cell>
          <cell r="G14">
            <v>35.686</v>
          </cell>
          <cell r="H14">
            <v>0</v>
          </cell>
          <cell r="I14">
            <v>286.77</v>
          </cell>
          <cell r="J14">
            <v>3.37</v>
          </cell>
          <cell r="K14">
            <v>3.6949999999999998</v>
          </cell>
          <cell r="L14">
            <v>0</v>
          </cell>
          <cell r="M14">
            <v>0</v>
          </cell>
          <cell r="N14">
            <v>279.70499999999998</v>
          </cell>
          <cell r="O14">
            <v>0</v>
          </cell>
          <cell r="P14">
            <v>1132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1132</v>
          </cell>
          <cell r="V14">
            <v>0</v>
          </cell>
          <cell r="W14">
            <v>2.3809999999999998</v>
          </cell>
          <cell r="X14">
            <v>286.77</v>
          </cell>
          <cell r="Y14">
            <v>9.4459999999999997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279.70499999999998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286.77</v>
          </cell>
          <cell r="BC14">
            <v>1132</v>
          </cell>
          <cell r="BD14">
            <v>765.971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1485.018</v>
          </cell>
          <cell r="E15">
            <v>697.678</v>
          </cell>
          <cell r="F15">
            <v>787.34</v>
          </cell>
          <cell r="G15">
            <v>35.511000000000003</v>
          </cell>
          <cell r="H15">
            <v>0</v>
          </cell>
          <cell r="I15">
            <v>552.84</v>
          </cell>
          <cell r="J15">
            <v>6.7510000000000003</v>
          </cell>
          <cell r="K15">
            <v>7.6189999999999998</v>
          </cell>
          <cell r="L15">
            <v>0</v>
          </cell>
          <cell r="M15">
            <v>0</v>
          </cell>
          <cell r="N15">
            <v>538.47</v>
          </cell>
          <cell r="O15">
            <v>0</v>
          </cell>
          <cell r="P15">
            <v>2246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2246</v>
          </cell>
          <cell r="V15">
            <v>0</v>
          </cell>
          <cell r="W15">
            <v>1.6659999999999999</v>
          </cell>
          <cell r="X15">
            <v>552.84</v>
          </cell>
          <cell r="Y15">
            <v>16.036000000000001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538.47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552.84</v>
          </cell>
          <cell r="BC15">
            <v>2246</v>
          </cell>
          <cell r="BD15">
            <v>1485.018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2123.451</v>
          </cell>
          <cell r="E6">
            <v>1001.349</v>
          </cell>
          <cell r="F6">
            <v>1122.1020000000001</v>
          </cell>
          <cell r="G6">
            <v>34.594000000000001</v>
          </cell>
          <cell r="H6">
            <v>0</v>
          </cell>
          <cell r="I6">
            <v>798.43799999999999</v>
          </cell>
          <cell r="J6">
            <v>12.286</v>
          </cell>
          <cell r="K6">
            <v>13.768000000000001</v>
          </cell>
          <cell r="L6">
            <v>0</v>
          </cell>
          <cell r="M6">
            <v>0</v>
          </cell>
          <cell r="N6">
            <v>772.38400000000001</v>
          </cell>
          <cell r="O6">
            <v>0</v>
          </cell>
          <cell r="P6">
            <v>3221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3221</v>
          </cell>
          <cell r="V6">
            <v>0</v>
          </cell>
          <cell r="W6">
            <v>1.0649999999999999</v>
          </cell>
          <cell r="X6">
            <v>798.43799999999999</v>
          </cell>
          <cell r="Y6">
            <v>27.119000000000003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772.38400000000001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798.43799999999999</v>
          </cell>
          <cell r="BC6">
            <v>3221</v>
          </cell>
          <cell r="BD6">
            <v>2123.451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1135.3599999999999</v>
          </cell>
          <cell r="E7">
            <v>531.53</v>
          </cell>
          <cell r="F7">
            <v>603.83000000000004</v>
          </cell>
          <cell r="G7">
            <v>34.594999999999999</v>
          </cell>
          <cell r="H7">
            <v>0</v>
          </cell>
          <cell r="I7">
            <v>427.173</v>
          </cell>
          <cell r="J7">
            <v>6.0419999999999998</v>
          </cell>
          <cell r="K7">
            <v>6.8639999999999999</v>
          </cell>
          <cell r="L7">
            <v>0</v>
          </cell>
          <cell r="M7">
            <v>0</v>
          </cell>
          <cell r="N7">
            <v>414.267</v>
          </cell>
          <cell r="O7">
            <v>0</v>
          </cell>
          <cell r="P7">
            <v>1747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1747</v>
          </cell>
          <cell r="V7">
            <v>0</v>
          </cell>
          <cell r="W7">
            <v>1.2190000000000001</v>
          </cell>
          <cell r="X7">
            <v>427.173</v>
          </cell>
          <cell r="Y7">
            <v>14.124999999999998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414.267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427.173</v>
          </cell>
          <cell r="BC7">
            <v>1747</v>
          </cell>
          <cell r="BD7">
            <v>1135.3599999999999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540.40099999999995</v>
          </cell>
          <cell r="E8">
            <v>261.36099999999999</v>
          </cell>
          <cell r="F8">
            <v>279.04000000000002</v>
          </cell>
          <cell r="G8">
            <v>34.72</v>
          </cell>
          <cell r="H8">
            <v>0</v>
          </cell>
          <cell r="I8">
            <v>202.15899999999999</v>
          </cell>
          <cell r="J8">
            <v>3.859</v>
          </cell>
          <cell r="K8">
            <v>4.1189999999999998</v>
          </cell>
          <cell r="L8">
            <v>0</v>
          </cell>
          <cell r="M8">
            <v>0</v>
          </cell>
          <cell r="N8">
            <v>194.18100000000001</v>
          </cell>
          <cell r="O8">
            <v>0</v>
          </cell>
          <cell r="P8">
            <v>777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777</v>
          </cell>
          <cell r="V8">
            <v>0</v>
          </cell>
          <cell r="W8">
            <v>2.1309999999999998</v>
          </cell>
          <cell r="X8">
            <v>202.15899999999999</v>
          </cell>
          <cell r="Y8">
            <v>10.109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194.18100000000001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202.15899999999999</v>
          </cell>
          <cell r="BC8">
            <v>777</v>
          </cell>
          <cell r="BD8">
            <v>540.40099999999995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2080.4070000000002</v>
          </cell>
          <cell r="E9">
            <v>986.00400000000002</v>
          </cell>
          <cell r="F9">
            <v>1094.403</v>
          </cell>
          <cell r="G9">
            <v>34.951999999999998</v>
          </cell>
          <cell r="H9">
            <v>0</v>
          </cell>
          <cell r="I9">
            <v>784.57799999999997</v>
          </cell>
          <cell r="J9">
            <v>11.228</v>
          </cell>
          <cell r="K9">
            <v>12.462</v>
          </cell>
          <cell r="L9">
            <v>0</v>
          </cell>
          <cell r="M9">
            <v>0</v>
          </cell>
          <cell r="N9">
            <v>760.88800000000003</v>
          </cell>
          <cell r="O9">
            <v>0</v>
          </cell>
          <cell r="P9">
            <v>3135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3135</v>
          </cell>
          <cell r="V9">
            <v>0</v>
          </cell>
          <cell r="W9">
            <v>1.121</v>
          </cell>
          <cell r="X9">
            <v>784.57799999999997</v>
          </cell>
          <cell r="Y9">
            <v>24.810999999999996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760.88800000000003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784.57799999999997</v>
          </cell>
          <cell r="BC9">
            <v>3135</v>
          </cell>
          <cell r="BD9">
            <v>2080.4070000000002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1067.0260000000001</v>
          </cell>
          <cell r="E10">
            <v>509.45</v>
          </cell>
          <cell r="F10">
            <v>557.57600000000002</v>
          </cell>
          <cell r="G10">
            <v>34.817999999999998</v>
          </cell>
          <cell r="H10">
            <v>0</v>
          </cell>
          <cell r="I10">
            <v>399.99200000000002</v>
          </cell>
          <cell r="J10">
            <v>7.1870000000000003</v>
          </cell>
          <cell r="K10">
            <v>7.8659999999999997</v>
          </cell>
          <cell r="L10">
            <v>0</v>
          </cell>
          <cell r="M10">
            <v>0</v>
          </cell>
          <cell r="N10">
            <v>384.93900000000002</v>
          </cell>
          <cell r="O10">
            <v>0</v>
          </cell>
          <cell r="P10">
            <v>1576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1576</v>
          </cell>
          <cell r="V10">
            <v>0</v>
          </cell>
          <cell r="W10">
            <v>1.712</v>
          </cell>
          <cell r="X10">
            <v>399.99200000000002</v>
          </cell>
          <cell r="Y10">
            <v>16.765000000000001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384.93900000000002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399.99200000000002</v>
          </cell>
          <cell r="BC10">
            <v>1576</v>
          </cell>
          <cell r="BD10">
            <v>1067.0260000000001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789.08900000000006</v>
          </cell>
          <cell r="E11">
            <v>378.11799999999999</v>
          </cell>
          <cell r="F11">
            <v>410.971</v>
          </cell>
          <cell r="G11">
            <v>35.311999999999998</v>
          </cell>
          <cell r="H11">
            <v>0</v>
          </cell>
          <cell r="I11">
            <v>296.464</v>
          </cell>
          <cell r="J11">
            <v>5.5250000000000004</v>
          </cell>
          <cell r="K11">
            <v>6.0060000000000002</v>
          </cell>
          <cell r="L11">
            <v>0</v>
          </cell>
          <cell r="M11">
            <v>0</v>
          </cell>
          <cell r="N11">
            <v>284.93299999999999</v>
          </cell>
          <cell r="O11">
            <v>0</v>
          </cell>
          <cell r="P11">
            <v>1160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1160</v>
          </cell>
          <cell r="V11">
            <v>0</v>
          </cell>
          <cell r="W11">
            <v>1.7529999999999999</v>
          </cell>
          <cell r="X11">
            <v>296.464</v>
          </cell>
          <cell r="Y11">
            <v>13.284000000000001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284.93299999999999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296.464</v>
          </cell>
          <cell r="BC11">
            <v>1160</v>
          </cell>
          <cell r="BD11">
            <v>789.08900000000006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629.90099999999995</v>
          </cell>
          <cell r="E12">
            <v>300.23099999999999</v>
          </cell>
          <cell r="F12">
            <v>329.67</v>
          </cell>
          <cell r="G12">
            <v>35.454000000000001</v>
          </cell>
          <cell r="H12">
            <v>0</v>
          </cell>
          <cell r="I12">
            <v>235.77</v>
          </cell>
          <cell r="J12">
            <v>4.4029999999999996</v>
          </cell>
          <cell r="K12">
            <v>4.8339999999999996</v>
          </cell>
          <cell r="L12">
            <v>0</v>
          </cell>
          <cell r="M12">
            <v>0</v>
          </cell>
          <cell r="N12">
            <v>226.53299999999999</v>
          </cell>
          <cell r="O12">
            <v>0</v>
          </cell>
          <cell r="P12">
            <v>932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932</v>
          </cell>
          <cell r="V12">
            <v>0</v>
          </cell>
          <cell r="W12">
            <v>1.8919999999999999</v>
          </cell>
          <cell r="X12">
            <v>235.77</v>
          </cell>
          <cell r="Y12">
            <v>11.128999999999998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226.53299999999999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235.77</v>
          </cell>
          <cell r="BC12">
            <v>932</v>
          </cell>
          <cell r="BD12">
            <v>629.90099999999995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646.10500000000002</v>
          </cell>
          <cell r="E13">
            <v>307.553</v>
          </cell>
          <cell r="F13">
            <v>338.55200000000002</v>
          </cell>
          <cell r="G13">
            <v>35.220999999999997</v>
          </cell>
          <cell r="H13">
            <v>0</v>
          </cell>
          <cell r="I13">
            <v>240.483</v>
          </cell>
          <cell r="J13">
            <v>4.4720000000000004</v>
          </cell>
          <cell r="K13">
            <v>4.923</v>
          </cell>
          <cell r="L13">
            <v>0</v>
          </cell>
          <cell r="M13">
            <v>0</v>
          </cell>
          <cell r="N13">
            <v>231.08799999999999</v>
          </cell>
          <cell r="O13">
            <v>0</v>
          </cell>
          <cell r="P13">
            <v>953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953</v>
          </cell>
          <cell r="V13">
            <v>0</v>
          </cell>
          <cell r="W13">
            <v>1.9219999999999999</v>
          </cell>
          <cell r="X13">
            <v>240.483</v>
          </cell>
          <cell r="Y13">
            <v>11.317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231.08799999999999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953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240.483</v>
          </cell>
          <cell r="BC13">
            <v>953</v>
          </cell>
          <cell r="BD13">
            <v>646.10500000000002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1135.58</v>
          </cell>
          <cell r="E14">
            <v>540.25400000000002</v>
          </cell>
          <cell r="F14">
            <v>595.32600000000002</v>
          </cell>
          <cell r="G14">
            <v>35.561</v>
          </cell>
          <cell r="H14">
            <v>0</v>
          </cell>
          <cell r="I14">
            <v>425.51299999999998</v>
          </cell>
          <cell r="J14">
            <v>7.1020000000000003</v>
          </cell>
          <cell r="K14">
            <v>7.8250000000000002</v>
          </cell>
          <cell r="L14">
            <v>0</v>
          </cell>
          <cell r="M14">
            <v>0</v>
          </cell>
          <cell r="N14">
            <v>410.58600000000001</v>
          </cell>
          <cell r="O14">
            <v>0</v>
          </cell>
          <cell r="P14">
            <v>1688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1688</v>
          </cell>
          <cell r="V14">
            <v>0</v>
          </cell>
          <cell r="W14">
            <v>1.4319999999999999</v>
          </cell>
          <cell r="X14">
            <v>425.51299999999998</v>
          </cell>
          <cell r="Y14">
            <v>16.358999999999998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410.58600000000001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425.51299999999998</v>
          </cell>
          <cell r="BC14">
            <v>1688</v>
          </cell>
          <cell r="BD14">
            <v>1135.58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1822.4839999999999</v>
          </cell>
          <cell r="E15">
            <v>861.28599999999994</v>
          </cell>
          <cell r="F15">
            <v>961.19799999999998</v>
          </cell>
          <cell r="G15">
            <v>35.514000000000003</v>
          </cell>
          <cell r="H15">
            <v>0</v>
          </cell>
          <cell r="I15">
            <v>684.48599999999999</v>
          </cell>
          <cell r="J15">
            <v>11.964</v>
          </cell>
          <cell r="K15">
            <v>13.351000000000001</v>
          </cell>
          <cell r="L15">
            <v>0</v>
          </cell>
          <cell r="M15">
            <v>0</v>
          </cell>
          <cell r="N15">
            <v>659.17100000000005</v>
          </cell>
          <cell r="O15">
            <v>0</v>
          </cell>
          <cell r="P15">
            <v>2750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2750</v>
          </cell>
          <cell r="V15">
            <v>0</v>
          </cell>
          <cell r="W15">
            <v>1.153</v>
          </cell>
          <cell r="X15">
            <v>684.48599999999999</v>
          </cell>
          <cell r="Y15">
            <v>26.468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659.17100000000005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684.48599999999999</v>
          </cell>
          <cell r="BC15">
            <v>2750</v>
          </cell>
          <cell r="BD15">
            <v>1822.4839999999999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1989.7750000000001</v>
          </cell>
          <cell r="E16">
            <v>935.77599999999995</v>
          </cell>
          <cell r="F16">
            <v>1053.999</v>
          </cell>
          <cell r="G16">
            <v>35.49</v>
          </cell>
          <cell r="H16">
            <v>0</v>
          </cell>
          <cell r="I16">
            <v>746.76700000000005</v>
          </cell>
          <cell r="J16">
            <v>10.231999999999999</v>
          </cell>
          <cell r="K16">
            <v>11.523999999999999</v>
          </cell>
          <cell r="L16">
            <v>0</v>
          </cell>
          <cell r="M16">
            <v>0</v>
          </cell>
          <cell r="N16">
            <v>725.01099999999997</v>
          </cell>
          <cell r="O16">
            <v>0</v>
          </cell>
          <cell r="P16">
            <v>3028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3028</v>
          </cell>
          <cell r="V16">
            <v>0</v>
          </cell>
          <cell r="W16">
            <v>0.88700000000000001</v>
          </cell>
          <cell r="X16">
            <v>746.76700000000005</v>
          </cell>
          <cell r="Y16">
            <v>22.643000000000001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3028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725.01099999999997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3028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746.76700000000005</v>
          </cell>
          <cell r="BC16">
            <v>3028</v>
          </cell>
          <cell r="BD16">
            <v>1989.7750000000001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2448.4569999999999</v>
          </cell>
          <cell r="E17">
            <v>1153.5409999999999</v>
          </cell>
          <cell r="F17">
            <v>1294.9159999999999</v>
          </cell>
          <cell r="G17">
            <v>35.304000000000002</v>
          </cell>
          <cell r="H17">
            <v>0</v>
          </cell>
          <cell r="I17">
            <v>913.58799999999997</v>
          </cell>
          <cell r="J17">
            <v>12.451000000000001</v>
          </cell>
          <cell r="K17">
            <v>13.976000000000001</v>
          </cell>
          <cell r="L17">
            <v>0</v>
          </cell>
          <cell r="M17">
            <v>0</v>
          </cell>
          <cell r="N17">
            <v>887.16099999999994</v>
          </cell>
          <cell r="O17">
            <v>0</v>
          </cell>
          <cell r="P17">
            <v>3692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3692</v>
          </cell>
          <cell r="V17">
            <v>0</v>
          </cell>
          <cell r="W17">
            <v>0.624</v>
          </cell>
          <cell r="X17">
            <v>913.58799999999997</v>
          </cell>
          <cell r="Y17">
            <v>27.050999999999998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887.16099999999994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913.58799999999997</v>
          </cell>
          <cell r="BC17">
            <v>3692</v>
          </cell>
          <cell r="BD17">
            <v>2448.4569999999999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2881</v>
          </cell>
        </row>
      </sheetData>
      <sheetData sheetId="23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1954.2639999999999</v>
          </cell>
          <cell r="E6">
            <v>909.99599999999998</v>
          </cell>
          <cell r="F6">
            <v>1044.268</v>
          </cell>
          <cell r="G6">
            <v>35.267000000000003</v>
          </cell>
          <cell r="H6">
            <v>0</v>
          </cell>
          <cell r="I6">
            <v>726.18399999999997</v>
          </cell>
          <cell r="J6">
            <v>11.641999999999999</v>
          </cell>
          <cell r="K6">
            <v>13.359</v>
          </cell>
          <cell r="L6">
            <v>0</v>
          </cell>
          <cell r="M6">
            <v>0</v>
          </cell>
          <cell r="N6">
            <v>701.18299999999999</v>
          </cell>
          <cell r="O6">
            <v>0</v>
          </cell>
          <cell r="P6">
            <v>3000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3000</v>
          </cell>
          <cell r="V6">
            <v>0</v>
          </cell>
          <cell r="W6">
            <v>1.3320000000000001</v>
          </cell>
          <cell r="X6">
            <v>726.18399999999997</v>
          </cell>
          <cell r="Y6">
            <v>26.332999999999998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701.18299999999999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726.18399999999997</v>
          </cell>
          <cell r="BC6">
            <v>3000</v>
          </cell>
          <cell r="BD6">
            <v>1954.2639999999999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1998.704</v>
          </cell>
          <cell r="E7">
            <v>931.86699999999996</v>
          </cell>
          <cell r="F7">
            <v>1066.837</v>
          </cell>
          <cell r="G7">
            <v>35.008000000000003</v>
          </cell>
          <cell r="H7">
            <v>0</v>
          </cell>
          <cell r="I7">
            <v>738.09500000000003</v>
          </cell>
          <cell r="J7">
            <v>12.289</v>
          </cell>
          <cell r="K7">
            <v>14.068</v>
          </cell>
          <cell r="L7">
            <v>0</v>
          </cell>
          <cell r="M7">
            <v>0</v>
          </cell>
          <cell r="N7">
            <v>711.73800000000006</v>
          </cell>
          <cell r="O7">
            <v>0</v>
          </cell>
          <cell r="P7">
            <v>3042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3042</v>
          </cell>
          <cell r="V7">
            <v>0</v>
          </cell>
          <cell r="W7">
            <v>0.81200000000000006</v>
          </cell>
          <cell r="X7">
            <v>738.09500000000003</v>
          </cell>
          <cell r="Y7">
            <v>27.169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711.73800000000006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738.09500000000003</v>
          </cell>
          <cell r="BC7">
            <v>3042</v>
          </cell>
          <cell r="BD7">
            <v>1998.704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2167.5300000000002</v>
          </cell>
          <cell r="E8">
            <v>1009.268</v>
          </cell>
          <cell r="F8">
            <v>1158.2619999999999</v>
          </cell>
          <cell r="G8">
            <v>35.034999999999997</v>
          </cell>
          <cell r="H8">
            <v>0</v>
          </cell>
          <cell r="I8">
            <v>803.59199999999998</v>
          </cell>
          <cell r="J8">
            <v>13.031000000000001</v>
          </cell>
          <cell r="K8">
            <v>14.954000000000001</v>
          </cell>
          <cell r="L8">
            <v>0</v>
          </cell>
          <cell r="M8">
            <v>0</v>
          </cell>
          <cell r="N8">
            <v>775.60699999999997</v>
          </cell>
          <cell r="O8">
            <v>0</v>
          </cell>
          <cell r="P8">
            <v>3320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3320</v>
          </cell>
          <cell r="V8">
            <v>0</v>
          </cell>
          <cell r="W8">
            <v>0.85799999999999998</v>
          </cell>
          <cell r="X8">
            <v>803.59199999999998</v>
          </cell>
          <cell r="Y8">
            <v>28.843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775.60699999999997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803.59199999999998</v>
          </cell>
          <cell r="BC8">
            <v>3320</v>
          </cell>
          <cell r="BD8">
            <v>2167.5300000000002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1828.76</v>
          </cell>
          <cell r="E9">
            <v>852.38300000000004</v>
          </cell>
          <cell r="F9">
            <v>976.37699999999995</v>
          </cell>
          <cell r="G9">
            <v>35.348999999999997</v>
          </cell>
          <cell r="H9">
            <v>0</v>
          </cell>
          <cell r="I9">
            <v>675.61</v>
          </cell>
          <cell r="J9">
            <v>11.353999999999999</v>
          </cell>
          <cell r="K9">
            <v>13.005000000000001</v>
          </cell>
          <cell r="L9">
            <v>0</v>
          </cell>
          <cell r="M9">
            <v>0</v>
          </cell>
          <cell r="N9">
            <v>651.25099999999998</v>
          </cell>
          <cell r="O9">
            <v>0</v>
          </cell>
          <cell r="P9">
            <v>2786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2786</v>
          </cell>
          <cell r="V9">
            <v>0</v>
          </cell>
          <cell r="W9">
            <v>1.0049999999999999</v>
          </cell>
          <cell r="X9">
            <v>675.61</v>
          </cell>
          <cell r="Y9">
            <v>25.364000000000001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651.25099999999998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675.61</v>
          </cell>
          <cell r="BC9">
            <v>2786</v>
          </cell>
          <cell r="BD9">
            <v>1828.76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919.35599999999999</v>
          </cell>
          <cell r="E10">
            <v>429.83199999999999</v>
          </cell>
          <cell r="F10">
            <v>489.524</v>
          </cell>
          <cell r="G10">
            <v>35.529000000000003</v>
          </cell>
          <cell r="H10">
            <v>0</v>
          </cell>
          <cell r="I10">
            <v>337.81</v>
          </cell>
          <cell r="J10">
            <v>5.5380000000000003</v>
          </cell>
          <cell r="K10">
            <v>6.3070000000000004</v>
          </cell>
          <cell r="L10">
            <v>0</v>
          </cell>
          <cell r="M10">
            <v>0</v>
          </cell>
          <cell r="N10">
            <v>325.96499999999997</v>
          </cell>
          <cell r="O10">
            <v>0</v>
          </cell>
          <cell r="P10">
            <v>1385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1385</v>
          </cell>
          <cell r="V10">
            <v>0</v>
          </cell>
          <cell r="W10">
            <v>1.726</v>
          </cell>
          <cell r="X10">
            <v>337.81</v>
          </cell>
          <cell r="Y10">
            <v>13.571000000000002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325.96499999999997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337.81</v>
          </cell>
          <cell r="BC10">
            <v>1385</v>
          </cell>
          <cell r="BD10">
            <v>919.35599999999999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711.20699999999999</v>
          </cell>
          <cell r="E11">
            <v>333.79199999999997</v>
          </cell>
          <cell r="F11">
            <v>377.41500000000002</v>
          </cell>
          <cell r="G11">
            <v>35.548999999999999</v>
          </cell>
          <cell r="H11">
            <v>0</v>
          </cell>
          <cell r="I11">
            <v>261.39400000000001</v>
          </cell>
          <cell r="J11">
            <v>4.2759999999999998</v>
          </cell>
          <cell r="K11">
            <v>4.8339999999999996</v>
          </cell>
          <cell r="L11">
            <v>0</v>
          </cell>
          <cell r="M11">
            <v>0</v>
          </cell>
          <cell r="N11">
            <v>252.28399999999999</v>
          </cell>
          <cell r="O11">
            <v>0</v>
          </cell>
          <cell r="P11">
            <v>1064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1064</v>
          </cell>
          <cell r="V11">
            <v>0</v>
          </cell>
          <cell r="W11">
            <v>2.347</v>
          </cell>
          <cell r="X11">
            <v>261.39400000000001</v>
          </cell>
          <cell r="Y11">
            <v>11.456999999999999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252.28399999999999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261.39400000000001</v>
          </cell>
          <cell r="BC11">
            <v>1064</v>
          </cell>
          <cell r="BD11">
            <v>711.20699999999999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623.94299999999998</v>
          </cell>
          <cell r="E12">
            <v>293.01</v>
          </cell>
          <cell r="F12">
            <v>330.93299999999999</v>
          </cell>
          <cell r="G12">
            <v>35.512999999999998</v>
          </cell>
          <cell r="H12">
            <v>0</v>
          </cell>
          <cell r="I12">
            <v>228.73</v>
          </cell>
          <cell r="J12">
            <v>3.871</v>
          </cell>
          <cell r="K12">
            <v>4.3719999999999999</v>
          </cell>
          <cell r="L12">
            <v>0</v>
          </cell>
          <cell r="M12">
            <v>0</v>
          </cell>
          <cell r="N12">
            <v>220.48699999999999</v>
          </cell>
          <cell r="O12">
            <v>0</v>
          </cell>
          <cell r="P12">
            <v>930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930</v>
          </cell>
          <cell r="V12">
            <v>0</v>
          </cell>
          <cell r="W12">
            <v>2.7730000000000001</v>
          </cell>
          <cell r="X12">
            <v>228.73</v>
          </cell>
          <cell r="Y12">
            <v>11.016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220.48699999999999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228.73</v>
          </cell>
          <cell r="BC12">
            <v>930</v>
          </cell>
          <cell r="BD12">
            <v>623.94299999999998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634.37699999999995</v>
          </cell>
          <cell r="E13">
            <v>298.45</v>
          </cell>
          <cell r="F13">
            <v>335.92700000000002</v>
          </cell>
          <cell r="G13">
            <v>35.558</v>
          </cell>
          <cell r="H13">
            <v>0</v>
          </cell>
          <cell r="I13">
            <v>233.46199999999999</v>
          </cell>
          <cell r="J13">
            <v>3.952</v>
          </cell>
          <cell r="K13">
            <v>4.4480000000000004</v>
          </cell>
          <cell r="L13">
            <v>0</v>
          </cell>
          <cell r="M13">
            <v>0</v>
          </cell>
          <cell r="N13">
            <v>225.06200000000001</v>
          </cell>
          <cell r="O13">
            <v>0</v>
          </cell>
          <cell r="P13">
            <v>946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946</v>
          </cell>
          <cell r="V13">
            <v>0</v>
          </cell>
          <cell r="W13">
            <v>2.742</v>
          </cell>
          <cell r="X13">
            <v>233.46199999999999</v>
          </cell>
          <cell r="Y13">
            <v>11.141999999999999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225.06200000000001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233.46199999999999</v>
          </cell>
          <cell r="BC13">
            <v>946</v>
          </cell>
          <cell r="BD13">
            <v>634.37699999999995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553.12900000000002</v>
          </cell>
          <cell r="E14">
            <v>265.64499999999998</v>
          </cell>
          <cell r="F14">
            <v>287.48399999999998</v>
          </cell>
          <cell r="G14">
            <v>35.558</v>
          </cell>
          <cell r="H14">
            <v>0</v>
          </cell>
          <cell r="I14">
            <v>204.31399999999999</v>
          </cell>
          <cell r="J14">
            <v>3.2919999999999998</v>
          </cell>
          <cell r="K14">
            <v>3.5630000000000002</v>
          </cell>
          <cell r="L14">
            <v>0</v>
          </cell>
          <cell r="M14">
            <v>0</v>
          </cell>
          <cell r="N14">
            <v>197.459</v>
          </cell>
          <cell r="O14">
            <v>0</v>
          </cell>
          <cell r="P14">
            <v>796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796</v>
          </cell>
          <cell r="V14">
            <v>0</v>
          </cell>
          <cell r="W14">
            <v>3.12</v>
          </cell>
          <cell r="X14">
            <v>204.31399999999999</v>
          </cell>
          <cell r="Y14">
            <v>9.9750000000000014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197.459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204.31399999999999</v>
          </cell>
          <cell r="BC14">
            <v>796</v>
          </cell>
          <cell r="BD14">
            <v>553.12900000000002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1334.018</v>
          </cell>
          <cell r="E15">
            <v>625.029</v>
          </cell>
          <cell r="F15">
            <v>708.98900000000003</v>
          </cell>
          <cell r="G15">
            <v>35.527999999999999</v>
          </cell>
          <cell r="H15">
            <v>0</v>
          </cell>
          <cell r="I15">
            <v>493.68299999999999</v>
          </cell>
          <cell r="J15">
            <v>7.4039999999999999</v>
          </cell>
          <cell r="K15">
            <v>8.3979999999999997</v>
          </cell>
          <cell r="L15">
            <v>0</v>
          </cell>
          <cell r="M15">
            <v>0</v>
          </cell>
          <cell r="N15">
            <v>477.88099999999997</v>
          </cell>
          <cell r="O15">
            <v>0</v>
          </cell>
          <cell r="P15">
            <v>2016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2016</v>
          </cell>
          <cell r="V15">
            <v>0</v>
          </cell>
          <cell r="W15">
            <v>2.093</v>
          </cell>
          <cell r="X15">
            <v>493.68299999999999</v>
          </cell>
          <cell r="Y15">
            <v>17.895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477.88099999999997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493.68299999999999</v>
          </cell>
          <cell r="BC15">
            <v>2016</v>
          </cell>
          <cell r="BD15">
            <v>1334.018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508.14100000000002</v>
          </cell>
          <cell r="J16">
            <v>238.63200000000001</v>
          </cell>
          <cell r="K16">
            <v>269.50900000000001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2066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2066</v>
          </cell>
          <cell r="V16">
            <v>0</v>
          </cell>
          <cell r="W16">
            <v>0</v>
          </cell>
          <cell r="X16">
            <v>508.14100000000002</v>
          </cell>
          <cell r="Y16">
            <v>508.14100000000002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2066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508.14100000000002</v>
          </cell>
          <cell r="BC16">
            <v>2066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785.995</v>
          </cell>
          <cell r="E6">
            <v>360.56299999999999</v>
          </cell>
          <cell r="F6">
            <v>425.43200000000002</v>
          </cell>
          <cell r="G6">
            <v>34.594000000000001</v>
          </cell>
          <cell r="H6">
            <v>0</v>
          </cell>
          <cell r="I6">
            <v>283.44900000000001</v>
          </cell>
          <cell r="J6">
            <v>4.5209999999999999</v>
          </cell>
          <cell r="K6">
            <v>5.3339999999999996</v>
          </cell>
          <cell r="L6">
            <v>0</v>
          </cell>
          <cell r="M6">
            <v>0</v>
          </cell>
          <cell r="N6">
            <v>273.59399999999999</v>
          </cell>
          <cell r="O6">
            <v>0</v>
          </cell>
          <cell r="P6">
            <v>1204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1204</v>
          </cell>
          <cell r="V6">
            <v>0</v>
          </cell>
          <cell r="W6">
            <v>0.47</v>
          </cell>
          <cell r="X6">
            <v>283.44900000000001</v>
          </cell>
          <cell r="Y6">
            <v>10.325000000000001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273.59399999999999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283.44900000000001</v>
          </cell>
          <cell r="BC6">
            <v>1204</v>
          </cell>
          <cell r="BD6">
            <v>785.995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660.44100000000003</v>
          </cell>
          <cell r="E7">
            <v>304.505</v>
          </cell>
          <cell r="F7">
            <v>355.93599999999998</v>
          </cell>
          <cell r="G7">
            <v>34.595999999999997</v>
          </cell>
          <cell r="H7">
            <v>0</v>
          </cell>
          <cell r="I7">
            <v>241.20500000000001</v>
          </cell>
          <cell r="J7">
            <v>4.508</v>
          </cell>
          <cell r="K7">
            <v>5.2690000000000001</v>
          </cell>
          <cell r="L7">
            <v>0</v>
          </cell>
          <cell r="M7">
            <v>0</v>
          </cell>
          <cell r="N7">
            <v>231.428</v>
          </cell>
          <cell r="O7">
            <v>0</v>
          </cell>
          <cell r="P7">
            <v>1015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1015</v>
          </cell>
          <cell r="V7">
            <v>0</v>
          </cell>
          <cell r="W7">
            <v>0.54900000000000004</v>
          </cell>
          <cell r="X7">
            <v>241.20500000000001</v>
          </cell>
          <cell r="Y7">
            <v>10.326000000000001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231.428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241.20500000000001</v>
          </cell>
          <cell r="BC7">
            <v>1015</v>
          </cell>
          <cell r="BD7">
            <v>660.44100000000003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656.77499999999998</v>
          </cell>
          <cell r="E8">
            <v>302.34699999999998</v>
          </cell>
          <cell r="F8">
            <v>354.428</v>
          </cell>
          <cell r="G8">
            <v>34.694000000000003</v>
          </cell>
          <cell r="H8">
            <v>0</v>
          </cell>
          <cell r="I8">
            <v>239.32900000000001</v>
          </cell>
          <cell r="J8">
            <v>3.8149999999999999</v>
          </cell>
          <cell r="K8">
            <v>4.4720000000000004</v>
          </cell>
          <cell r="L8">
            <v>0</v>
          </cell>
          <cell r="M8">
            <v>0</v>
          </cell>
          <cell r="N8">
            <v>231.042</v>
          </cell>
          <cell r="O8">
            <v>0</v>
          </cell>
          <cell r="P8">
            <v>1010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1010</v>
          </cell>
          <cell r="V8">
            <v>0</v>
          </cell>
          <cell r="W8">
            <v>0.65900000000000003</v>
          </cell>
          <cell r="X8">
            <v>239.32900000000001</v>
          </cell>
          <cell r="Y8">
            <v>8.9460000000000015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231.042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239.32900000000001</v>
          </cell>
          <cell r="BC8">
            <v>1010</v>
          </cell>
          <cell r="BD8">
            <v>656.77499999999998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525.84500000000003</v>
          </cell>
          <cell r="E9">
            <v>244.23599999999999</v>
          </cell>
          <cell r="F9">
            <v>281.60899999999998</v>
          </cell>
          <cell r="G9">
            <v>34.959000000000003</v>
          </cell>
          <cell r="H9">
            <v>0</v>
          </cell>
          <cell r="I9">
            <v>192.97200000000001</v>
          </cell>
          <cell r="J9">
            <v>3.516</v>
          </cell>
          <cell r="K9">
            <v>4.0549999999999997</v>
          </cell>
          <cell r="L9">
            <v>0</v>
          </cell>
          <cell r="M9">
            <v>0</v>
          </cell>
          <cell r="N9">
            <v>185.40100000000001</v>
          </cell>
          <cell r="O9">
            <v>0</v>
          </cell>
          <cell r="P9">
            <v>801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801</v>
          </cell>
          <cell r="V9">
            <v>0</v>
          </cell>
          <cell r="W9">
            <v>0.73799999999999999</v>
          </cell>
          <cell r="X9">
            <v>192.97200000000001</v>
          </cell>
          <cell r="Y9">
            <v>8.3089999999999993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185.40100000000001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192.97200000000001</v>
          </cell>
          <cell r="BC9">
            <v>801</v>
          </cell>
          <cell r="BD9">
            <v>525.84500000000003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217.655</v>
          </cell>
          <cell r="E10">
            <v>101.366</v>
          </cell>
          <cell r="F10">
            <v>116.289</v>
          </cell>
          <cell r="G10">
            <v>34.817999999999998</v>
          </cell>
          <cell r="H10">
            <v>0</v>
          </cell>
          <cell r="I10">
            <v>77.724000000000004</v>
          </cell>
          <cell r="J10">
            <v>0.72699999999999998</v>
          </cell>
          <cell r="K10">
            <v>0.83499999999999996</v>
          </cell>
          <cell r="L10">
            <v>0</v>
          </cell>
          <cell r="M10">
            <v>0</v>
          </cell>
          <cell r="N10">
            <v>76.162000000000006</v>
          </cell>
          <cell r="O10">
            <v>0</v>
          </cell>
          <cell r="P10">
            <v>321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321</v>
          </cell>
          <cell r="V10">
            <v>0</v>
          </cell>
          <cell r="W10">
            <v>1.137</v>
          </cell>
          <cell r="X10">
            <v>77.724000000000004</v>
          </cell>
          <cell r="Y10">
            <v>2.6989999999999998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76.162000000000006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77.724000000000004</v>
          </cell>
          <cell r="BC10">
            <v>321</v>
          </cell>
          <cell r="BD10">
            <v>217.655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164.899</v>
          </cell>
          <cell r="E11">
            <v>77.064999999999998</v>
          </cell>
          <cell r="F11">
            <v>87.834000000000003</v>
          </cell>
          <cell r="G11">
            <v>35.311</v>
          </cell>
          <cell r="H11">
            <v>0</v>
          </cell>
          <cell r="I11">
            <v>60.442</v>
          </cell>
          <cell r="J11">
            <v>1.0860000000000001</v>
          </cell>
          <cell r="K11">
            <v>1.2370000000000001</v>
          </cell>
          <cell r="L11">
            <v>0</v>
          </cell>
          <cell r="M11">
            <v>0</v>
          </cell>
          <cell r="N11">
            <v>58.119</v>
          </cell>
          <cell r="O11">
            <v>0</v>
          </cell>
          <cell r="P11">
            <v>248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248</v>
          </cell>
          <cell r="V11">
            <v>0</v>
          </cell>
          <cell r="W11">
            <v>1.274</v>
          </cell>
          <cell r="X11">
            <v>60.442</v>
          </cell>
          <cell r="Y11">
            <v>3.5970000000000004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58.119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60.442</v>
          </cell>
          <cell r="BC11">
            <v>248</v>
          </cell>
          <cell r="BD11">
            <v>164.899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147.57499999999999</v>
          </cell>
          <cell r="E12">
            <v>69.900999999999996</v>
          </cell>
          <cell r="F12">
            <v>77.674000000000007</v>
          </cell>
          <cell r="G12">
            <v>35.453000000000003</v>
          </cell>
          <cell r="H12">
            <v>0</v>
          </cell>
          <cell r="I12">
            <v>54.246000000000002</v>
          </cell>
          <cell r="J12">
            <v>1.4470000000000001</v>
          </cell>
          <cell r="K12">
            <v>1.6080000000000001</v>
          </cell>
          <cell r="L12">
            <v>0</v>
          </cell>
          <cell r="M12">
            <v>0</v>
          </cell>
          <cell r="N12">
            <v>51.191000000000003</v>
          </cell>
          <cell r="O12">
            <v>0</v>
          </cell>
          <cell r="P12">
            <v>217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217</v>
          </cell>
          <cell r="V12">
            <v>0</v>
          </cell>
          <cell r="W12">
            <v>1.369</v>
          </cell>
          <cell r="X12">
            <v>54.246000000000002</v>
          </cell>
          <cell r="Y12">
            <v>4.4240000000000004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51.191000000000003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54.246000000000002</v>
          </cell>
          <cell r="BC12">
            <v>217</v>
          </cell>
          <cell r="BD12">
            <v>147.57499999999999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170.43299999999999</v>
          </cell>
          <cell r="E13">
            <v>81.418999999999997</v>
          </cell>
          <cell r="F13">
            <v>89.013999999999996</v>
          </cell>
          <cell r="G13">
            <v>35.210999999999999</v>
          </cell>
          <cell r="H13">
            <v>0</v>
          </cell>
          <cell r="I13">
            <v>61.232999999999997</v>
          </cell>
          <cell r="J13">
            <v>0.82799999999999996</v>
          </cell>
          <cell r="K13">
            <v>0.90500000000000003</v>
          </cell>
          <cell r="L13">
            <v>0</v>
          </cell>
          <cell r="M13">
            <v>0</v>
          </cell>
          <cell r="N13">
            <v>59.5</v>
          </cell>
          <cell r="O13">
            <v>0</v>
          </cell>
          <cell r="P13">
            <v>241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241</v>
          </cell>
          <cell r="V13">
            <v>0</v>
          </cell>
          <cell r="W13">
            <v>1.2789999999999999</v>
          </cell>
          <cell r="X13">
            <v>61.232999999999997</v>
          </cell>
          <cell r="Y13">
            <v>3.012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61.232999999999997</v>
          </cell>
          <cell r="BC13">
            <v>241</v>
          </cell>
          <cell r="BD13">
            <v>170.43299999999999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207.78</v>
          </cell>
          <cell r="E14">
            <v>97.334000000000003</v>
          </cell>
          <cell r="F14">
            <v>110.446</v>
          </cell>
          <cell r="G14">
            <v>35.563000000000002</v>
          </cell>
          <cell r="H14">
            <v>0</v>
          </cell>
          <cell r="I14">
            <v>76.376999999999995</v>
          </cell>
          <cell r="J14">
            <v>1.8260000000000001</v>
          </cell>
          <cell r="K14">
            <v>2.073</v>
          </cell>
          <cell r="L14">
            <v>0</v>
          </cell>
          <cell r="M14">
            <v>0</v>
          </cell>
          <cell r="N14">
            <v>72.477999999999994</v>
          </cell>
          <cell r="O14">
            <v>0</v>
          </cell>
          <cell r="P14">
            <v>312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312</v>
          </cell>
          <cell r="V14">
            <v>0</v>
          </cell>
          <cell r="W14">
            <v>1.0129999999999999</v>
          </cell>
          <cell r="X14">
            <v>76.376999999999995</v>
          </cell>
          <cell r="Y14">
            <v>4.9119999999999999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312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72.477999999999994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312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76.376999999999995</v>
          </cell>
          <cell r="BC14">
            <v>312</v>
          </cell>
          <cell r="BD14">
            <v>207.78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391.32499999999999</v>
          </cell>
          <cell r="E15">
            <v>182.298</v>
          </cell>
          <cell r="F15">
            <v>209.02699999999999</v>
          </cell>
          <cell r="G15">
            <v>35.515999999999998</v>
          </cell>
          <cell r="H15">
            <v>0</v>
          </cell>
          <cell r="I15">
            <v>143.65799999999999</v>
          </cell>
          <cell r="J15">
            <v>2.5049999999999999</v>
          </cell>
          <cell r="K15">
            <v>2.8730000000000002</v>
          </cell>
          <cell r="L15">
            <v>0</v>
          </cell>
          <cell r="M15">
            <v>0</v>
          </cell>
          <cell r="N15">
            <v>138.28</v>
          </cell>
          <cell r="O15">
            <v>0</v>
          </cell>
          <cell r="P15">
            <v>593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593</v>
          </cell>
          <cell r="V15">
            <v>0</v>
          </cell>
          <cell r="W15">
            <v>0.96</v>
          </cell>
          <cell r="X15">
            <v>143.65799999999999</v>
          </cell>
          <cell r="Y15">
            <v>6.3380000000000001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138.28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143.65799999999999</v>
          </cell>
          <cell r="BC15">
            <v>593</v>
          </cell>
          <cell r="BD15">
            <v>391.32499999999999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596.62800000000004</v>
          </cell>
          <cell r="E16">
            <v>274.39100000000002</v>
          </cell>
          <cell r="F16">
            <v>322.23700000000002</v>
          </cell>
          <cell r="G16">
            <v>35.491</v>
          </cell>
          <cell r="H16">
            <v>0</v>
          </cell>
          <cell r="I16">
            <v>219.976</v>
          </cell>
          <cell r="J16">
            <v>3.7040000000000002</v>
          </cell>
          <cell r="K16">
            <v>4.3490000000000002</v>
          </cell>
          <cell r="L16">
            <v>0</v>
          </cell>
          <cell r="M16">
            <v>0</v>
          </cell>
          <cell r="N16">
            <v>211.923</v>
          </cell>
          <cell r="O16">
            <v>0</v>
          </cell>
          <cell r="P16">
            <v>930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930</v>
          </cell>
          <cell r="V16">
            <v>0</v>
          </cell>
          <cell r="W16">
            <v>0.65900000000000003</v>
          </cell>
          <cell r="X16">
            <v>219.976</v>
          </cell>
          <cell r="Y16">
            <v>8.7120000000000015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211.923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219.976</v>
          </cell>
          <cell r="BC16">
            <v>930</v>
          </cell>
          <cell r="BD16">
            <v>596.62800000000004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753.20500000000004</v>
          </cell>
          <cell r="E17">
            <v>346.45499999999998</v>
          </cell>
          <cell r="F17">
            <v>406.75</v>
          </cell>
          <cell r="G17">
            <v>35.301000000000002</v>
          </cell>
          <cell r="H17">
            <v>0</v>
          </cell>
          <cell r="I17">
            <v>278.71600000000001</v>
          </cell>
          <cell r="J17">
            <v>4.8819999999999997</v>
          </cell>
          <cell r="K17">
            <v>5.7320000000000002</v>
          </cell>
          <cell r="L17">
            <v>0</v>
          </cell>
          <cell r="M17">
            <v>0</v>
          </cell>
          <cell r="N17">
            <v>268.10199999999998</v>
          </cell>
          <cell r="O17">
            <v>0</v>
          </cell>
          <cell r="P17">
            <v>1178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1178</v>
          </cell>
          <cell r="V17">
            <v>0</v>
          </cell>
          <cell r="W17">
            <v>0.51200000000000001</v>
          </cell>
          <cell r="X17">
            <v>278.71600000000001</v>
          </cell>
          <cell r="Y17">
            <v>11.126000000000001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268.10199999999998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278.71600000000001</v>
          </cell>
          <cell r="BC17">
            <v>1178</v>
          </cell>
          <cell r="BD17">
            <v>753.20500000000004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3081</v>
          </cell>
        </row>
      </sheetData>
      <sheetData sheetId="23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718.58799999999997</v>
          </cell>
          <cell r="E6">
            <v>330.79</v>
          </cell>
          <cell r="F6">
            <v>387.798</v>
          </cell>
          <cell r="G6">
            <v>35.267000000000003</v>
          </cell>
          <cell r="H6">
            <v>0</v>
          </cell>
          <cell r="I6">
            <v>262.29599999999999</v>
          </cell>
          <cell r="J6">
            <v>4.0019999999999998</v>
          </cell>
          <cell r="K6">
            <v>4.6920000000000002</v>
          </cell>
          <cell r="L6">
            <v>0</v>
          </cell>
          <cell r="M6">
            <v>0</v>
          </cell>
          <cell r="N6">
            <v>253.602</v>
          </cell>
          <cell r="O6">
            <v>0</v>
          </cell>
          <cell r="P6">
            <v>1107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1107</v>
          </cell>
          <cell r="V6">
            <v>0</v>
          </cell>
          <cell r="W6">
            <v>0.6</v>
          </cell>
          <cell r="X6">
            <v>262.29599999999999</v>
          </cell>
          <cell r="Y6">
            <v>9.2939999999999987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253.602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262.29599999999999</v>
          </cell>
          <cell r="BC6">
            <v>1107</v>
          </cell>
          <cell r="BD6">
            <v>718.58799999999997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648.72299999999996</v>
          </cell>
          <cell r="E7">
            <v>298.09199999999998</v>
          </cell>
          <cell r="F7">
            <v>350.63099999999997</v>
          </cell>
          <cell r="G7">
            <v>34.987000000000002</v>
          </cell>
          <cell r="H7">
            <v>0</v>
          </cell>
          <cell r="I7">
            <v>238.75299999999999</v>
          </cell>
          <cell r="J7">
            <v>3.9489999999999998</v>
          </cell>
          <cell r="K7">
            <v>4.6449999999999996</v>
          </cell>
          <cell r="L7">
            <v>0</v>
          </cell>
          <cell r="M7">
            <v>0</v>
          </cell>
          <cell r="N7">
            <v>230.15899999999999</v>
          </cell>
          <cell r="O7">
            <v>0</v>
          </cell>
          <cell r="P7">
            <v>1011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1011</v>
          </cell>
          <cell r="V7">
            <v>0</v>
          </cell>
          <cell r="W7">
            <v>0.56100000000000005</v>
          </cell>
          <cell r="X7">
            <v>238.75299999999999</v>
          </cell>
          <cell r="Y7">
            <v>9.1549999999999994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230.15899999999999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238.75299999999999</v>
          </cell>
          <cell r="BC7">
            <v>1011</v>
          </cell>
          <cell r="BD7">
            <v>648.72299999999996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585.59299999999996</v>
          </cell>
          <cell r="E8">
            <v>270.13900000000001</v>
          </cell>
          <cell r="F8">
            <v>315.45400000000001</v>
          </cell>
          <cell r="G8">
            <v>35.03</v>
          </cell>
          <cell r="H8">
            <v>0</v>
          </cell>
          <cell r="I8">
            <v>215.51400000000001</v>
          </cell>
          <cell r="J8">
            <v>3.4889999999999999</v>
          </cell>
          <cell r="K8">
            <v>4.0739999999999998</v>
          </cell>
          <cell r="L8">
            <v>0</v>
          </cell>
          <cell r="M8">
            <v>0</v>
          </cell>
          <cell r="N8">
            <v>207.95099999999999</v>
          </cell>
          <cell r="O8">
            <v>0</v>
          </cell>
          <cell r="P8">
            <v>906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906</v>
          </cell>
          <cell r="V8">
            <v>0</v>
          </cell>
          <cell r="W8">
            <v>0.77700000000000002</v>
          </cell>
          <cell r="X8">
            <v>215.51400000000001</v>
          </cell>
          <cell r="Y8">
            <v>8.34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207.95099999999999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215.51400000000001</v>
          </cell>
          <cell r="BC8">
            <v>906</v>
          </cell>
          <cell r="BD8">
            <v>585.59299999999996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371.38799999999998</v>
          </cell>
          <cell r="E9">
            <v>171.834</v>
          </cell>
          <cell r="F9">
            <v>199.554</v>
          </cell>
          <cell r="G9">
            <v>35.348999999999997</v>
          </cell>
          <cell r="H9">
            <v>0</v>
          </cell>
          <cell r="I9">
            <v>136.339</v>
          </cell>
          <cell r="J9">
            <v>2.2320000000000002</v>
          </cell>
          <cell r="K9">
            <v>2.5920000000000001</v>
          </cell>
          <cell r="L9">
            <v>0</v>
          </cell>
          <cell r="M9">
            <v>0</v>
          </cell>
          <cell r="N9">
            <v>131.51499999999999</v>
          </cell>
          <cell r="O9">
            <v>0</v>
          </cell>
          <cell r="P9">
            <v>570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570</v>
          </cell>
          <cell r="V9">
            <v>0</v>
          </cell>
          <cell r="W9">
            <v>0.86</v>
          </cell>
          <cell r="X9">
            <v>136.339</v>
          </cell>
          <cell r="Y9">
            <v>5.6840000000000002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131.51499999999999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136.339</v>
          </cell>
          <cell r="BC9">
            <v>570</v>
          </cell>
          <cell r="BD9">
            <v>371.38799999999998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229.364</v>
          </cell>
          <cell r="E10">
            <v>108.146</v>
          </cell>
          <cell r="F10">
            <v>121.218</v>
          </cell>
          <cell r="G10">
            <v>35.527999999999999</v>
          </cell>
          <cell r="H10">
            <v>0</v>
          </cell>
          <cell r="I10">
            <v>82.772999999999996</v>
          </cell>
          <cell r="J10">
            <v>1.1910000000000001</v>
          </cell>
          <cell r="K10">
            <v>1.3360000000000001</v>
          </cell>
          <cell r="L10">
            <v>0</v>
          </cell>
          <cell r="M10">
            <v>0</v>
          </cell>
          <cell r="N10">
            <v>80.245999999999995</v>
          </cell>
          <cell r="O10">
            <v>0</v>
          </cell>
          <cell r="P10">
            <v>334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334</v>
          </cell>
          <cell r="V10">
            <v>0</v>
          </cell>
          <cell r="W10">
            <v>1.127</v>
          </cell>
          <cell r="X10">
            <v>82.772999999999996</v>
          </cell>
          <cell r="Y10">
            <v>3.6539999999999999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80.245999999999995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82.772999999999996</v>
          </cell>
          <cell r="BC10">
            <v>334</v>
          </cell>
          <cell r="BD10">
            <v>229.364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177.73400000000001</v>
          </cell>
          <cell r="E11">
            <v>85.183000000000007</v>
          </cell>
          <cell r="F11">
            <v>92.551000000000002</v>
          </cell>
          <cell r="G11">
            <v>35.546999999999997</v>
          </cell>
          <cell r="H11">
            <v>0</v>
          </cell>
          <cell r="I11">
            <v>66.983999999999995</v>
          </cell>
          <cell r="J11">
            <v>1.742</v>
          </cell>
          <cell r="K11">
            <v>1.8919999999999999</v>
          </cell>
          <cell r="L11">
            <v>0</v>
          </cell>
          <cell r="M11">
            <v>0</v>
          </cell>
          <cell r="N11">
            <v>63.35</v>
          </cell>
          <cell r="O11">
            <v>0</v>
          </cell>
          <cell r="P11">
            <v>262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262</v>
          </cell>
          <cell r="V11">
            <v>0</v>
          </cell>
          <cell r="W11">
            <v>1.7989999999999999</v>
          </cell>
          <cell r="X11">
            <v>66.983999999999995</v>
          </cell>
          <cell r="Y11">
            <v>5.4329999999999998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63.35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66.983999999999995</v>
          </cell>
          <cell r="BC11">
            <v>262</v>
          </cell>
          <cell r="BD11">
            <v>177.73400000000001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169.02</v>
          </cell>
          <cell r="E12">
            <v>79.787999999999997</v>
          </cell>
          <cell r="F12">
            <v>89.231999999999999</v>
          </cell>
          <cell r="G12">
            <v>35.515999999999998</v>
          </cell>
          <cell r="H12">
            <v>0</v>
          </cell>
          <cell r="I12">
            <v>62.094000000000001</v>
          </cell>
          <cell r="J12">
            <v>1.1140000000000001</v>
          </cell>
          <cell r="K12">
            <v>1.246</v>
          </cell>
          <cell r="L12">
            <v>0</v>
          </cell>
          <cell r="M12">
            <v>0</v>
          </cell>
          <cell r="N12">
            <v>59.734000000000002</v>
          </cell>
          <cell r="O12">
            <v>0</v>
          </cell>
          <cell r="P12">
            <v>250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250</v>
          </cell>
          <cell r="V12">
            <v>0</v>
          </cell>
          <cell r="W12">
            <v>2.1579999999999999</v>
          </cell>
          <cell r="X12">
            <v>62.094000000000001</v>
          </cell>
          <cell r="Y12">
            <v>4.5180000000000007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59.734000000000002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62.094000000000001</v>
          </cell>
          <cell r="BC12">
            <v>250</v>
          </cell>
          <cell r="BD12">
            <v>169.02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174.405</v>
          </cell>
          <cell r="E13">
            <v>81.933000000000007</v>
          </cell>
          <cell r="F13">
            <v>92.471999999999994</v>
          </cell>
          <cell r="G13">
            <v>35.558999999999997</v>
          </cell>
          <cell r="H13">
            <v>0</v>
          </cell>
          <cell r="I13">
            <v>62.76</v>
          </cell>
          <cell r="J13">
            <v>0.55800000000000005</v>
          </cell>
          <cell r="K13">
            <v>0.629</v>
          </cell>
          <cell r="L13">
            <v>0</v>
          </cell>
          <cell r="M13">
            <v>0</v>
          </cell>
          <cell r="N13">
            <v>61.573</v>
          </cell>
          <cell r="O13">
            <v>0</v>
          </cell>
          <cell r="P13">
            <v>255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255</v>
          </cell>
          <cell r="V13">
            <v>0</v>
          </cell>
          <cell r="W13">
            <v>2.0859999999999999</v>
          </cell>
          <cell r="X13">
            <v>62.76</v>
          </cell>
          <cell r="Y13">
            <v>3.2729999999999997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61.573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62.76</v>
          </cell>
          <cell r="BC13">
            <v>255</v>
          </cell>
          <cell r="BD13">
            <v>174.405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142.654</v>
          </cell>
          <cell r="E14">
            <v>67.415000000000006</v>
          </cell>
          <cell r="F14">
            <v>75.239000000000004</v>
          </cell>
          <cell r="G14">
            <v>35.542999999999999</v>
          </cell>
          <cell r="H14">
            <v>0</v>
          </cell>
          <cell r="I14">
            <v>51.77</v>
          </cell>
          <cell r="J14">
            <v>1.056</v>
          </cell>
          <cell r="K14">
            <v>1.1779999999999999</v>
          </cell>
          <cell r="L14">
            <v>0</v>
          </cell>
          <cell r="M14">
            <v>0</v>
          </cell>
          <cell r="N14">
            <v>49.536000000000001</v>
          </cell>
          <cell r="O14">
            <v>0</v>
          </cell>
          <cell r="P14">
            <v>208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208</v>
          </cell>
          <cell r="V14">
            <v>0</v>
          </cell>
          <cell r="W14">
            <v>1.9279999999999999</v>
          </cell>
          <cell r="X14">
            <v>51.77</v>
          </cell>
          <cell r="Y14">
            <v>4.1619999999999999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49.536000000000001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51.77</v>
          </cell>
          <cell r="BC14">
            <v>208</v>
          </cell>
          <cell r="BD14">
            <v>142.654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340.75700000000001</v>
          </cell>
          <cell r="E15">
            <v>157.66900000000001</v>
          </cell>
          <cell r="F15">
            <v>183.08799999999999</v>
          </cell>
          <cell r="G15">
            <v>35.537999999999997</v>
          </cell>
          <cell r="H15">
            <v>0</v>
          </cell>
          <cell r="I15">
            <v>125.82599999999999</v>
          </cell>
          <cell r="J15">
            <v>2.3010000000000002</v>
          </cell>
          <cell r="K15">
            <v>2.6709999999999998</v>
          </cell>
          <cell r="L15">
            <v>0</v>
          </cell>
          <cell r="M15">
            <v>0</v>
          </cell>
          <cell r="N15">
            <v>120.854</v>
          </cell>
          <cell r="O15">
            <v>0</v>
          </cell>
          <cell r="P15">
            <v>526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526</v>
          </cell>
          <cell r="V15">
            <v>0</v>
          </cell>
          <cell r="W15">
            <v>1.5269999999999999</v>
          </cell>
          <cell r="X15">
            <v>125.82599999999999</v>
          </cell>
          <cell r="Y15">
            <v>6.4989999999999997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120.854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125.82599999999999</v>
          </cell>
          <cell r="BC15">
            <v>526</v>
          </cell>
          <cell r="BD15">
            <v>340.75700000000001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2004.337</v>
          </cell>
          <cell r="E6">
            <v>942.76300000000003</v>
          </cell>
          <cell r="F6">
            <v>1061.5740000000001</v>
          </cell>
          <cell r="G6">
            <v>34.594000000000001</v>
          </cell>
          <cell r="H6">
            <v>0</v>
          </cell>
          <cell r="I6">
            <v>742.04</v>
          </cell>
          <cell r="J6">
            <v>8.1180000000000003</v>
          </cell>
          <cell r="K6">
            <v>9.141</v>
          </cell>
          <cell r="L6">
            <v>0</v>
          </cell>
          <cell r="M6">
            <v>0</v>
          </cell>
          <cell r="N6">
            <v>724.78099999999995</v>
          </cell>
          <cell r="O6">
            <v>0</v>
          </cell>
          <cell r="P6">
            <v>3008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3008</v>
          </cell>
          <cell r="V6">
            <v>0</v>
          </cell>
          <cell r="W6">
            <v>1.3049999999999999</v>
          </cell>
          <cell r="X6">
            <v>742.04</v>
          </cell>
          <cell r="Y6">
            <v>18.564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724.78099999999995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742.04</v>
          </cell>
          <cell r="BC6">
            <v>3008</v>
          </cell>
          <cell r="BD6">
            <v>2004.337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1627.2059999999999</v>
          </cell>
          <cell r="E7">
            <v>765.50599999999997</v>
          </cell>
          <cell r="F7">
            <v>861.7</v>
          </cell>
          <cell r="G7">
            <v>34.595999999999997</v>
          </cell>
          <cell r="H7">
            <v>0</v>
          </cell>
          <cell r="I7">
            <v>601.62199999999996</v>
          </cell>
          <cell r="J7">
            <v>6.6769999999999996</v>
          </cell>
          <cell r="K7">
            <v>7.516</v>
          </cell>
          <cell r="L7">
            <v>0</v>
          </cell>
          <cell r="M7">
            <v>0</v>
          </cell>
          <cell r="N7">
            <v>587.42899999999997</v>
          </cell>
          <cell r="O7">
            <v>0</v>
          </cell>
          <cell r="P7">
            <v>2438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2438</v>
          </cell>
          <cell r="V7">
            <v>0</v>
          </cell>
          <cell r="W7">
            <v>1.6819999999999999</v>
          </cell>
          <cell r="X7">
            <v>601.62199999999996</v>
          </cell>
          <cell r="Y7">
            <v>15.875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587.42899999999997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601.62199999999996</v>
          </cell>
          <cell r="BC7">
            <v>2438</v>
          </cell>
          <cell r="BD7">
            <v>1627.2059999999999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1368.462</v>
          </cell>
          <cell r="E8">
            <v>644.13300000000004</v>
          </cell>
          <cell r="F8">
            <v>724.32899999999995</v>
          </cell>
          <cell r="G8">
            <v>34.680999999999997</v>
          </cell>
          <cell r="H8">
            <v>0</v>
          </cell>
          <cell r="I8">
            <v>505.16199999999998</v>
          </cell>
          <cell r="J8">
            <v>5.5149999999999997</v>
          </cell>
          <cell r="K8">
            <v>6.2009999999999996</v>
          </cell>
          <cell r="L8">
            <v>0</v>
          </cell>
          <cell r="M8">
            <v>0</v>
          </cell>
          <cell r="N8">
            <v>493.44600000000003</v>
          </cell>
          <cell r="O8">
            <v>0</v>
          </cell>
          <cell r="P8">
            <v>2045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2045</v>
          </cell>
          <cell r="V8">
            <v>0</v>
          </cell>
          <cell r="W8">
            <v>1.6779999999999999</v>
          </cell>
          <cell r="X8">
            <v>505.16199999999998</v>
          </cell>
          <cell r="Y8">
            <v>13.393999999999998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493.44600000000003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505.16199999999998</v>
          </cell>
          <cell r="BC8">
            <v>2045</v>
          </cell>
          <cell r="BD8">
            <v>1368.462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966.64599999999996</v>
          </cell>
          <cell r="E9">
            <v>453.84300000000002</v>
          </cell>
          <cell r="F9">
            <v>512.803</v>
          </cell>
          <cell r="G9">
            <v>34.941000000000003</v>
          </cell>
          <cell r="H9">
            <v>0</v>
          </cell>
          <cell r="I9">
            <v>356.46800000000002</v>
          </cell>
          <cell r="J9">
            <v>4.056</v>
          </cell>
          <cell r="K9">
            <v>4.5819999999999999</v>
          </cell>
          <cell r="L9">
            <v>0</v>
          </cell>
          <cell r="M9">
            <v>0</v>
          </cell>
          <cell r="N9">
            <v>347.83</v>
          </cell>
          <cell r="O9">
            <v>0</v>
          </cell>
          <cell r="P9">
            <v>1450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1450</v>
          </cell>
          <cell r="V9">
            <v>0</v>
          </cell>
          <cell r="W9">
            <v>1.8480000000000001</v>
          </cell>
          <cell r="X9">
            <v>356.46800000000002</v>
          </cell>
          <cell r="Y9">
            <v>10.486000000000001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347.83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356.46800000000002</v>
          </cell>
          <cell r="BC9">
            <v>1450</v>
          </cell>
          <cell r="BD9">
            <v>966.64599999999996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485.03399999999999</v>
          </cell>
          <cell r="E10">
            <v>232.47399999999999</v>
          </cell>
          <cell r="F10">
            <v>252.56</v>
          </cell>
          <cell r="G10">
            <v>34.831000000000003</v>
          </cell>
          <cell r="H10">
            <v>0</v>
          </cell>
          <cell r="I10">
            <v>177.702</v>
          </cell>
          <cell r="J10">
            <v>2.4340000000000002</v>
          </cell>
          <cell r="K10">
            <v>2.6440000000000001</v>
          </cell>
          <cell r="L10">
            <v>0</v>
          </cell>
          <cell r="M10">
            <v>0</v>
          </cell>
          <cell r="N10">
            <v>172.624</v>
          </cell>
          <cell r="O10">
            <v>0</v>
          </cell>
          <cell r="P10">
            <v>695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695</v>
          </cell>
          <cell r="V10">
            <v>0</v>
          </cell>
          <cell r="W10">
            <v>2.302</v>
          </cell>
          <cell r="X10">
            <v>177.702</v>
          </cell>
          <cell r="Y10">
            <v>7.3800000000000008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172.624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177.702</v>
          </cell>
          <cell r="BC10">
            <v>695</v>
          </cell>
          <cell r="BD10">
            <v>485.03399999999999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361.98500000000001</v>
          </cell>
          <cell r="E11">
            <v>174.851</v>
          </cell>
          <cell r="F11">
            <v>187.13399999999999</v>
          </cell>
          <cell r="G11">
            <v>35.323999999999998</v>
          </cell>
          <cell r="H11">
            <v>0</v>
          </cell>
          <cell r="I11">
            <v>132.62799999999999</v>
          </cell>
          <cell r="J11">
            <v>2.024</v>
          </cell>
          <cell r="K11">
            <v>2.1669999999999998</v>
          </cell>
          <cell r="L11">
            <v>0</v>
          </cell>
          <cell r="M11">
            <v>0</v>
          </cell>
          <cell r="N11">
            <v>128.43700000000001</v>
          </cell>
          <cell r="O11">
            <v>0</v>
          </cell>
          <cell r="P11">
            <v>511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511</v>
          </cell>
          <cell r="V11">
            <v>0</v>
          </cell>
          <cell r="W11">
            <v>2.0670000000000002</v>
          </cell>
          <cell r="X11">
            <v>132.62799999999999</v>
          </cell>
          <cell r="Y11">
            <v>6.258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128.43700000000001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132.62799999999999</v>
          </cell>
          <cell r="BC11">
            <v>511</v>
          </cell>
          <cell r="BD11">
            <v>361.98500000000001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467.666</v>
          </cell>
          <cell r="E12">
            <v>221.10400000000001</v>
          </cell>
          <cell r="F12">
            <v>246.56200000000001</v>
          </cell>
          <cell r="G12">
            <v>35.457999999999998</v>
          </cell>
          <cell r="H12">
            <v>0</v>
          </cell>
          <cell r="I12">
            <v>171.62700000000001</v>
          </cell>
          <cell r="J12">
            <v>2.5390000000000001</v>
          </cell>
          <cell r="K12">
            <v>2.8319999999999999</v>
          </cell>
          <cell r="L12">
            <v>0</v>
          </cell>
          <cell r="M12">
            <v>0</v>
          </cell>
          <cell r="N12">
            <v>166.256</v>
          </cell>
          <cell r="O12">
            <v>0</v>
          </cell>
          <cell r="P12">
            <v>689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689</v>
          </cell>
          <cell r="V12">
            <v>0</v>
          </cell>
          <cell r="W12">
            <v>2.234</v>
          </cell>
          <cell r="X12">
            <v>171.62700000000001</v>
          </cell>
          <cell r="Y12">
            <v>7.6050000000000004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166.256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171.62700000000001</v>
          </cell>
          <cell r="BC12">
            <v>689</v>
          </cell>
          <cell r="BD12">
            <v>467.666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449.71499999999997</v>
          </cell>
          <cell r="E13">
            <v>213.26300000000001</v>
          </cell>
          <cell r="F13">
            <v>236.452</v>
          </cell>
          <cell r="G13">
            <v>35.21</v>
          </cell>
          <cell r="H13">
            <v>0</v>
          </cell>
          <cell r="I13">
            <v>164.352</v>
          </cell>
          <cell r="J13">
            <v>2.52</v>
          </cell>
          <cell r="K13">
            <v>2.7930000000000001</v>
          </cell>
          <cell r="L13">
            <v>0</v>
          </cell>
          <cell r="M13">
            <v>0</v>
          </cell>
          <cell r="N13">
            <v>159.03899999999999</v>
          </cell>
          <cell r="O13">
            <v>0</v>
          </cell>
          <cell r="P13">
            <v>656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656</v>
          </cell>
          <cell r="V13">
            <v>0</v>
          </cell>
          <cell r="W13">
            <v>2.335</v>
          </cell>
          <cell r="X13">
            <v>164.352</v>
          </cell>
          <cell r="Y13">
            <v>7.6480000000000006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159.03899999999999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164.352</v>
          </cell>
          <cell r="BC13">
            <v>656</v>
          </cell>
          <cell r="BD13">
            <v>449.71499999999997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426.67899999999997</v>
          </cell>
          <cell r="E14">
            <v>202.483</v>
          </cell>
          <cell r="F14">
            <v>224.196</v>
          </cell>
          <cell r="G14">
            <v>35.557000000000002</v>
          </cell>
          <cell r="H14">
            <v>0</v>
          </cell>
          <cell r="I14">
            <v>156.29499999999999</v>
          </cell>
          <cell r="J14">
            <v>1.9550000000000001</v>
          </cell>
          <cell r="K14">
            <v>2.1640000000000001</v>
          </cell>
          <cell r="L14">
            <v>0</v>
          </cell>
          <cell r="M14">
            <v>0</v>
          </cell>
          <cell r="N14">
            <v>152.17599999999999</v>
          </cell>
          <cell r="O14">
            <v>0</v>
          </cell>
          <cell r="P14">
            <v>623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623</v>
          </cell>
          <cell r="V14">
            <v>0</v>
          </cell>
          <cell r="W14">
            <v>1.968</v>
          </cell>
          <cell r="X14">
            <v>156.29499999999999</v>
          </cell>
          <cell r="Y14">
            <v>6.0869999999999997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152.17599999999999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156.29499999999999</v>
          </cell>
          <cell r="BC14">
            <v>623</v>
          </cell>
          <cell r="BD14">
            <v>426.67899999999997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859.93799999999999</v>
          </cell>
          <cell r="E15">
            <v>406.89800000000002</v>
          </cell>
          <cell r="F15">
            <v>453.04</v>
          </cell>
          <cell r="G15">
            <v>35.518000000000001</v>
          </cell>
          <cell r="H15">
            <v>0</v>
          </cell>
          <cell r="I15">
            <v>317.596</v>
          </cell>
          <cell r="J15">
            <v>3.9689999999999999</v>
          </cell>
          <cell r="K15">
            <v>4.42</v>
          </cell>
          <cell r="L15">
            <v>0</v>
          </cell>
          <cell r="M15">
            <v>0</v>
          </cell>
          <cell r="N15">
            <v>309.20699999999999</v>
          </cell>
          <cell r="O15">
            <v>0</v>
          </cell>
          <cell r="P15">
            <v>1273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1273</v>
          </cell>
          <cell r="V15">
            <v>0</v>
          </cell>
          <cell r="W15">
            <v>1.94</v>
          </cell>
          <cell r="X15">
            <v>317.596</v>
          </cell>
          <cell r="Y15">
            <v>10.328999999999999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1273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309.20699999999999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1273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317.596</v>
          </cell>
          <cell r="BC15">
            <v>1273</v>
          </cell>
          <cell r="BD15">
            <v>859.93799999999999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1346.027</v>
          </cell>
          <cell r="E16">
            <v>634.61199999999997</v>
          </cell>
          <cell r="F16">
            <v>711.41499999999996</v>
          </cell>
          <cell r="G16">
            <v>35.488999999999997</v>
          </cell>
          <cell r="H16">
            <v>0</v>
          </cell>
          <cell r="I16">
            <v>498.553</v>
          </cell>
          <cell r="J16">
            <v>5.5960000000000001</v>
          </cell>
          <cell r="K16">
            <v>6.2729999999999997</v>
          </cell>
          <cell r="L16">
            <v>0</v>
          </cell>
          <cell r="M16">
            <v>0</v>
          </cell>
          <cell r="N16">
            <v>486.68400000000003</v>
          </cell>
          <cell r="O16">
            <v>0</v>
          </cell>
          <cell r="P16">
            <v>2012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2012</v>
          </cell>
          <cell r="V16">
            <v>0</v>
          </cell>
          <cell r="W16">
            <v>1.486</v>
          </cell>
          <cell r="X16">
            <v>498.553</v>
          </cell>
          <cell r="Y16">
            <v>13.355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486.68400000000003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498.553</v>
          </cell>
          <cell r="BC16">
            <v>2012</v>
          </cell>
          <cell r="BD16">
            <v>1346.027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1966.146</v>
          </cell>
          <cell r="E17">
            <v>925.85599999999999</v>
          </cell>
          <cell r="F17">
            <v>1040.29</v>
          </cell>
          <cell r="G17">
            <v>35.295999999999999</v>
          </cell>
          <cell r="H17">
            <v>0</v>
          </cell>
          <cell r="I17">
            <v>730.04600000000005</v>
          </cell>
          <cell r="J17">
            <v>8.0340000000000007</v>
          </cell>
          <cell r="K17">
            <v>9.0259999999999998</v>
          </cell>
          <cell r="L17">
            <v>0</v>
          </cell>
          <cell r="M17">
            <v>0</v>
          </cell>
          <cell r="N17">
            <v>712.98599999999999</v>
          </cell>
          <cell r="O17">
            <v>0</v>
          </cell>
          <cell r="P17">
            <v>2953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2953</v>
          </cell>
          <cell r="V17">
            <v>0</v>
          </cell>
          <cell r="W17">
            <v>1.073</v>
          </cell>
          <cell r="X17">
            <v>730.04600000000005</v>
          </cell>
          <cell r="Y17">
            <v>18.133000000000003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712.98599999999999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730.04600000000005</v>
          </cell>
          <cell r="BC17">
            <v>2953</v>
          </cell>
          <cell r="BD17">
            <v>1966.146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2880</v>
          </cell>
        </row>
      </sheetData>
      <sheetData sheetId="24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1712.8589999999999</v>
          </cell>
          <cell r="E6">
            <v>804.01900000000001</v>
          </cell>
          <cell r="F6">
            <v>908.84</v>
          </cell>
          <cell r="G6">
            <v>35.267000000000003</v>
          </cell>
          <cell r="H6">
            <v>0</v>
          </cell>
          <cell r="I6">
            <v>634.01</v>
          </cell>
          <cell r="J6">
            <v>6.9219999999999997</v>
          </cell>
          <cell r="K6">
            <v>7.8239999999999998</v>
          </cell>
          <cell r="L6">
            <v>0</v>
          </cell>
          <cell r="M6">
            <v>0</v>
          </cell>
          <cell r="N6">
            <v>619.26400000000001</v>
          </cell>
          <cell r="O6">
            <v>0</v>
          </cell>
          <cell r="P6">
            <v>2580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2580</v>
          </cell>
          <cell r="V6">
            <v>0</v>
          </cell>
          <cell r="W6">
            <v>1.4330000000000001</v>
          </cell>
          <cell r="X6">
            <v>634.01</v>
          </cell>
          <cell r="Y6">
            <v>16.178999999999998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2580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619.26400000000001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634.01</v>
          </cell>
          <cell r="BC6">
            <v>2580</v>
          </cell>
          <cell r="BD6">
            <v>1712.8589999999999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1659.202</v>
          </cell>
          <cell r="E7">
            <v>780.39599999999996</v>
          </cell>
          <cell r="F7">
            <v>878.80600000000004</v>
          </cell>
          <cell r="G7">
            <v>34.991</v>
          </cell>
          <cell r="H7">
            <v>0</v>
          </cell>
          <cell r="I7">
            <v>611.99300000000005</v>
          </cell>
          <cell r="J7">
            <v>6.7140000000000004</v>
          </cell>
          <cell r="K7">
            <v>7.5609999999999999</v>
          </cell>
          <cell r="L7">
            <v>0</v>
          </cell>
          <cell r="M7">
            <v>0</v>
          </cell>
          <cell r="N7">
            <v>597.71799999999996</v>
          </cell>
          <cell r="O7">
            <v>0</v>
          </cell>
          <cell r="P7">
            <v>2481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2481</v>
          </cell>
          <cell r="V7">
            <v>0</v>
          </cell>
          <cell r="W7">
            <v>1.1000000000000001</v>
          </cell>
          <cell r="X7">
            <v>611.99300000000005</v>
          </cell>
          <cell r="Y7">
            <v>15.375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2481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597.71799999999996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2481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611.99300000000005</v>
          </cell>
          <cell r="BC7">
            <v>2481</v>
          </cell>
          <cell r="BD7">
            <v>1659.202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1357.095</v>
          </cell>
          <cell r="E8">
            <v>639.447</v>
          </cell>
          <cell r="F8">
            <v>717.64800000000002</v>
          </cell>
          <cell r="G8">
            <v>35.036999999999999</v>
          </cell>
          <cell r="H8">
            <v>0</v>
          </cell>
          <cell r="I8">
            <v>497.49200000000002</v>
          </cell>
          <cell r="J8">
            <v>5.7389999999999999</v>
          </cell>
          <cell r="K8">
            <v>6.44</v>
          </cell>
          <cell r="L8">
            <v>0</v>
          </cell>
          <cell r="M8">
            <v>0</v>
          </cell>
          <cell r="N8">
            <v>485.31299999999999</v>
          </cell>
          <cell r="O8">
            <v>0</v>
          </cell>
          <cell r="P8">
            <v>2010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2010</v>
          </cell>
          <cell r="V8">
            <v>0</v>
          </cell>
          <cell r="W8">
            <v>1.655</v>
          </cell>
          <cell r="X8">
            <v>497.49200000000002</v>
          </cell>
          <cell r="Y8">
            <v>13.834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485.31299999999999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497.49200000000002</v>
          </cell>
          <cell r="BC8">
            <v>2010</v>
          </cell>
          <cell r="BD8">
            <v>1357.095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814.40300000000002</v>
          </cell>
          <cell r="E9">
            <v>383.64299999999997</v>
          </cell>
          <cell r="F9">
            <v>430.76</v>
          </cell>
          <cell r="G9">
            <v>35.35</v>
          </cell>
          <cell r="H9">
            <v>0</v>
          </cell>
          <cell r="I9">
            <v>299.09899999999999</v>
          </cell>
          <cell r="J9">
            <v>3.5680000000000001</v>
          </cell>
          <cell r="K9">
            <v>4.0060000000000002</v>
          </cell>
          <cell r="L9">
            <v>0</v>
          </cell>
          <cell r="M9">
            <v>0</v>
          </cell>
          <cell r="N9">
            <v>291.52499999999998</v>
          </cell>
          <cell r="O9">
            <v>0</v>
          </cell>
          <cell r="P9">
            <v>1209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1209</v>
          </cell>
          <cell r="V9">
            <v>0</v>
          </cell>
          <cell r="W9">
            <v>1.875</v>
          </cell>
          <cell r="X9">
            <v>299.09899999999999</v>
          </cell>
          <cell r="Y9">
            <v>9.4489999999999998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1209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291.52499999999998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1209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299.09899999999999</v>
          </cell>
          <cell r="BC9">
            <v>1209</v>
          </cell>
          <cell r="BD9">
            <v>814.40300000000002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583.22299999999996</v>
          </cell>
          <cell r="E10">
            <v>278.73399999999998</v>
          </cell>
          <cell r="F10">
            <v>304.48899999999998</v>
          </cell>
          <cell r="G10">
            <v>35.527999999999999</v>
          </cell>
          <cell r="H10">
            <v>0</v>
          </cell>
          <cell r="I10">
            <v>214.36</v>
          </cell>
          <cell r="J10">
            <v>2.5259999999999998</v>
          </cell>
          <cell r="K10">
            <v>2.76</v>
          </cell>
          <cell r="L10">
            <v>0</v>
          </cell>
          <cell r="M10">
            <v>0</v>
          </cell>
          <cell r="N10">
            <v>209.07400000000001</v>
          </cell>
          <cell r="O10">
            <v>0</v>
          </cell>
          <cell r="P10">
            <v>843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843</v>
          </cell>
          <cell r="V10">
            <v>0</v>
          </cell>
          <cell r="W10">
            <v>2.0680000000000001</v>
          </cell>
          <cell r="X10">
            <v>214.36</v>
          </cell>
          <cell r="Y10">
            <v>7.3539999999999992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209.07400000000001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214.36</v>
          </cell>
          <cell r="BC10">
            <v>843</v>
          </cell>
          <cell r="BD10">
            <v>583.22299999999996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502.79700000000003</v>
          </cell>
          <cell r="E11">
            <v>239.745</v>
          </cell>
          <cell r="F11">
            <v>263.05200000000002</v>
          </cell>
          <cell r="G11">
            <v>35.545999999999999</v>
          </cell>
          <cell r="H11">
            <v>0</v>
          </cell>
          <cell r="I11">
            <v>185.31800000000001</v>
          </cell>
          <cell r="J11">
            <v>2.3959999999999999</v>
          </cell>
          <cell r="K11">
            <v>2.629</v>
          </cell>
          <cell r="L11">
            <v>0</v>
          </cell>
          <cell r="M11">
            <v>0</v>
          </cell>
          <cell r="N11">
            <v>180.29300000000001</v>
          </cell>
          <cell r="O11">
            <v>0</v>
          </cell>
          <cell r="P11">
            <v>732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732</v>
          </cell>
          <cell r="V11">
            <v>0</v>
          </cell>
          <cell r="W11">
            <v>2.359</v>
          </cell>
          <cell r="X11">
            <v>185.31800000000001</v>
          </cell>
          <cell r="Y11">
            <v>7.3840000000000003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180.29300000000001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185.31800000000001</v>
          </cell>
          <cell r="BC11">
            <v>732</v>
          </cell>
          <cell r="BD11">
            <v>502.79700000000003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472.56099999999998</v>
          </cell>
          <cell r="E12">
            <v>223.31399999999999</v>
          </cell>
          <cell r="F12">
            <v>249.24700000000001</v>
          </cell>
          <cell r="G12">
            <v>35.514000000000003</v>
          </cell>
          <cell r="H12">
            <v>0</v>
          </cell>
          <cell r="I12">
            <v>174.21299999999999</v>
          </cell>
          <cell r="J12">
            <v>2.419</v>
          </cell>
          <cell r="K12">
            <v>2.6989999999999998</v>
          </cell>
          <cell r="L12">
            <v>0</v>
          </cell>
          <cell r="M12">
            <v>0</v>
          </cell>
          <cell r="N12">
            <v>169.095</v>
          </cell>
          <cell r="O12">
            <v>0</v>
          </cell>
          <cell r="P12">
            <v>700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700</v>
          </cell>
          <cell r="V12">
            <v>0</v>
          </cell>
          <cell r="W12">
            <v>2.5529999999999999</v>
          </cell>
          <cell r="X12">
            <v>174.21299999999999</v>
          </cell>
          <cell r="Y12">
            <v>7.6710000000000003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169.095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174.21299999999999</v>
          </cell>
          <cell r="BC12">
            <v>700</v>
          </cell>
          <cell r="BD12">
            <v>472.56099999999998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461.89299999999997</v>
          </cell>
          <cell r="E13">
            <v>219.91800000000001</v>
          </cell>
          <cell r="F13">
            <v>241.97499999999999</v>
          </cell>
          <cell r="G13">
            <v>35.56</v>
          </cell>
          <cell r="H13">
            <v>0</v>
          </cell>
          <cell r="I13">
            <v>169.399</v>
          </cell>
          <cell r="J13">
            <v>2.2789999999999999</v>
          </cell>
          <cell r="K13">
            <v>2.5070000000000001</v>
          </cell>
          <cell r="L13">
            <v>0</v>
          </cell>
          <cell r="M13">
            <v>0</v>
          </cell>
          <cell r="N13">
            <v>164.613</v>
          </cell>
          <cell r="O13">
            <v>0</v>
          </cell>
          <cell r="P13">
            <v>671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671</v>
          </cell>
          <cell r="V13">
            <v>0</v>
          </cell>
          <cell r="W13">
            <v>2.4550000000000001</v>
          </cell>
          <cell r="X13">
            <v>169.399</v>
          </cell>
          <cell r="Y13">
            <v>7.2409999999999997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164.613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169.399</v>
          </cell>
          <cell r="BC13">
            <v>671</v>
          </cell>
          <cell r="BD13">
            <v>461.89299999999997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493.71699999999998</v>
          </cell>
          <cell r="E14">
            <v>234.89599999999999</v>
          </cell>
          <cell r="F14">
            <v>258.82100000000003</v>
          </cell>
          <cell r="G14">
            <v>35.545999999999999</v>
          </cell>
          <cell r="H14">
            <v>0</v>
          </cell>
          <cell r="I14">
            <v>182.268</v>
          </cell>
          <cell r="J14">
            <v>2.351</v>
          </cell>
          <cell r="K14">
            <v>2.5910000000000002</v>
          </cell>
          <cell r="L14">
            <v>0</v>
          </cell>
          <cell r="M14">
            <v>0</v>
          </cell>
          <cell r="N14">
            <v>177.32599999999999</v>
          </cell>
          <cell r="O14">
            <v>0</v>
          </cell>
          <cell r="P14">
            <v>723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723</v>
          </cell>
          <cell r="V14">
            <v>0</v>
          </cell>
          <cell r="W14">
            <v>2.4289999999999998</v>
          </cell>
          <cell r="X14">
            <v>182.268</v>
          </cell>
          <cell r="Y14">
            <v>7.3710000000000004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177.32599999999999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182.268</v>
          </cell>
          <cell r="BC14">
            <v>723</v>
          </cell>
          <cell r="BD14">
            <v>493.71699999999998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875.21</v>
          </cell>
          <cell r="E15">
            <v>414.44499999999999</v>
          </cell>
          <cell r="F15">
            <v>460.76499999999999</v>
          </cell>
          <cell r="G15">
            <v>35.534999999999997</v>
          </cell>
          <cell r="H15">
            <v>0</v>
          </cell>
          <cell r="I15">
            <v>321.81099999999998</v>
          </cell>
          <cell r="J15">
            <v>3.7269999999999999</v>
          </cell>
          <cell r="K15">
            <v>4.1440000000000001</v>
          </cell>
          <cell r="L15">
            <v>0</v>
          </cell>
          <cell r="M15">
            <v>0</v>
          </cell>
          <cell r="N15">
            <v>313.94</v>
          </cell>
          <cell r="O15">
            <v>0</v>
          </cell>
          <cell r="P15">
            <v>1288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1288</v>
          </cell>
          <cell r="V15">
            <v>0</v>
          </cell>
          <cell r="W15">
            <v>2.2040000000000002</v>
          </cell>
          <cell r="X15">
            <v>321.81099999999998</v>
          </cell>
          <cell r="Y15">
            <v>10.075000000000001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313.94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321.81099999999998</v>
          </cell>
          <cell r="BC15">
            <v>1288</v>
          </cell>
          <cell r="BD15">
            <v>875.21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vyhodnocení PROVOZ"/>
      <sheetName val="Kogenerace"/>
      <sheetName val="účinnosti"/>
      <sheetName val="měsíční výkaz"/>
      <sheetName val="MTH kotlů"/>
      <sheetName val="plyn"/>
      <sheetName val="kotelna pošta"/>
      <sheetName val="evidence plynu k ED"/>
      <sheetName val="Teplo"/>
      <sheetName val="voda"/>
      <sheetName val="elektřina"/>
      <sheetName val="Spotřeba tepla kancelář"/>
      <sheetName val="importy"/>
      <sheetName val="hodnocení Volyně"/>
      <sheetName val="Fakturace"/>
      <sheetName val="patní měřiče"/>
      <sheetName val="Odběratelé"/>
      <sheetName val="Odběratelé GJ m2"/>
      <sheetName val="Měrné spotřeby"/>
      <sheetName val="Spotřeby elektřiny DPS"/>
      <sheetName val="hlášení MPO"/>
      <sheetName val="ERU-1"/>
      <sheetName val="OTE"/>
      <sheetName val="měrné ukazatele"/>
      <sheetName val="evidenc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794.29300000000001</v>
          </cell>
          <cell r="E6">
            <v>358.78</v>
          </cell>
          <cell r="F6">
            <v>435.51299999999998</v>
          </cell>
          <cell r="G6">
            <v>34.591999999999999</v>
          </cell>
          <cell r="H6">
            <v>0</v>
          </cell>
          <cell r="I6">
            <v>292.91000000000003</v>
          </cell>
          <cell r="J6">
            <v>2.59</v>
          </cell>
          <cell r="K6">
            <v>3.1429999999999998</v>
          </cell>
          <cell r="L6">
            <v>2.169</v>
          </cell>
          <cell r="M6">
            <v>0.14400000000004942</v>
          </cell>
          <cell r="N6">
            <v>284.86399999999998</v>
          </cell>
          <cell r="O6">
            <v>0</v>
          </cell>
          <cell r="P6">
            <v>1280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1280</v>
          </cell>
          <cell r="V6">
            <v>0</v>
          </cell>
          <cell r="W6">
            <v>2.06</v>
          </cell>
          <cell r="X6">
            <v>292.91000000000003</v>
          </cell>
          <cell r="Y6">
            <v>9.9619999999999997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284.86399999999998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312.31999999999994</v>
          </cell>
          <cell r="AZ6">
            <v>967.68000000000006</v>
          </cell>
          <cell r="BA6">
            <v>0</v>
          </cell>
          <cell r="BB6">
            <v>292.91000000000003</v>
          </cell>
          <cell r="BC6">
            <v>1280</v>
          </cell>
          <cell r="BD6">
            <v>794.29300000000001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782.31100000000004</v>
          </cell>
          <cell r="E7">
            <v>352.47899999999998</v>
          </cell>
          <cell r="F7">
            <v>429.83199999999999</v>
          </cell>
          <cell r="G7">
            <v>34.655000000000001</v>
          </cell>
          <cell r="H7">
            <v>0</v>
          </cell>
          <cell r="I7">
            <v>288.608</v>
          </cell>
          <cell r="J7">
            <v>3.5539999999999998</v>
          </cell>
          <cell r="K7">
            <v>4.3339999999999996</v>
          </cell>
          <cell r="L7">
            <v>2.5409999999999999</v>
          </cell>
          <cell r="M7">
            <v>3.0642155479654321E-14</v>
          </cell>
          <cell r="N7">
            <v>278.17899999999997</v>
          </cell>
          <cell r="O7">
            <v>0</v>
          </cell>
          <cell r="P7">
            <v>1267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1267</v>
          </cell>
          <cell r="V7">
            <v>0</v>
          </cell>
          <cell r="W7">
            <v>1.508</v>
          </cell>
          <cell r="X7">
            <v>288.608</v>
          </cell>
          <cell r="Y7">
            <v>11.937000000000001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278.17899999999997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309.14800000000002</v>
          </cell>
          <cell r="AZ7">
            <v>957.85199999999998</v>
          </cell>
          <cell r="BA7">
            <v>0</v>
          </cell>
          <cell r="BB7">
            <v>288.608</v>
          </cell>
          <cell r="BC7">
            <v>1267</v>
          </cell>
          <cell r="BD7">
            <v>782.31100000000004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877.8</v>
          </cell>
          <cell r="E8">
            <v>394.92500000000001</v>
          </cell>
          <cell r="F8">
            <v>482.875</v>
          </cell>
          <cell r="G8">
            <v>34.637999999999998</v>
          </cell>
          <cell r="H8">
            <v>0</v>
          </cell>
          <cell r="I8">
            <v>324.19099999999997</v>
          </cell>
          <cell r="J8">
            <v>3.4670000000000001</v>
          </cell>
          <cell r="K8">
            <v>4.24</v>
          </cell>
          <cell r="L8">
            <v>2.7989999999999999</v>
          </cell>
          <cell r="M8">
            <v>-2.886579864025407E-14</v>
          </cell>
          <cell r="N8">
            <v>313.685</v>
          </cell>
          <cell r="O8">
            <v>0</v>
          </cell>
          <cell r="P8">
            <v>1427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1427</v>
          </cell>
          <cell r="V8">
            <v>0</v>
          </cell>
          <cell r="W8">
            <v>1.554</v>
          </cell>
          <cell r="X8">
            <v>324.19099999999997</v>
          </cell>
          <cell r="Y8">
            <v>12.06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313.685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348.1880000000001</v>
          </cell>
          <cell r="AZ8">
            <v>1078.8119999999999</v>
          </cell>
          <cell r="BA8">
            <v>0</v>
          </cell>
          <cell r="BB8">
            <v>324.19099999999997</v>
          </cell>
          <cell r="BC8">
            <v>1427</v>
          </cell>
          <cell r="BD8">
            <v>877.8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576.84799999999996</v>
          </cell>
          <cell r="E9">
            <v>260.19200000000001</v>
          </cell>
          <cell r="F9">
            <v>316.65600000000001</v>
          </cell>
          <cell r="G9">
            <v>34.610999999999997</v>
          </cell>
          <cell r="H9">
            <v>0</v>
          </cell>
          <cell r="I9">
            <v>213.18199999999999</v>
          </cell>
          <cell r="J9">
            <v>2.742</v>
          </cell>
          <cell r="K9">
            <v>3.3359999999999999</v>
          </cell>
          <cell r="L9">
            <v>1.732</v>
          </cell>
          <cell r="M9">
            <v>-2.5979218776228663E-14</v>
          </cell>
          <cell r="N9">
            <v>205.37200000000001</v>
          </cell>
          <cell r="O9">
            <v>0</v>
          </cell>
          <cell r="P9">
            <v>934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934</v>
          </cell>
          <cell r="V9">
            <v>0</v>
          </cell>
          <cell r="W9">
            <v>2.5640000000000001</v>
          </cell>
          <cell r="X9">
            <v>213.18199999999999</v>
          </cell>
          <cell r="Y9">
            <v>10.373999999999999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205.37200000000001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227.89599999999996</v>
          </cell>
          <cell r="AZ9">
            <v>706.10400000000004</v>
          </cell>
          <cell r="BA9">
            <v>0</v>
          </cell>
          <cell r="BB9">
            <v>213.18199999999999</v>
          </cell>
          <cell r="BC9">
            <v>934</v>
          </cell>
          <cell r="BD9">
            <v>576.84799999999996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301.20699999999999</v>
          </cell>
          <cell r="E10">
            <v>135.51900000000001</v>
          </cell>
          <cell r="F10">
            <v>165.68799999999999</v>
          </cell>
          <cell r="G10">
            <v>34.655000000000001</v>
          </cell>
          <cell r="H10">
            <v>0</v>
          </cell>
          <cell r="I10">
            <v>110.191</v>
          </cell>
          <cell r="J10">
            <v>1.1060000000000001</v>
          </cell>
          <cell r="K10">
            <v>1.3520000000000001</v>
          </cell>
          <cell r="L10">
            <v>0.625</v>
          </cell>
          <cell r="M10">
            <v>-1.7763568394002505E-15</v>
          </cell>
          <cell r="N10">
            <v>107.108</v>
          </cell>
          <cell r="O10">
            <v>0</v>
          </cell>
          <cell r="P10">
            <v>485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485</v>
          </cell>
          <cell r="V10">
            <v>0</v>
          </cell>
          <cell r="W10">
            <v>2.6629999999999998</v>
          </cell>
          <cell r="X10">
            <v>110.191</v>
          </cell>
          <cell r="Y10">
            <v>5.7460000000000004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107.108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118.33999999999997</v>
          </cell>
          <cell r="AZ10">
            <v>366.66</v>
          </cell>
          <cell r="BA10">
            <v>0</v>
          </cell>
          <cell r="BB10">
            <v>110.191</v>
          </cell>
          <cell r="BC10">
            <v>485</v>
          </cell>
          <cell r="BD10">
            <v>301.20699999999999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202.56700000000001</v>
          </cell>
          <cell r="E11">
            <v>88.908000000000001</v>
          </cell>
          <cell r="F11">
            <v>113.65900000000001</v>
          </cell>
          <cell r="G11">
            <v>34.887</v>
          </cell>
          <cell r="H11">
            <v>0</v>
          </cell>
          <cell r="I11">
            <v>71.704999999999998</v>
          </cell>
          <cell r="J11">
            <v>0.98099999999999998</v>
          </cell>
          <cell r="K11">
            <v>1.2549999999999999</v>
          </cell>
          <cell r="L11">
            <v>0.30299999999999999</v>
          </cell>
          <cell r="M11">
            <v>1.7208456881689926E-15</v>
          </cell>
          <cell r="N11">
            <v>69.165999999999997</v>
          </cell>
          <cell r="O11">
            <v>0</v>
          </cell>
          <cell r="P11">
            <v>330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330</v>
          </cell>
          <cell r="V11">
            <v>0</v>
          </cell>
          <cell r="W11">
            <v>2.5110000000000001</v>
          </cell>
          <cell r="X11">
            <v>71.704999999999998</v>
          </cell>
          <cell r="Y11">
            <v>5.05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69.165999999999997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80.52000000000001</v>
          </cell>
          <cell r="AZ11">
            <v>249.48</v>
          </cell>
          <cell r="BA11">
            <v>0</v>
          </cell>
          <cell r="BB11">
            <v>71.704999999999998</v>
          </cell>
          <cell r="BC11">
            <v>330</v>
          </cell>
          <cell r="BD11">
            <v>202.56700000000001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205.3</v>
          </cell>
          <cell r="E12">
            <v>90.620999999999995</v>
          </cell>
          <cell r="F12">
            <v>114.679</v>
          </cell>
          <cell r="G12">
            <v>35.048000000000002</v>
          </cell>
          <cell r="H12">
            <v>0</v>
          </cell>
          <cell r="I12">
            <v>72.875</v>
          </cell>
          <cell r="J12">
            <v>0.89700000000000002</v>
          </cell>
          <cell r="K12">
            <v>1.135</v>
          </cell>
          <cell r="L12">
            <v>0.17399999999999999</v>
          </cell>
          <cell r="M12">
            <v>3.0531133177191805E-15</v>
          </cell>
          <cell r="N12">
            <v>70.668999999999997</v>
          </cell>
          <cell r="O12">
            <v>0</v>
          </cell>
          <cell r="P12">
            <v>332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332</v>
          </cell>
          <cell r="V12">
            <v>0</v>
          </cell>
          <cell r="W12">
            <v>1.8919999999999999</v>
          </cell>
          <cell r="X12">
            <v>72.875</v>
          </cell>
          <cell r="Y12">
            <v>4.0979999999999999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70.668999999999997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81.00800000000001</v>
          </cell>
          <cell r="AZ12">
            <v>250.99199999999999</v>
          </cell>
          <cell r="BA12">
            <v>0</v>
          </cell>
          <cell r="BB12">
            <v>72.875</v>
          </cell>
          <cell r="BC12">
            <v>332</v>
          </cell>
          <cell r="BD12">
            <v>205.3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207.03100000000001</v>
          </cell>
          <cell r="E13">
            <v>91.015000000000001</v>
          </cell>
          <cell r="F13">
            <v>116.01600000000001</v>
          </cell>
          <cell r="G13">
            <v>35.213999999999999</v>
          </cell>
          <cell r="H13">
            <v>0</v>
          </cell>
          <cell r="I13">
            <v>72.566999999999993</v>
          </cell>
          <cell r="J13">
            <v>0.77800000000000002</v>
          </cell>
          <cell r="K13">
            <v>0.99199999999999999</v>
          </cell>
          <cell r="L13">
            <v>0.317</v>
          </cell>
          <cell r="M13">
            <v>-1.0935696792557792E-14</v>
          </cell>
          <cell r="N13">
            <v>70.48</v>
          </cell>
          <cell r="O13">
            <v>0</v>
          </cell>
          <cell r="P13">
            <v>333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333</v>
          </cell>
          <cell r="V13">
            <v>0</v>
          </cell>
          <cell r="W13">
            <v>2.7240000000000002</v>
          </cell>
          <cell r="X13">
            <v>72.566999999999993</v>
          </cell>
          <cell r="Y13">
            <v>4.8109999999999999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81.25200000000001</v>
          </cell>
          <cell r="AZ13">
            <v>251.74799999999999</v>
          </cell>
          <cell r="BA13">
            <v>0</v>
          </cell>
          <cell r="BB13">
            <v>72.566999999999993</v>
          </cell>
          <cell r="BC13">
            <v>333</v>
          </cell>
          <cell r="BD13">
            <v>207.03100000000001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224.43799999999999</v>
          </cell>
          <cell r="E14">
            <v>99.813999999999993</v>
          </cell>
          <cell r="F14">
            <v>124.624</v>
          </cell>
          <cell r="G14">
            <v>35.238</v>
          </cell>
          <cell r="H14">
            <v>0</v>
          </cell>
          <cell r="I14">
            <v>79.87</v>
          </cell>
          <cell r="J14">
            <v>1.17</v>
          </cell>
          <cell r="K14">
            <v>1.46</v>
          </cell>
          <cell r="L14">
            <v>0.496</v>
          </cell>
          <cell r="M14">
            <v>4.8849813083506888E-15</v>
          </cell>
          <cell r="N14">
            <v>76.744</v>
          </cell>
          <cell r="O14">
            <v>0</v>
          </cell>
          <cell r="P14">
            <v>359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359</v>
          </cell>
          <cell r="V14">
            <v>0</v>
          </cell>
          <cell r="W14">
            <v>3.2090000000000001</v>
          </cell>
          <cell r="X14">
            <v>79.87</v>
          </cell>
          <cell r="Y14">
            <v>6.3350000000000009</v>
          </cell>
          <cell r="Z14">
            <v>0</v>
          </cell>
          <cell r="AA14">
            <v>0</v>
          </cell>
          <cell r="AB14">
            <v>0</v>
          </cell>
          <cell r="AC14">
            <v>8.8817841970012523E-16</v>
          </cell>
          <cell r="AD14">
            <v>0</v>
          </cell>
          <cell r="AE14">
            <v>359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76.744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87.596000000000004</v>
          </cell>
          <cell r="AZ14">
            <v>271.404</v>
          </cell>
          <cell r="BA14">
            <v>0</v>
          </cell>
          <cell r="BB14">
            <v>79.87</v>
          </cell>
          <cell r="BC14">
            <v>359</v>
          </cell>
          <cell r="BD14">
            <v>224.43799999999999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450.55399999999997</v>
          </cell>
          <cell r="E15">
            <v>204.27699999999999</v>
          </cell>
          <cell r="F15">
            <v>246.27699999999999</v>
          </cell>
          <cell r="G15">
            <v>35.482999999999997</v>
          </cell>
          <cell r="H15">
            <v>0</v>
          </cell>
          <cell r="I15">
            <v>164.971</v>
          </cell>
          <cell r="J15">
            <v>1.47</v>
          </cell>
          <cell r="K15">
            <v>1.772</v>
          </cell>
          <cell r="L15">
            <v>1.4119999999999999</v>
          </cell>
          <cell r="M15">
            <v>-3.3306690738754696E-15</v>
          </cell>
          <cell r="N15">
            <v>160.31700000000001</v>
          </cell>
          <cell r="O15">
            <v>0</v>
          </cell>
          <cell r="P15">
            <v>716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716</v>
          </cell>
          <cell r="V15">
            <v>0</v>
          </cell>
          <cell r="W15">
            <v>2.9969999999999999</v>
          </cell>
          <cell r="X15">
            <v>164.971</v>
          </cell>
          <cell r="Y15">
            <v>7.6509999999999998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160.31700000000001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174.70399999999995</v>
          </cell>
          <cell r="AZ15">
            <v>541.29600000000005</v>
          </cell>
          <cell r="BA15">
            <v>0</v>
          </cell>
          <cell r="BB15">
            <v>164.971</v>
          </cell>
          <cell r="BC15">
            <v>716</v>
          </cell>
          <cell r="BD15">
            <v>450.55399999999997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547.53</v>
          </cell>
          <cell r="E16">
            <v>247.68899999999999</v>
          </cell>
          <cell r="F16">
            <v>299.84100000000001</v>
          </cell>
          <cell r="G16">
            <v>35.277999999999999</v>
          </cell>
          <cell r="H16">
            <v>0</v>
          </cell>
          <cell r="I16">
            <v>201.01</v>
          </cell>
          <cell r="J16">
            <v>2.3380000000000001</v>
          </cell>
          <cell r="K16">
            <v>2.83</v>
          </cell>
          <cell r="L16">
            <v>1.7569999999999999</v>
          </cell>
          <cell r="M16">
            <v>-1.7097434579227411E-14</v>
          </cell>
          <cell r="N16">
            <v>194.08500000000001</v>
          </cell>
          <cell r="O16">
            <v>0</v>
          </cell>
          <cell r="P16">
            <v>876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876</v>
          </cell>
          <cell r="V16">
            <v>0</v>
          </cell>
          <cell r="W16">
            <v>2.97</v>
          </cell>
          <cell r="X16">
            <v>201.01</v>
          </cell>
          <cell r="Y16">
            <v>9.8949999999999996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194.08500000000001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213.74400000000003</v>
          </cell>
          <cell r="AZ16">
            <v>662.25599999999997</v>
          </cell>
          <cell r="BA16">
            <v>0</v>
          </cell>
          <cell r="BB16">
            <v>201.01</v>
          </cell>
          <cell r="BC16">
            <v>876</v>
          </cell>
          <cell r="BD16">
            <v>547.53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722.71600000000001</v>
          </cell>
          <cell r="E17">
            <v>330.096</v>
          </cell>
          <cell r="F17">
            <v>392.62</v>
          </cell>
          <cell r="G17">
            <v>35.356000000000002</v>
          </cell>
          <cell r="H17">
            <v>0</v>
          </cell>
          <cell r="I17">
            <v>266.93900000000002</v>
          </cell>
          <cell r="J17">
            <v>3.14</v>
          </cell>
          <cell r="K17">
            <v>3.7349999999999999</v>
          </cell>
          <cell r="L17">
            <v>2.42</v>
          </cell>
          <cell r="M17">
            <v>1.5543122344752192E-14</v>
          </cell>
          <cell r="N17">
            <v>257.64400000000001</v>
          </cell>
          <cell r="O17">
            <v>0</v>
          </cell>
          <cell r="P17">
            <v>1143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1143</v>
          </cell>
          <cell r="V17">
            <v>0</v>
          </cell>
          <cell r="W17">
            <v>2.411</v>
          </cell>
          <cell r="X17">
            <v>266.93900000000002</v>
          </cell>
          <cell r="Y17">
            <v>11.706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1143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257.64400000000001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278.89199999999994</v>
          </cell>
          <cell r="AZ17">
            <v>864.10800000000006</v>
          </cell>
          <cell r="BA17">
            <v>0</v>
          </cell>
          <cell r="BB17">
            <v>266.93900000000002</v>
          </cell>
          <cell r="BC17">
            <v>1143</v>
          </cell>
          <cell r="BD17">
            <v>722.71600000000001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3282</v>
          </cell>
        </row>
      </sheetData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5WX6GSRLLGJGKQ77KSYQC3NPN">
      <xxl21:absoluteUrl r:id="rId2"/>
    </xxl21:alternateUrls>
    <sheetNames>
      <sheetName val="Verze"/>
      <sheetName val="účinnosti"/>
      <sheetName val="vyhodnocení PROVOZ"/>
      <sheetName val="Kogenerace"/>
      <sheetName val="měsíční výkaz"/>
      <sheetName val="kotelna pošta"/>
      <sheetName val="MTH kotlů"/>
      <sheetName val="plyn"/>
      <sheetName val="elektřina"/>
      <sheetName val="evidence plynu k ED"/>
      <sheetName val="Teplo"/>
      <sheetName val="voda"/>
      <sheetName val="Spotřeba tepla kancelář"/>
      <sheetName val="importy"/>
      <sheetName val="Fakturace"/>
      <sheetName val="Odběratelé"/>
      <sheetName val="patní měřiče"/>
      <sheetName val="Měrné spotřeby"/>
      <sheetName val="Odběratelé GJ m2"/>
      <sheetName val="Spotřeby elektřiny DPS"/>
      <sheetName val="hlášení MPO"/>
      <sheetName val="ERU-1"/>
      <sheetName val="OTE"/>
      <sheetName val="měrné ukazatele"/>
      <sheetName val="hodnocení Volyně"/>
      <sheetName val="evidenc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6">
          <cell r="A6" t="str">
            <v>Leden</v>
          </cell>
          <cell r="B6">
            <v>1</v>
          </cell>
          <cell r="C6" t="str">
            <v>OK</v>
          </cell>
          <cell r="D6">
            <v>712.97299999999996</v>
          </cell>
          <cell r="E6">
            <v>324.66300000000001</v>
          </cell>
          <cell r="F6">
            <v>388.31</v>
          </cell>
          <cell r="G6">
            <v>35.44</v>
          </cell>
          <cell r="H6">
            <v>0</v>
          </cell>
          <cell r="I6">
            <v>262.67200000000003</v>
          </cell>
          <cell r="J6">
            <v>2.52</v>
          </cell>
          <cell r="K6">
            <v>3.0129999999999999</v>
          </cell>
          <cell r="L6">
            <v>1.827</v>
          </cell>
          <cell r="M6">
            <v>9.4000000000036721E-2</v>
          </cell>
          <cell r="N6">
            <v>255.21799999999999</v>
          </cell>
          <cell r="O6">
            <v>0</v>
          </cell>
          <cell r="P6">
            <v>1131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1131</v>
          </cell>
          <cell r="V6">
            <v>0</v>
          </cell>
          <cell r="W6">
            <v>2.3519999999999999</v>
          </cell>
          <cell r="X6">
            <v>262.67200000000003</v>
          </cell>
          <cell r="Y6">
            <v>9.7119999999999997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255.21799999999999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275.96399999999994</v>
          </cell>
          <cell r="AZ6">
            <v>855.03600000000006</v>
          </cell>
          <cell r="BA6">
            <v>0</v>
          </cell>
          <cell r="BB6">
            <v>262.67200000000003</v>
          </cell>
          <cell r="BC6">
            <v>1131</v>
          </cell>
          <cell r="BD6">
            <v>712.97299999999996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651.51599999999996</v>
          </cell>
          <cell r="E7">
            <v>297.28300000000002</v>
          </cell>
          <cell r="F7">
            <v>354.233</v>
          </cell>
          <cell r="G7">
            <v>35.165999999999997</v>
          </cell>
          <cell r="H7">
            <v>0</v>
          </cell>
          <cell r="I7">
            <v>240.81200000000001</v>
          </cell>
          <cell r="J7">
            <v>2.823</v>
          </cell>
          <cell r="K7">
            <v>3.363</v>
          </cell>
          <cell r="L7">
            <v>2.1629999999999998</v>
          </cell>
          <cell r="M7">
            <v>1.7763568394002505E-14</v>
          </cell>
          <cell r="N7">
            <v>232.46299999999999</v>
          </cell>
          <cell r="O7">
            <v>0</v>
          </cell>
          <cell r="P7">
            <v>1033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1033</v>
          </cell>
          <cell r="V7">
            <v>0</v>
          </cell>
          <cell r="W7">
            <v>2.1349999999999998</v>
          </cell>
          <cell r="X7">
            <v>240.81200000000001</v>
          </cell>
          <cell r="Y7">
            <v>10.484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232.46299999999999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252.05200000000002</v>
          </cell>
          <cell r="AZ7">
            <v>780.94799999999998</v>
          </cell>
          <cell r="BA7">
            <v>0</v>
          </cell>
          <cell r="BB7">
            <v>240.81200000000001</v>
          </cell>
          <cell r="BC7">
            <v>1033</v>
          </cell>
          <cell r="BD7">
            <v>651.51599999999996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581.68600000000004</v>
          </cell>
          <cell r="E8">
            <v>265.82600000000002</v>
          </cell>
          <cell r="F8">
            <v>315.86</v>
          </cell>
          <cell r="G8">
            <v>35.420999999999999</v>
          </cell>
          <cell r="H8">
            <v>0</v>
          </cell>
          <cell r="I8">
            <v>213.43700000000001</v>
          </cell>
          <cell r="J8">
            <v>2.5299999999999998</v>
          </cell>
          <cell r="K8">
            <v>3.0070000000000001</v>
          </cell>
          <cell r="L8">
            <v>1.825</v>
          </cell>
          <cell r="M8">
            <v>2.375877272697835E-14</v>
          </cell>
          <cell r="N8">
            <v>206.07499999999999</v>
          </cell>
          <cell r="O8">
            <v>0</v>
          </cell>
          <cell r="P8">
            <v>913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913</v>
          </cell>
          <cell r="V8">
            <v>0</v>
          </cell>
          <cell r="W8">
            <v>2.8519999999999999</v>
          </cell>
          <cell r="X8">
            <v>213.43700000000001</v>
          </cell>
          <cell r="Y8">
            <v>10.213999999999999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206.07499999999999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222.77200000000005</v>
          </cell>
          <cell r="AZ8">
            <v>690.22799999999995</v>
          </cell>
          <cell r="BA8">
            <v>0</v>
          </cell>
          <cell r="BB8">
            <v>213.43700000000001</v>
          </cell>
          <cell r="BC8">
            <v>913</v>
          </cell>
          <cell r="BD8">
            <v>581.68600000000004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269.84800000000001</v>
          </cell>
          <cell r="E9">
            <v>121.75700000000001</v>
          </cell>
          <cell r="F9">
            <v>148.09100000000001</v>
          </cell>
          <cell r="G9">
            <v>35.325000000000003</v>
          </cell>
          <cell r="H9">
            <v>0</v>
          </cell>
          <cell r="I9">
            <v>96.834000000000003</v>
          </cell>
          <cell r="J9">
            <v>0.90600000000000003</v>
          </cell>
          <cell r="K9">
            <v>1.101</v>
          </cell>
          <cell r="L9">
            <v>0.80500000000000005</v>
          </cell>
          <cell r="M9">
            <v>-2.55351295663786E-15</v>
          </cell>
          <cell r="N9">
            <v>94.022000000000006</v>
          </cell>
          <cell r="O9">
            <v>0</v>
          </cell>
          <cell r="P9">
            <v>424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424</v>
          </cell>
          <cell r="V9">
            <v>0</v>
          </cell>
          <cell r="W9">
            <v>3.919</v>
          </cell>
          <cell r="X9">
            <v>96.834000000000003</v>
          </cell>
          <cell r="Y9">
            <v>6.7309999999999999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94.022000000000006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103.45600000000002</v>
          </cell>
          <cell r="AZ9">
            <v>320.54399999999998</v>
          </cell>
          <cell r="BA9">
            <v>0</v>
          </cell>
          <cell r="BB9">
            <v>96.834000000000003</v>
          </cell>
          <cell r="BC9">
            <v>424</v>
          </cell>
          <cell r="BD9">
            <v>269.84800000000001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185.34200000000001</v>
          </cell>
          <cell r="E10">
            <v>81.334999999999994</v>
          </cell>
          <cell r="F10">
            <v>104.00700000000001</v>
          </cell>
          <cell r="G10">
            <v>35.392000000000003</v>
          </cell>
          <cell r="H10">
            <v>0</v>
          </cell>
          <cell r="I10">
            <v>64.516000000000005</v>
          </cell>
          <cell r="J10">
            <v>0.35699999999999998</v>
          </cell>
          <cell r="K10">
            <v>0.45600000000000002</v>
          </cell>
          <cell r="L10">
            <v>0.379</v>
          </cell>
          <cell r="M10">
            <v>7.2719608112947753E-15</v>
          </cell>
          <cell r="N10">
            <v>63.323999999999998</v>
          </cell>
          <cell r="O10">
            <v>0</v>
          </cell>
          <cell r="P10">
            <v>297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297</v>
          </cell>
          <cell r="V10">
            <v>0</v>
          </cell>
          <cell r="W10">
            <v>3.448</v>
          </cell>
          <cell r="X10">
            <v>64.516000000000005</v>
          </cell>
          <cell r="Y10">
            <v>4.6400000000000006</v>
          </cell>
          <cell r="Z10">
            <v>0</v>
          </cell>
          <cell r="AA10">
            <v>0</v>
          </cell>
          <cell r="AB10">
            <v>0</v>
          </cell>
          <cell r="AC10">
            <v>6.6613381477509392E-16</v>
          </cell>
          <cell r="AD10">
            <v>0</v>
          </cell>
          <cell r="AE10">
            <v>297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63.323999999999998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72.467999999999989</v>
          </cell>
          <cell r="AZ10">
            <v>224.53200000000001</v>
          </cell>
          <cell r="BA10">
            <v>0</v>
          </cell>
          <cell r="BB10">
            <v>64.516000000000005</v>
          </cell>
          <cell r="BC10">
            <v>297</v>
          </cell>
          <cell r="BD10">
            <v>185.34200000000001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179.52099999999999</v>
          </cell>
          <cell r="E11">
            <v>78.849000000000004</v>
          </cell>
          <cell r="F11">
            <v>100.672</v>
          </cell>
          <cell r="G11">
            <v>35.524999999999999</v>
          </cell>
          <cell r="H11">
            <v>0</v>
          </cell>
          <cell r="I11">
            <v>62.441000000000003</v>
          </cell>
          <cell r="J11">
            <v>0.88200000000000001</v>
          </cell>
          <cell r="K11">
            <v>1.125</v>
          </cell>
          <cell r="L11">
            <v>0.27400000000000002</v>
          </cell>
          <cell r="M11">
            <v>5.773159728050814E-15</v>
          </cell>
          <cell r="N11">
            <v>60.16</v>
          </cell>
          <cell r="O11">
            <v>0</v>
          </cell>
          <cell r="P11">
            <v>287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287</v>
          </cell>
          <cell r="V11">
            <v>0</v>
          </cell>
          <cell r="W11">
            <v>2.7189999999999999</v>
          </cell>
          <cell r="X11">
            <v>62.441000000000003</v>
          </cell>
          <cell r="Y11">
            <v>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70.027999999999992</v>
          </cell>
          <cell r="AZ11">
            <v>216.97200000000001</v>
          </cell>
          <cell r="BA11">
            <v>0</v>
          </cell>
          <cell r="BB11">
            <v>62.441000000000003</v>
          </cell>
          <cell r="BC11">
            <v>287</v>
          </cell>
          <cell r="BD11">
            <v>179.52099999999999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197.465</v>
          </cell>
          <cell r="E12">
            <v>88.036000000000001</v>
          </cell>
          <cell r="F12">
            <v>109.429</v>
          </cell>
          <cell r="G12">
            <v>35.502000000000002</v>
          </cell>
          <cell r="H12">
            <v>0</v>
          </cell>
          <cell r="I12">
            <v>69.722999999999999</v>
          </cell>
          <cell r="J12">
            <v>0.83399999999999996</v>
          </cell>
          <cell r="K12">
            <v>1.036</v>
          </cell>
          <cell r="L12">
            <v>0.32400000000000001</v>
          </cell>
          <cell r="M12">
            <v>2.4980018054066022E-15</v>
          </cell>
          <cell r="N12">
            <v>67.528999999999996</v>
          </cell>
          <cell r="O12">
            <v>0</v>
          </cell>
          <cell r="P12">
            <v>312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312</v>
          </cell>
          <cell r="V12">
            <v>0</v>
          </cell>
          <cell r="W12">
            <v>2.7250000000000001</v>
          </cell>
          <cell r="X12">
            <v>69.722999999999999</v>
          </cell>
          <cell r="Y12">
            <v>4.9190000000000005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67.528999999999996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76.127999999999986</v>
          </cell>
          <cell r="AZ12">
            <v>235.87200000000001</v>
          </cell>
          <cell r="BA12">
            <v>0</v>
          </cell>
          <cell r="BB12">
            <v>69.722999999999999</v>
          </cell>
          <cell r="BC12">
            <v>312</v>
          </cell>
          <cell r="BD12">
            <v>197.465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198.36799999999999</v>
          </cell>
          <cell r="E13">
            <v>87.756</v>
          </cell>
          <cell r="F13">
            <v>110.61199999999999</v>
          </cell>
          <cell r="G13">
            <v>35.533000000000001</v>
          </cell>
          <cell r="H13">
            <v>0</v>
          </cell>
          <cell r="I13">
            <v>69.64</v>
          </cell>
          <cell r="J13">
            <v>0.84899999999999998</v>
          </cell>
          <cell r="K13">
            <v>1.069</v>
          </cell>
          <cell r="L13">
            <v>0.313</v>
          </cell>
          <cell r="M13">
            <v>-5.3845816694320092E-15</v>
          </cell>
          <cell r="N13">
            <v>67.409000000000006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2.6970000000000001</v>
          </cell>
          <cell r="X13">
            <v>69.64</v>
          </cell>
          <cell r="Y13">
            <v>4.9279999999999999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67.409000000000006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77.103999999999985</v>
          </cell>
          <cell r="AZ13">
            <v>238.89600000000002</v>
          </cell>
          <cell r="BA13">
            <v>0</v>
          </cell>
          <cell r="BB13">
            <v>69.64</v>
          </cell>
          <cell r="BC13">
            <v>316</v>
          </cell>
          <cell r="BD13">
            <v>198.36799999999999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206.803</v>
          </cell>
          <cell r="E14">
            <v>92.04</v>
          </cell>
          <cell r="F14">
            <v>114.76300000000001</v>
          </cell>
          <cell r="G14">
            <v>35.527000000000001</v>
          </cell>
          <cell r="H14">
            <v>0</v>
          </cell>
          <cell r="I14">
            <v>73.070999999999998</v>
          </cell>
          <cell r="J14">
            <v>1.371</v>
          </cell>
          <cell r="K14">
            <v>1.7090000000000001</v>
          </cell>
          <cell r="L14">
            <v>0.32100000000000001</v>
          </cell>
          <cell r="M14">
            <v>-3.8302694349567901E-15</v>
          </cell>
          <cell r="N14">
            <v>69.67</v>
          </cell>
          <cell r="O14">
            <v>0</v>
          </cell>
          <cell r="P14">
            <v>328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328</v>
          </cell>
          <cell r="V14">
            <v>0</v>
          </cell>
          <cell r="W14">
            <v>2.5139999999999998</v>
          </cell>
          <cell r="X14">
            <v>73.070999999999998</v>
          </cell>
          <cell r="Y14">
            <v>5.9149999999999991</v>
          </cell>
          <cell r="Z14">
            <v>0</v>
          </cell>
          <cell r="AA14">
            <v>0</v>
          </cell>
          <cell r="AB14">
            <v>0</v>
          </cell>
          <cell r="AC14">
            <v>-7.2164496600635175E-16</v>
          </cell>
          <cell r="AD14">
            <v>0</v>
          </cell>
          <cell r="AE14">
            <v>328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69.67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80.032000000000011</v>
          </cell>
          <cell r="AZ14">
            <v>247.96799999999999</v>
          </cell>
          <cell r="BA14">
            <v>0</v>
          </cell>
          <cell r="BB14">
            <v>73.070999999999998</v>
          </cell>
          <cell r="BC14">
            <v>328</v>
          </cell>
          <cell r="BD14">
            <v>206.803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364.83199999999999</v>
          </cell>
          <cell r="E15">
            <v>164.43199999999999</v>
          </cell>
          <cell r="F15">
            <v>200.4</v>
          </cell>
          <cell r="G15">
            <v>35.6</v>
          </cell>
          <cell r="H15">
            <v>0</v>
          </cell>
          <cell r="I15">
            <v>132.422</v>
          </cell>
          <cell r="J15">
            <v>1.0349999999999999</v>
          </cell>
          <cell r="K15">
            <v>1.2609999999999999</v>
          </cell>
          <cell r="L15">
            <v>0.97</v>
          </cell>
          <cell r="M15">
            <v>-8.8817841970012523E-15</v>
          </cell>
          <cell r="N15">
            <v>129.15600000000001</v>
          </cell>
          <cell r="O15">
            <v>0</v>
          </cell>
          <cell r="P15">
            <v>581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581</v>
          </cell>
          <cell r="V15">
            <v>0</v>
          </cell>
          <cell r="W15">
            <v>3.0569999999999999</v>
          </cell>
          <cell r="X15">
            <v>132.422</v>
          </cell>
          <cell r="Y15">
            <v>6.3229999999999995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129.15600000000001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141.76400000000001</v>
          </cell>
          <cell r="AZ15">
            <v>439.23599999999999</v>
          </cell>
          <cell r="BA15">
            <v>0</v>
          </cell>
          <cell r="BB15">
            <v>132.422</v>
          </cell>
          <cell r="BC15">
            <v>581</v>
          </cell>
          <cell r="BD15">
            <v>364.83199999999999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549.72900000000004</v>
          </cell>
          <cell r="E16">
            <v>249.22499999999999</v>
          </cell>
          <cell r="F16">
            <v>300.50400000000002</v>
          </cell>
          <cell r="G16">
            <v>35.316000000000003</v>
          </cell>
          <cell r="H16">
            <v>0</v>
          </cell>
          <cell r="I16">
            <v>203.423</v>
          </cell>
          <cell r="J16">
            <v>91.42</v>
          </cell>
          <cell r="K16">
            <v>110.23</v>
          </cell>
          <cell r="L16">
            <v>1.7729999999999999</v>
          </cell>
          <cell r="M16">
            <v>-3.7747582837255322E-15</v>
          </cell>
          <cell r="N16">
            <v>0</v>
          </cell>
          <cell r="O16">
            <v>0</v>
          </cell>
          <cell r="P16">
            <v>883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883</v>
          </cell>
          <cell r="V16">
            <v>0</v>
          </cell>
          <cell r="W16">
            <v>0</v>
          </cell>
          <cell r="X16">
            <v>203.423</v>
          </cell>
          <cell r="Y16">
            <v>203.423</v>
          </cell>
          <cell r="Z16">
            <v>0</v>
          </cell>
          <cell r="AA16">
            <v>0</v>
          </cell>
          <cell r="AB16">
            <v>0</v>
          </cell>
          <cell r="AC16">
            <v>-3.7747582837255322E-15</v>
          </cell>
          <cell r="AD16">
            <v>0</v>
          </cell>
          <cell r="AE16">
            <v>883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215.452</v>
          </cell>
          <cell r="AZ16">
            <v>667.548</v>
          </cell>
          <cell r="BA16">
            <v>0</v>
          </cell>
          <cell r="BB16">
            <v>203.423</v>
          </cell>
          <cell r="BC16">
            <v>883</v>
          </cell>
          <cell r="BD16">
            <v>549.72900000000004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TČ"/>
      <sheetName val="Kotle"/>
      <sheetName val="Reporting LK"/>
      <sheetName val="Reporting NKTC"/>
      <sheetName val="evidence k ED"/>
      <sheetName val="Evidence"/>
      <sheetName val="MPO"/>
      <sheetName val="OTE"/>
      <sheetName val="ERU NKTC"/>
      <sheetName val="ERU LK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 t="str">
            <v>ID Zdroje:</v>
          </cell>
          <cell r="B3"/>
          <cell r="C3"/>
          <cell r="D3" t="str">
            <v>Zemní plyn</v>
          </cell>
          <cell r="E3"/>
          <cell r="F3"/>
          <cell r="G3"/>
          <cell r="H3"/>
          <cell r="I3" t="str">
            <v>Elektřina</v>
          </cell>
          <cell r="J3"/>
          <cell r="K3"/>
          <cell r="L3"/>
          <cell r="M3"/>
          <cell r="N3"/>
          <cell r="O3"/>
          <cell r="P3" t="str">
            <v>Teplo</v>
          </cell>
          <cell r="Q3"/>
          <cell r="R3"/>
          <cell r="S3"/>
          <cell r="T3"/>
          <cell r="U3"/>
          <cell r="V3"/>
          <cell r="W3" t="str">
            <v>Elektřina</v>
          </cell>
          <cell r="X3"/>
          <cell r="Y3"/>
          <cell r="Z3"/>
          <cell r="AA3"/>
          <cell r="AB3"/>
          <cell r="AC3"/>
          <cell r="AD3" t="str">
            <v>Teplo</v>
          </cell>
          <cell r="AE3"/>
          <cell r="AF3"/>
          <cell r="AG3"/>
          <cell r="AH3"/>
          <cell r="AI3"/>
          <cell r="AJ3" t="str">
            <v>Elektřina</v>
          </cell>
          <cell r="AK3"/>
          <cell r="AL3"/>
          <cell r="AM3"/>
          <cell r="AN3"/>
          <cell r="AO3"/>
          <cell r="AP3"/>
          <cell r="AQ3"/>
          <cell r="AR3"/>
          <cell r="AS3" t="str">
            <v>Teplo</v>
          </cell>
          <cell r="AT3"/>
          <cell r="AU3"/>
          <cell r="AV3"/>
          <cell r="AW3"/>
          <cell r="AX3"/>
          <cell r="AY3"/>
          <cell r="AZ3"/>
          <cell r="BA3"/>
          <cell r="BB3"/>
          <cell r="BC3"/>
          <cell r="BD3"/>
          <cell r="BE3"/>
        </row>
        <row r="4">
          <cell r="A4" t="str">
            <v>23721_T11</v>
          </cell>
          <cell r="B4"/>
          <cell r="C4" t="str">
            <v>Celková kontrola</v>
          </cell>
          <cell r="D4" t="str">
            <v>Pořízení paliva celkem</v>
          </cell>
          <cell r="E4" t="str">
            <v>Spotřeba paliva na výrobu elektřiny</v>
          </cell>
          <cell r="F4" t="str">
            <v>Spotřeba paliva na výrobu tepla</v>
          </cell>
          <cell r="G4" t="str">
            <v>Výhřevnost</v>
          </cell>
          <cell r="H4" t="str">
            <v>Kontrola</v>
          </cell>
          <cell r="I4" t="str">
            <v>Brutto výroba</v>
          </cell>
          <cell r="J4" t="str">
            <v>Technologická vlastní spotřeba na výrobu elektřiny</v>
          </cell>
          <cell r="K4" t="str">
            <v>Technologická vlastní spotřeba na výrobu tepla</v>
          </cell>
          <cell r="L4" t="str">
            <v>Dodávky do vlastního podniku nebo zařízení</v>
          </cell>
          <cell r="M4" t="str">
            <v>Ztráty a bilanční rozdíl</v>
          </cell>
          <cell r="N4" t="str">
            <v>Přímé dodávky cizím subjektům</v>
          </cell>
          <cell r="O4" t="str">
            <v>Kontrola</v>
          </cell>
          <cell r="P4" t="str">
            <v>Brutto výroba</v>
          </cell>
          <cell r="Q4" t="str">
            <v>Technologická vlastní spotřeba na výrobu elektřiny</v>
          </cell>
          <cell r="R4" t="str">
            <v>Technologická vlastní spotřeba na výrobu tepla</v>
          </cell>
          <cell r="S4" t="str">
            <v>Dodávky do vlastního podniku nebo zařízení</v>
          </cell>
          <cell r="T4" t="str">
            <v>Ztráty a bilanční rozdíl</v>
          </cell>
          <cell r="U4" t="str">
            <v>Přímé dodávky cizím subjektům</v>
          </cell>
          <cell r="V4" t="str">
            <v>Kontrola</v>
          </cell>
          <cell r="W4" t="str">
            <v>Nákup</v>
          </cell>
          <cell r="X4" t="str">
            <v>Brutto výroba</v>
          </cell>
          <cell r="Y4" t="str">
            <v>Vlastní spotřeba celkem (včetně spotřeby elektřiny na přečerpávání v PVE)</v>
          </cell>
          <cell r="Z4" t="str">
            <v>Spotřeba elektřiny na přečerpávání v PVE</v>
          </cell>
          <cell r="AA4" t="str">
            <v>Saldo (dovoz / vývoz)</v>
          </cell>
          <cell r="AB4" t="str">
            <v>Ztráty a bilanční rozdíl</v>
          </cell>
          <cell r="AC4" t="str">
            <v>Kontrola</v>
          </cell>
          <cell r="AD4" t="str">
            <v>Nákup</v>
          </cell>
          <cell r="AE4" t="str">
            <v>Brutto výroba</v>
          </cell>
          <cell r="AF4" t="str">
            <v>Vlastní spotřeba celkem (včetně spotřeby elektřiny na přečerpávání v PVE)</v>
          </cell>
          <cell r="AG4" t="str">
            <v>Spotřeba elektřiny na přečerpávání v PVE</v>
          </cell>
          <cell r="AH4" t="str">
            <v>Saldo (dovoz / vývoz)</v>
          </cell>
          <cell r="AI4" t="str">
            <v>Ztráty a bilanční rozdíl</v>
          </cell>
          <cell r="AJ4" t="str">
            <v>Dodávky obchodním subjektům</v>
          </cell>
          <cell r="AK4" t="str">
            <v>Energetika</v>
          </cell>
          <cell r="AL4" t="str">
            <v>Průmysl</v>
          </cell>
          <cell r="AM4" t="str">
            <v>Stavebnictví</v>
          </cell>
          <cell r="AN4" t="str">
            <v>Doprava</v>
          </cell>
          <cell r="AO4" t="str">
            <v>Zemědělství a lesnictví</v>
          </cell>
          <cell r="AP4" t="str">
            <v>Obchod, služby, školství, zdravotnictví</v>
          </cell>
          <cell r="AQ4" t="str">
            <v>Domácnosti</v>
          </cell>
          <cell r="AR4" t="str">
            <v>Ostatní</v>
          </cell>
          <cell r="AS4" t="str">
            <v>Dodávky obchodním subjektům</v>
          </cell>
          <cell r="AT4" t="str">
            <v>Energetika</v>
          </cell>
          <cell r="AU4" t="str">
            <v>Průmysl</v>
          </cell>
          <cell r="AV4" t="str">
            <v>Stavebnictví</v>
          </cell>
          <cell r="AW4" t="str">
            <v>Doprava</v>
          </cell>
          <cell r="AX4" t="str">
            <v>Zemědělství a lesnictví</v>
          </cell>
          <cell r="AY4" t="str">
            <v>Obchod, služby, školství, zdravotnictví</v>
          </cell>
          <cell r="AZ4" t="str">
            <v>Domácnosti</v>
          </cell>
          <cell r="BA4" t="str">
            <v>Ostatní</v>
          </cell>
          <cell r="BB4" t="str">
            <v>Výroba elektřiny brutto</v>
          </cell>
          <cell r="BC4" t="str">
            <v>Dodávka užitečného tepla</v>
          </cell>
          <cell r="BD4" t="str">
            <v>Vsázka paliva</v>
          </cell>
          <cell r="BE4" t="str">
            <v>Kontrola</v>
          </cell>
        </row>
        <row r="5">
          <cell r="A5" t="str">
            <v>Měsíc</v>
          </cell>
          <cell r="B5" t="str">
            <v>Číslo měsíce</v>
          </cell>
          <cell r="C5"/>
          <cell r="D5" t="str">
            <v>MWh</v>
          </cell>
          <cell r="E5" t="str">
            <v>MWh</v>
          </cell>
          <cell r="F5" t="str">
            <v>MWh</v>
          </cell>
          <cell r="G5" t="str">
            <v>MWh</v>
          </cell>
          <cell r="H5"/>
          <cell r="I5" t="str">
            <v>MWh</v>
          </cell>
          <cell r="J5" t="str">
            <v>MWh</v>
          </cell>
          <cell r="K5" t="str">
            <v>MWh</v>
          </cell>
          <cell r="L5" t="str">
            <v>MWh</v>
          </cell>
          <cell r="M5" t="str">
            <v>MWh</v>
          </cell>
          <cell r="N5" t="str">
            <v>MWh</v>
          </cell>
          <cell r="O5"/>
          <cell r="P5" t="str">
            <v>GJ</v>
          </cell>
          <cell r="Q5" t="str">
            <v>GJ</v>
          </cell>
          <cell r="R5" t="str">
            <v>GJ</v>
          </cell>
          <cell r="S5" t="str">
            <v>GJ</v>
          </cell>
          <cell r="T5" t="str">
            <v>GJ</v>
          </cell>
          <cell r="U5" t="str">
            <v>GJ</v>
          </cell>
          <cell r="V5"/>
          <cell r="W5" t="str">
            <v>MWh</v>
          </cell>
          <cell r="X5" t="str">
            <v>MWh</v>
          </cell>
          <cell r="Y5" t="str">
            <v>MWh</v>
          </cell>
          <cell r="Z5" t="str">
            <v>MWh</v>
          </cell>
          <cell r="AA5" t="str">
            <v>MWh</v>
          </cell>
          <cell r="AB5" t="str">
            <v>MWh</v>
          </cell>
          <cell r="AC5"/>
          <cell r="AD5" t="str">
            <v>GJ</v>
          </cell>
          <cell r="AE5" t="str">
            <v>GJ</v>
          </cell>
          <cell r="AF5" t="str">
            <v>GJ</v>
          </cell>
          <cell r="AG5" t="str">
            <v>GJ</v>
          </cell>
          <cell r="AH5" t="str">
            <v>GJ</v>
          </cell>
          <cell r="AI5" t="str">
            <v>GJ</v>
          </cell>
          <cell r="AJ5" t="str">
            <v>MWh</v>
          </cell>
          <cell r="AK5" t="str">
            <v>MWh</v>
          </cell>
          <cell r="AL5" t="str">
            <v>MWh</v>
          </cell>
          <cell r="AM5" t="str">
            <v>MWh</v>
          </cell>
          <cell r="AN5" t="str">
            <v>MWh</v>
          </cell>
          <cell r="AO5" t="str">
            <v>MWh</v>
          </cell>
          <cell r="AP5" t="str">
            <v>MWh</v>
          </cell>
          <cell r="AQ5" t="str">
            <v>MWh</v>
          </cell>
          <cell r="AR5" t="str">
            <v>MWh</v>
          </cell>
          <cell r="AS5" t="str">
            <v>GJ</v>
          </cell>
          <cell r="AT5" t="str">
            <v>GJ</v>
          </cell>
          <cell r="AU5" t="str">
            <v>GJ</v>
          </cell>
          <cell r="AV5" t="str">
            <v>GJ</v>
          </cell>
          <cell r="AW5" t="str">
            <v>GJ</v>
          </cell>
          <cell r="AX5" t="str">
            <v>GJ</v>
          </cell>
          <cell r="AY5" t="str">
            <v>GJ</v>
          </cell>
          <cell r="AZ5" t="str">
            <v>GJ</v>
          </cell>
          <cell r="BA5" t="str">
            <v>GJ</v>
          </cell>
          <cell r="BB5" t="str">
            <v>MWh</v>
          </cell>
          <cell r="BC5" t="str">
            <v>GJ</v>
          </cell>
          <cell r="BD5" t="str">
            <v>MWh</v>
          </cell>
          <cell r="BE5"/>
        </row>
        <row r="6">
          <cell r="A6" t="str">
            <v>Leden</v>
          </cell>
          <cell r="B6">
            <v>1</v>
          </cell>
          <cell r="C6" t="str">
            <v>OK</v>
          </cell>
          <cell r="D6">
            <v>1901.7159999999999</v>
          </cell>
          <cell r="E6">
            <v>852.33299999999997</v>
          </cell>
          <cell r="F6">
            <v>1049.383</v>
          </cell>
          <cell r="G6">
            <v>34.594000000000001</v>
          </cell>
          <cell r="H6">
            <v>0</v>
          </cell>
          <cell r="I6">
            <v>716.33500000000004</v>
          </cell>
          <cell r="J6">
            <v>11.663</v>
          </cell>
          <cell r="K6">
            <v>14.359</v>
          </cell>
          <cell r="L6">
            <v>0</v>
          </cell>
          <cell r="M6">
            <v>0</v>
          </cell>
          <cell r="N6">
            <v>690.31299999999999</v>
          </cell>
          <cell r="O6">
            <v>0</v>
          </cell>
          <cell r="P6">
            <v>3175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3175</v>
          </cell>
          <cell r="V6">
            <v>0</v>
          </cell>
          <cell r="W6">
            <v>1.0780000000000001</v>
          </cell>
          <cell r="X6">
            <v>716.33500000000004</v>
          </cell>
          <cell r="Y6">
            <v>27.099999999999998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690.31299999999999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716.33500000000004</v>
          </cell>
          <cell r="BC6">
            <v>3175</v>
          </cell>
          <cell r="BD6">
            <v>1901.7159999999999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1759.597</v>
          </cell>
          <cell r="E7">
            <v>783.52599999999995</v>
          </cell>
          <cell r="F7">
            <v>976.07100000000003</v>
          </cell>
          <cell r="G7">
            <v>34.595999999999997</v>
          </cell>
          <cell r="H7">
            <v>0</v>
          </cell>
          <cell r="I7">
            <v>660.02700000000004</v>
          </cell>
          <cell r="J7">
            <v>10.792999999999999</v>
          </cell>
          <cell r="K7">
            <v>13.445</v>
          </cell>
          <cell r="L7">
            <v>0</v>
          </cell>
          <cell r="M7">
            <v>0</v>
          </cell>
          <cell r="N7">
            <v>635.78899999999999</v>
          </cell>
          <cell r="O7">
            <v>0</v>
          </cell>
          <cell r="P7">
            <v>2960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2960</v>
          </cell>
          <cell r="V7">
            <v>0</v>
          </cell>
          <cell r="W7">
            <v>0.96199999999999997</v>
          </cell>
          <cell r="X7">
            <v>660.02700000000004</v>
          </cell>
          <cell r="Y7">
            <v>25.2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635.78899999999999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2960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660.02700000000004</v>
          </cell>
          <cell r="BC7">
            <v>2960</v>
          </cell>
          <cell r="BD7">
            <v>1759.597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1678.704</v>
          </cell>
          <cell r="E8">
            <v>747.16600000000005</v>
          </cell>
          <cell r="F8">
            <v>931.53800000000001</v>
          </cell>
          <cell r="G8">
            <v>34.695</v>
          </cell>
          <cell r="H8">
            <v>0</v>
          </cell>
          <cell r="I8">
            <v>626.73400000000004</v>
          </cell>
          <cell r="J8">
            <v>10.59</v>
          </cell>
          <cell r="K8">
            <v>13.202999999999999</v>
          </cell>
          <cell r="L8">
            <v>0</v>
          </cell>
          <cell r="M8">
            <v>0</v>
          </cell>
          <cell r="N8">
            <v>602.94100000000003</v>
          </cell>
          <cell r="O8">
            <v>0</v>
          </cell>
          <cell r="P8">
            <v>2813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2813</v>
          </cell>
          <cell r="V8">
            <v>0</v>
          </cell>
          <cell r="W8">
            <v>1.3180000000000001</v>
          </cell>
          <cell r="X8">
            <v>626.73400000000004</v>
          </cell>
          <cell r="Y8">
            <v>25.111000000000001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602.94100000000003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626.73400000000004</v>
          </cell>
          <cell r="BC8">
            <v>2813</v>
          </cell>
          <cell r="BD8">
            <v>1678.704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1486.8330000000001</v>
          </cell>
          <cell r="E9">
            <v>660.30200000000002</v>
          </cell>
          <cell r="F9">
            <v>826.53099999999995</v>
          </cell>
          <cell r="G9">
            <v>34.963000000000001</v>
          </cell>
          <cell r="H9">
            <v>0</v>
          </cell>
          <cell r="I9">
            <v>554.78</v>
          </cell>
          <cell r="J9">
            <v>9.2010000000000005</v>
          </cell>
          <cell r="K9">
            <v>11.518000000000001</v>
          </cell>
          <cell r="L9">
            <v>0</v>
          </cell>
          <cell r="M9">
            <v>0</v>
          </cell>
          <cell r="N9">
            <v>534.06100000000004</v>
          </cell>
          <cell r="O9">
            <v>0</v>
          </cell>
          <cell r="P9">
            <v>2500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2500</v>
          </cell>
          <cell r="V9">
            <v>0</v>
          </cell>
          <cell r="W9">
            <v>1.3919999999999999</v>
          </cell>
          <cell r="X9">
            <v>554.78</v>
          </cell>
          <cell r="Y9">
            <v>22.111000000000001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2500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534.06100000000004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2500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554.78</v>
          </cell>
          <cell r="BC9">
            <v>2500</v>
          </cell>
          <cell r="BD9">
            <v>1486.8330000000001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857.37800000000004</v>
          </cell>
          <cell r="E10">
            <v>385.78100000000001</v>
          </cell>
          <cell r="F10">
            <v>471.59699999999998</v>
          </cell>
          <cell r="G10">
            <v>34.804000000000002</v>
          </cell>
          <cell r="H10">
            <v>0</v>
          </cell>
          <cell r="I10">
            <v>323.577</v>
          </cell>
          <cell r="J10">
            <v>6.6319999999999997</v>
          </cell>
          <cell r="K10">
            <v>8.1080000000000005</v>
          </cell>
          <cell r="L10">
            <v>0</v>
          </cell>
          <cell r="M10">
            <v>0</v>
          </cell>
          <cell r="N10">
            <v>308.83699999999999</v>
          </cell>
          <cell r="O10">
            <v>0</v>
          </cell>
          <cell r="P10">
            <v>1424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1424</v>
          </cell>
          <cell r="V10">
            <v>0</v>
          </cell>
          <cell r="W10">
            <v>2.133</v>
          </cell>
          <cell r="X10">
            <v>323.577</v>
          </cell>
          <cell r="Y10">
            <v>16.873000000000001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308.83699999999999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323.577</v>
          </cell>
          <cell r="BC10">
            <v>1424</v>
          </cell>
          <cell r="BD10">
            <v>857.37800000000004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790.51300000000003</v>
          </cell>
          <cell r="E11">
            <v>356.18</v>
          </cell>
          <cell r="F11">
            <v>434.33300000000003</v>
          </cell>
          <cell r="G11">
            <v>35.314999999999998</v>
          </cell>
          <cell r="H11">
            <v>0</v>
          </cell>
          <cell r="I11">
            <v>293.39999999999998</v>
          </cell>
          <cell r="J11">
            <v>6.4870000000000001</v>
          </cell>
          <cell r="K11">
            <v>7.91</v>
          </cell>
          <cell r="L11">
            <v>0</v>
          </cell>
          <cell r="M11">
            <v>0</v>
          </cell>
          <cell r="N11">
            <v>279.00299999999999</v>
          </cell>
          <cell r="O11">
            <v>0</v>
          </cell>
          <cell r="P11">
            <v>1288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1288</v>
          </cell>
          <cell r="V11">
            <v>0</v>
          </cell>
          <cell r="W11">
            <v>2.34</v>
          </cell>
          <cell r="X11">
            <v>293.39999999999998</v>
          </cell>
          <cell r="Y11">
            <v>16.737000000000002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279.00299999999999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293.39999999999998</v>
          </cell>
          <cell r="BC11">
            <v>1288</v>
          </cell>
          <cell r="BD11">
            <v>790.51300000000003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675.47299999999996</v>
          </cell>
          <cell r="E12">
            <v>304.73399999999998</v>
          </cell>
          <cell r="F12">
            <v>370.73899999999998</v>
          </cell>
          <cell r="G12">
            <v>35.451999999999998</v>
          </cell>
          <cell r="H12">
            <v>0</v>
          </cell>
          <cell r="I12">
            <v>250.01400000000001</v>
          </cell>
          <cell r="J12">
            <v>5.5540000000000003</v>
          </cell>
          <cell r="K12">
            <v>6.758</v>
          </cell>
          <cell r="L12">
            <v>0</v>
          </cell>
          <cell r="M12">
            <v>0</v>
          </cell>
          <cell r="N12">
            <v>237.702</v>
          </cell>
          <cell r="O12">
            <v>0</v>
          </cell>
          <cell r="P12">
            <v>1095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1095</v>
          </cell>
          <cell r="V12">
            <v>0</v>
          </cell>
          <cell r="W12">
            <v>2.4550000000000001</v>
          </cell>
          <cell r="X12">
            <v>250.01400000000001</v>
          </cell>
          <cell r="Y12">
            <v>14.767000000000001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237.702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250.01400000000001</v>
          </cell>
          <cell r="BC12">
            <v>1095</v>
          </cell>
          <cell r="BD12">
            <v>675.47299999999996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679.33500000000004</v>
          </cell>
          <cell r="E13">
            <v>306.57600000000002</v>
          </cell>
          <cell r="F13">
            <v>372.75900000000001</v>
          </cell>
          <cell r="G13">
            <v>35.223999999999997</v>
          </cell>
          <cell r="H13">
            <v>0</v>
          </cell>
          <cell r="I13">
            <v>250.84700000000001</v>
          </cell>
          <cell r="J13">
            <v>5.5869999999999997</v>
          </cell>
          <cell r="K13">
            <v>6.7939999999999996</v>
          </cell>
          <cell r="L13">
            <v>0</v>
          </cell>
          <cell r="M13">
            <v>0</v>
          </cell>
          <cell r="N13">
            <v>238.46600000000001</v>
          </cell>
          <cell r="O13">
            <v>0</v>
          </cell>
          <cell r="P13">
            <v>1098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1098</v>
          </cell>
          <cell r="V13">
            <v>0</v>
          </cell>
          <cell r="W13">
            <v>2.4340000000000002</v>
          </cell>
          <cell r="X13">
            <v>250.84700000000001</v>
          </cell>
          <cell r="Y13">
            <v>14.815000000000001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238.46600000000001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250.84700000000001</v>
          </cell>
          <cell r="BC13">
            <v>1098</v>
          </cell>
          <cell r="BD13">
            <v>679.33500000000004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500.61900000000003</v>
          </cell>
          <cell r="E14">
            <v>225.904</v>
          </cell>
          <cell r="F14">
            <v>274.71499999999997</v>
          </cell>
          <cell r="G14">
            <v>35.57</v>
          </cell>
          <cell r="H14">
            <v>0</v>
          </cell>
          <cell r="I14">
            <v>185.251</v>
          </cell>
          <cell r="J14">
            <v>3.754</v>
          </cell>
          <cell r="K14">
            <v>4.5659999999999998</v>
          </cell>
          <cell r="L14">
            <v>0</v>
          </cell>
          <cell r="M14">
            <v>0</v>
          </cell>
          <cell r="N14">
            <v>176.93100000000001</v>
          </cell>
          <cell r="O14">
            <v>0</v>
          </cell>
          <cell r="P14">
            <v>811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811</v>
          </cell>
          <cell r="V14">
            <v>0</v>
          </cell>
          <cell r="W14">
            <v>2.2930000000000001</v>
          </cell>
          <cell r="X14">
            <v>185.251</v>
          </cell>
          <cell r="Y14">
            <v>10.613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176.93100000000001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185.251</v>
          </cell>
          <cell r="BC14">
            <v>811</v>
          </cell>
          <cell r="BD14">
            <v>500.61900000000003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867.97</v>
          </cell>
          <cell r="E15">
            <v>388.60300000000001</v>
          </cell>
          <cell r="F15">
            <v>479.36700000000002</v>
          </cell>
          <cell r="G15">
            <v>35.517000000000003</v>
          </cell>
          <cell r="H15">
            <v>0</v>
          </cell>
          <cell r="I15">
            <v>324.714</v>
          </cell>
          <cell r="J15">
            <v>6.3639999999999999</v>
          </cell>
          <cell r="K15">
            <v>7.851</v>
          </cell>
          <cell r="L15">
            <v>0</v>
          </cell>
          <cell r="M15">
            <v>0</v>
          </cell>
          <cell r="N15">
            <v>310.49900000000002</v>
          </cell>
          <cell r="O15">
            <v>0</v>
          </cell>
          <cell r="P15">
            <v>1442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1442</v>
          </cell>
          <cell r="V15">
            <v>0</v>
          </cell>
          <cell r="W15">
            <v>1.952</v>
          </cell>
          <cell r="X15">
            <v>324.714</v>
          </cell>
          <cell r="Y15">
            <v>16.167000000000002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310.49900000000002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324.714</v>
          </cell>
          <cell r="BC15">
            <v>1442</v>
          </cell>
          <cell r="BD15">
            <v>867.97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1530.3779999999999</v>
          </cell>
          <cell r="E16">
            <v>684.31600000000003</v>
          </cell>
          <cell r="F16">
            <v>846.06200000000001</v>
          </cell>
          <cell r="G16">
            <v>35.491</v>
          </cell>
          <cell r="H16">
            <v>0</v>
          </cell>
          <cell r="I16">
            <v>574.93899999999996</v>
          </cell>
          <cell r="J16">
            <v>11.17</v>
          </cell>
          <cell r="K16">
            <v>13.811</v>
          </cell>
          <cell r="L16">
            <v>0</v>
          </cell>
          <cell r="M16">
            <v>0</v>
          </cell>
          <cell r="N16">
            <v>549.95799999999997</v>
          </cell>
          <cell r="O16">
            <v>0</v>
          </cell>
          <cell r="P16">
            <v>2559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2559</v>
          </cell>
          <cell r="V16">
            <v>0</v>
          </cell>
          <cell r="W16">
            <v>1.454</v>
          </cell>
          <cell r="X16">
            <v>574.93899999999996</v>
          </cell>
          <cell r="Y16">
            <v>26.435000000000002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549.95799999999997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2559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574.93899999999996</v>
          </cell>
          <cell r="BC16">
            <v>2559</v>
          </cell>
          <cell r="BD16">
            <v>1530.3779999999999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1589.8309999999999</v>
          </cell>
          <cell r="E17">
            <v>712.24699999999996</v>
          </cell>
          <cell r="F17">
            <v>877.58399999999995</v>
          </cell>
          <cell r="G17">
            <v>35.281999999999996</v>
          </cell>
          <cell r="H17">
            <v>0</v>
          </cell>
          <cell r="I17">
            <v>598.32899999999995</v>
          </cell>
          <cell r="J17">
            <v>11.44</v>
          </cell>
          <cell r="K17">
            <v>14.096</v>
          </cell>
          <cell r="L17">
            <v>0</v>
          </cell>
          <cell r="M17">
            <v>0</v>
          </cell>
          <cell r="N17">
            <v>572.79300000000001</v>
          </cell>
          <cell r="O17">
            <v>0</v>
          </cell>
          <cell r="P17">
            <v>2654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2654</v>
          </cell>
          <cell r="V17">
            <v>0</v>
          </cell>
          <cell r="W17">
            <v>1.2150000000000001</v>
          </cell>
          <cell r="X17">
            <v>598.32899999999995</v>
          </cell>
          <cell r="Y17">
            <v>26.751000000000001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2654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572.79300000000001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2654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598.32899999999995</v>
          </cell>
          <cell r="BC17">
            <v>2654</v>
          </cell>
          <cell r="BD17">
            <v>1589.8309999999999</v>
          </cell>
          <cell r="BE17">
            <v>0</v>
          </cell>
        </row>
        <row r="18">
          <cell r="A18" t="str">
            <v>Rok</v>
          </cell>
          <cell r="B18"/>
          <cell r="C18"/>
          <cell r="D18">
            <v>14318.347</v>
          </cell>
          <cell r="E18">
            <v>6407.6680000000006</v>
          </cell>
          <cell r="F18">
            <v>7910.6789999999992</v>
          </cell>
          <cell r="G18"/>
          <cell r="H18"/>
          <cell r="I18">
            <v>5358.947000000001</v>
          </cell>
          <cell r="J18">
            <v>99.235000000000014</v>
          </cell>
          <cell r="K18">
            <v>122.41900000000001</v>
          </cell>
          <cell r="L18"/>
          <cell r="M18"/>
          <cell r="N18"/>
          <cell r="O18"/>
          <cell r="P18">
            <v>23819</v>
          </cell>
          <cell r="Q18"/>
          <cell r="R18"/>
          <cell r="S18"/>
          <cell r="T18"/>
          <cell r="U18">
            <v>23819</v>
          </cell>
          <cell r="V18"/>
          <cell r="W18"/>
          <cell r="X18">
            <v>5358.947000000001</v>
          </cell>
          <cell r="Y18">
            <v>242.68</v>
          </cell>
          <cell r="Z18"/>
          <cell r="AA18"/>
          <cell r="AB18"/>
          <cell r="AC18"/>
          <cell r="AD18"/>
          <cell r="AE18">
            <v>23819</v>
          </cell>
          <cell r="AF18"/>
          <cell r="AG18"/>
          <cell r="AH18"/>
          <cell r="AI18"/>
          <cell r="AJ18">
            <v>5137.2929999999988</v>
          </cell>
          <cell r="AK18"/>
          <cell r="AL18"/>
          <cell r="AM18"/>
          <cell r="AN18"/>
          <cell r="AO18"/>
          <cell r="AP18"/>
          <cell r="AQ18"/>
          <cell r="AR18"/>
          <cell r="AS18">
            <v>23819</v>
          </cell>
          <cell r="AT18"/>
          <cell r="AU18"/>
          <cell r="AV18"/>
          <cell r="AW18"/>
          <cell r="AX18"/>
          <cell r="AY18"/>
          <cell r="AZ18"/>
          <cell r="BA18"/>
          <cell r="BB18">
            <v>5358.947000000001</v>
          </cell>
          <cell r="BC18">
            <v>23819</v>
          </cell>
          <cell r="BD18">
            <v>14318.347</v>
          </cell>
          <cell r="BE18"/>
        </row>
        <row r="21">
          <cell r="B21" t="str">
            <v>Kraj</v>
          </cell>
          <cell r="C21"/>
          <cell r="D21" t="str">
            <v>Celkový instalovaný elektrický výkon [MWe]</v>
          </cell>
          <cell r="E21" t="str">
            <v>Celkový instalovaný tepelný výkon         [MW t]</v>
          </cell>
          <cell r="F21" t="str">
            <v>Připojeno k PS/DS</v>
          </cell>
          <cell r="G21"/>
        </row>
        <row r="22">
          <cell r="B22" t="str">
            <v>Královehradecký</v>
          </cell>
          <cell r="C22"/>
          <cell r="D22">
            <v>1.56</v>
          </cell>
          <cell r="E22">
            <v>1.7909999999999999</v>
          </cell>
          <cell r="F22" t="str">
            <v>ČEZ Distribuce, a.s.</v>
          </cell>
          <cell r="G22"/>
          <cell r="L22"/>
          <cell r="M22"/>
          <cell r="N22"/>
          <cell r="O22"/>
        </row>
        <row r="24">
          <cell r="A24" t="str">
            <v xml:space="preserve">Rok : </v>
          </cell>
          <cell r="B24">
            <v>2022</v>
          </cell>
          <cell r="C24"/>
          <cell r="D24" t="str">
            <v>3. Paliva</v>
          </cell>
          <cell r="E24"/>
          <cell r="F24"/>
          <cell r="G24"/>
          <cell r="H24"/>
          <cell r="I24" t="str">
            <v>4. Výroba a dodávka elektřiny a tepla</v>
          </cell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 t="str">
            <v xml:space="preserve">5. Bilance zdrojů </v>
          </cell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 t="str">
            <v>5. Bilance dodávek</v>
          </cell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 t="str">
            <v>7. Bilance KVET</v>
          </cell>
          <cell r="BC24"/>
          <cell r="BD24"/>
          <cell r="BE24"/>
        </row>
        <row r="25">
          <cell r="A25" t="str">
            <v>ID Zdroje:</v>
          </cell>
          <cell r="B25"/>
          <cell r="C25"/>
          <cell r="D25" t="str">
            <v>Zemní plyn</v>
          </cell>
          <cell r="E25"/>
          <cell r="F25"/>
          <cell r="G25"/>
          <cell r="H25"/>
          <cell r="I25" t="str">
            <v>Elektřina</v>
          </cell>
          <cell r="J25"/>
          <cell r="K25"/>
          <cell r="L25"/>
          <cell r="M25"/>
          <cell r="N25"/>
          <cell r="O25"/>
          <cell r="P25" t="str">
            <v>Teplo</v>
          </cell>
          <cell r="Q25"/>
          <cell r="R25"/>
          <cell r="S25"/>
          <cell r="T25"/>
          <cell r="U25"/>
          <cell r="V25"/>
          <cell r="W25" t="str">
            <v>Elektřina</v>
          </cell>
          <cell r="X25"/>
          <cell r="Y25"/>
          <cell r="Z25"/>
          <cell r="AA25"/>
          <cell r="AB25"/>
          <cell r="AC25"/>
          <cell r="AD25" t="str">
            <v>Teplo</v>
          </cell>
          <cell r="AE25"/>
          <cell r="AF25"/>
          <cell r="AG25"/>
          <cell r="AH25"/>
          <cell r="AI25"/>
          <cell r="AJ25" t="str">
            <v>Elektřina</v>
          </cell>
          <cell r="AK25"/>
          <cell r="AL25"/>
          <cell r="AM25"/>
          <cell r="AN25"/>
          <cell r="AO25"/>
          <cell r="AP25"/>
          <cell r="AQ25"/>
          <cell r="AR25"/>
          <cell r="AS25" t="str">
            <v>Teplo</v>
          </cell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</row>
        <row r="26">
          <cell r="A26" t="str">
            <v>23715_T11</v>
          </cell>
          <cell r="B26"/>
          <cell r="C26" t="str">
            <v>Celková kontrola</v>
          </cell>
          <cell r="D26" t="str">
            <v>Pořízení paliva celkem</v>
          </cell>
          <cell r="E26" t="str">
            <v>Spotřeba paliva na výrobu elektřiny</v>
          </cell>
          <cell r="F26" t="str">
            <v>Spotřeba paliva na výrobu tepla</v>
          </cell>
          <cell r="G26" t="str">
            <v>Výhřevnost</v>
          </cell>
          <cell r="H26" t="str">
            <v>Kontrola</v>
          </cell>
          <cell r="I26" t="str">
            <v>Brutto výroba</v>
          </cell>
          <cell r="J26" t="str">
            <v>Technologická vlastní spotřeba na výrobu elektřiny</v>
          </cell>
          <cell r="K26" t="str">
            <v>Technologická vlastní spotřeba na výrobu tepla</v>
          </cell>
          <cell r="L26" t="str">
            <v>Dodávky do vlastního podniku nebo zařízení</v>
          </cell>
          <cell r="M26" t="str">
            <v>Ztráty a bilanční rozdíl</v>
          </cell>
          <cell r="N26" t="str">
            <v>Přímé dodávky cizím subjektům</v>
          </cell>
          <cell r="O26" t="str">
            <v>Kontrola</v>
          </cell>
          <cell r="P26" t="str">
            <v>Brutto výroba</v>
          </cell>
          <cell r="Q26" t="str">
            <v>Technologická vlastní spotřeba na výrobu elektřiny</v>
          </cell>
          <cell r="R26" t="str">
            <v>Technologická vlastní spotřeba na výrobu tepla</v>
          </cell>
          <cell r="S26" t="str">
            <v>Dodávky do vlastního podniku nebo zařízení</v>
          </cell>
          <cell r="T26" t="str">
            <v>Ztráty a bilanční rozdíl</v>
          </cell>
          <cell r="U26" t="str">
            <v>Přímé dodávky cizím subjektům</v>
          </cell>
          <cell r="V26" t="str">
            <v>Kontrola</v>
          </cell>
          <cell r="W26" t="str">
            <v>Nákup</v>
          </cell>
          <cell r="X26" t="str">
            <v>Brutto výroba</v>
          </cell>
          <cell r="Y26" t="str">
            <v>Vlastní spotřeba celkem (včetně spotřeby elektřiny na přečerpávání v PVE)</v>
          </cell>
          <cell r="Z26" t="str">
            <v>Spotřeba elektřiny na přečerpávání v PVE</v>
          </cell>
          <cell r="AA26" t="str">
            <v>Saldo (dovoz / vývoz)</v>
          </cell>
          <cell r="AB26" t="str">
            <v>Ztráty a bilanční rozdíl</v>
          </cell>
          <cell r="AC26" t="str">
            <v>Kontrola</v>
          </cell>
          <cell r="AD26" t="str">
            <v>Nákup</v>
          </cell>
          <cell r="AE26" t="str">
            <v>Brutto výroba</v>
          </cell>
          <cell r="AF26" t="str">
            <v>Vlastní spotřeba celkem (včetně spotřeby elektřiny na přečerpávání v PVE)</v>
          </cell>
          <cell r="AG26" t="str">
            <v>Spotřeba elektřiny na přečerpávání v PVE</v>
          </cell>
          <cell r="AH26" t="str">
            <v>Saldo (dovoz / vývoz)</v>
          </cell>
          <cell r="AI26" t="str">
            <v>Ztráty a bilanční rozdíl</v>
          </cell>
          <cell r="AJ26" t="str">
            <v>Dodávky obchodním subjektům</v>
          </cell>
          <cell r="AK26" t="str">
            <v>Energetika</v>
          </cell>
          <cell r="AL26" t="str">
            <v>Průmysl</v>
          </cell>
          <cell r="AM26" t="str">
            <v>Stavebnictví</v>
          </cell>
          <cell r="AN26" t="str">
            <v>Doprava</v>
          </cell>
          <cell r="AO26" t="str">
            <v>Zemědělství a lesnictví</v>
          </cell>
          <cell r="AP26" t="str">
            <v>Obchod, služby, školství, zdravotnictví</v>
          </cell>
          <cell r="AQ26" t="str">
            <v>Domácnosti</v>
          </cell>
          <cell r="AR26" t="str">
            <v>Ostatní</v>
          </cell>
          <cell r="AS26" t="str">
            <v>Dodávky obchodním subjektům</v>
          </cell>
          <cell r="AT26" t="str">
            <v>Energetika</v>
          </cell>
          <cell r="AU26" t="str">
            <v>Průmysl</v>
          </cell>
          <cell r="AV26" t="str">
            <v>Stavebnictví</v>
          </cell>
          <cell r="AW26" t="str">
            <v>Doprava</v>
          </cell>
          <cell r="AX26" t="str">
            <v>Zemědělství a lesnictví</v>
          </cell>
          <cell r="AY26" t="str">
            <v>Obchod, služby, školství, zdravotnictví</v>
          </cell>
          <cell r="AZ26" t="str">
            <v>Domácnosti</v>
          </cell>
          <cell r="BA26" t="str">
            <v>Ostatní</v>
          </cell>
          <cell r="BB26" t="str">
            <v>Výroba elektřiny brutto</v>
          </cell>
          <cell r="BC26" t="str">
            <v>Dodávka užitečného tepla</v>
          </cell>
          <cell r="BD26" t="str">
            <v>Vsázka paliva</v>
          </cell>
          <cell r="BE26" t="str">
            <v>Kontrola</v>
          </cell>
        </row>
        <row r="27">
          <cell r="A27" t="str">
            <v>Měsíc</v>
          </cell>
          <cell r="B27" t="str">
            <v>Číslo měsíce</v>
          </cell>
          <cell r="C27"/>
          <cell r="D27" t="str">
            <v>MWh</v>
          </cell>
          <cell r="E27" t="str">
            <v>MWh</v>
          </cell>
          <cell r="F27" t="str">
            <v>MWh</v>
          </cell>
          <cell r="G27" t="str">
            <v>MWh</v>
          </cell>
          <cell r="H27"/>
          <cell r="I27" t="str">
            <v>MWh</v>
          </cell>
          <cell r="J27" t="str">
            <v>MWh</v>
          </cell>
          <cell r="K27" t="str">
            <v>MWh</v>
          </cell>
          <cell r="L27" t="str">
            <v>MWh</v>
          </cell>
          <cell r="M27" t="str">
            <v>MWh</v>
          </cell>
          <cell r="N27" t="str">
            <v>MWh</v>
          </cell>
          <cell r="O27"/>
          <cell r="P27" t="str">
            <v>GJ</v>
          </cell>
          <cell r="Q27" t="str">
            <v>GJ</v>
          </cell>
          <cell r="R27" t="str">
            <v>GJ</v>
          </cell>
          <cell r="S27" t="str">
            <v>GJ</v>
          </cell>
          <cell r="T27" t="str">
            <v>GJ</v>
          </cell>
          <cell r="U27" t="str">
            <v>GJ</v>
          </cell>
          <cell r="V27"/>
          <cell r="W27" t="str">
            <v>MWh</v>
          </cell>
          <cell r="X27" t="str">
            <v>MWh</v>
          </cell>
          <cell r="Y27" t="str">
            <v>MWh</v>
          </cell>
          <cell r="Z27" t="str">
            <v>MWh</v>
          </cell>
          <cell r="AA27" t="str">
            <v>MWh</v>
          </cell>
          <cell r="AB27" t="str">
            <v>MWh</v>
          </cell>
          <cell r="AC27"/>
          <cell r="AD27" t="str">
            <v>GJ</v>
          </cell>
          <cell r="AE27" t="str">
            <v>GJ</v>
          </cell>
          <cell r="AF27" t="str">
            <v>GJ</v>
          </cell>
          <cell r="AG27" t="str">
            <v>GJ</v>
          </cell>
          <cell r="AH27" t="str">
            <v>GJ</v>
          </cell>
          <cell r="AI27" t="str">
            <v>GJ</v>
          </cell>
          <cell r="AJ27" t="str">
            <v>MWh</v>
          </cell>
          <cell r="AK27" t="str">
            <v>MWh</v>
          </cell>
          <cell r="AL27" t="str">
            <v>MWh</v>
          </cell>
          <cell r="AM27" t="str">
            <v>MWh</v>
          </cell>
          <cell r="AN27" t="str">
            <v>MWh</v>
          </cell>
          <cell r="AO27" t="str">
            <v>MWh</v>
          </cell>
          <cell r="AP27" t="str">
            <v>MWh</v>
          </cell>
          <cell r="AQ27" t="str">
            <v>MWh</v>
          </cell>
          <cell r="AR27" t="str">
            <v>MWh</v>
          </cell>
          <cell r="AS27" t="str">
            <v>GJ</v>
          </cell>
          <cell r="AT27" t="str">
            <v>GJ</v>
          </cell>
          <cell r="AU27" t="str">
            <v>GJ</v>
          </cell>
          <cell r="AV27" t="str">
            <v>GJ</v>
          </cell>
          <cell r="AW27" t="str">
            <v>GJ</v>
          </cell>
          <cell r="AX27" t="str">
            <v>GJ</v>
          </cell>
          <cell r="AY27" t="str">
            <v>GJ</v>
          </cell>
          <cell r="AZ27" t="str">
            <v>GJ</v>
          </cell>
          <cell r="BA27" t="str">
            <v>GJ</v>
          </cell>
          <cell r="BB27" t="str">
            <v>MWh</v>
          </cell>
          <cell r="BC27" t="str">
            <v>GJ</v>
          </cell>
          <cell r="BD27" t="str">
            <v>MWh</v>
          </cell>
          <cell r="BE27"/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1991.924</v>
          </cell>
          <cell r="E28">
            <v>932.79899999999998</v>
          </cell>
          <cell r="F28">
            <v>1059.125</v>
          </cell>
          <cell r="G28">
            <v>34.594000000000001</v>
          </cell>
          <cell r="H28">
            <v>0</v>
          </cell>
          <cell r="I28">
            <v>742.745</v>
          </cell>
          <cell r="J28">
            <v>7.2759999999999998</v>
          </cell>
          <cell r="K28">
            <v>8.2609999999999992</v>
          </cell>
          <cell r="L28">
            <v>0</v>
          </cell>
          <cell r="M28">
            <v>0</v>
          </cell>
          <cell r="N28">
            <v>727.20799999999997</v>
          </cell>
          <cell r="O28">
            <v>0</v>
          </cell>
          <cell r="P28">
            <v>3036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3036</v>
          </cell>
          <cell r="V28">
            <v>0</v>
          </cell>
          <cell r="W28">
            <v>0.82499999999999996</v>
          </cell>
          <cell r="X28">
            <v>742.745</v>
          </cell>
          <cell r="Y28">
            <v>16.361999999999998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3036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727.20799999999997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3036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742.745</v>
          </cell>
          <cell r="BC28">
            <v>3036</v>
          </cell>
          <cell r="BD28">
            <v>1991.924</v>
          </cell>
          <cell r="BE28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">
          <cell r="C3">
            <v>2642</v>
          </cell>
        </row>
      </sheetData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RNRDMHXZ3V5HLPYINUW6LKQP2">
      <xxl21:absoluteUrl r:id="rId2"/>
    </xxl21:alternateUrls>
    <sheetNames>
      <sheetName val="Přehled Provozu"/>
      <sheetName val="Vyhodnocení PROVOZ"/>
      <sheetName val="Kogenerace"/>
      <sheetName val="Měsíční výkaz"/>
      <sheetName val="TČ"/>
      <sheetName val="Kotle"/>
      <sheetName val="Reporting LK"/>
      <sheetName val="Reporting NKTC"/>
      <sheetName val="evidence k ED"/>
      <sheetName val="Evidence"/>
      <sheetName val="MPO"/>
      <sheetName val="OTE"/>
      <sheetName val="ERU NKTC"/>
      <sheetName val="ERU LK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A6" t="str">
            <v>Leden</v>
          </cell>
          <cell r="B6">
            <v>1</v>
          </cell>
          <cell r="C6" t="str">
            <v>OK</v>
          </cell>
          <cell r="D6">
            <v>1685.9880000000001</v>
          </cell>
          <cell r="E6">
            <v>759.66399999999999</v>
          </cell>
          <cell r="F6">
            <v>926.32399999999996</v>
          </cell>
          <cell r="G6">
            <v>35.267000000000003</v>
          </cell>
          <cell r="H6">
            <v>0</v>
          </cell>
          <cell r="I6">
            <v>638.98299999999995</v>
          </cell>
          <cell r="J6">
            <v>11.916</v>
          </cell>
          <cell r="K6">
            <v>14.53</v>
          </cell>
          <cell r="L6">
            <v>0</v>
          </cell>
          <cell r="M6">
            <v>0</v>
          </cell>
          <cell r="N6">
            <v>612.53700000000003</v>
          </cell>
          <cell r="O6">
            <v>0</v>
          </cell>
          <cell r="P6">
            <v>2805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2805</v>
          </cell>
          <cell r="V6">
            <v>0</v>
          </cell>
          <cell r="W6">
            <v>1.34</v>
          </cell>
          <cell r="X6">
            <v>638.98299999999995</v>
          </cell>
          <cell r="Y6">
            <v>27.785999999999998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612.53700000000003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638.98299999999995</v>
          </cell>
          <cell r="BC6">
            <v>2805</v>
          </cell>
          <cell r="BD6">
            <v>1685.9880000000001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1512.038</v>
          </cell>
          <cell r="E7">
            <v>682.45600000000002</v>
          </cell>
          <cell r="F7">
            <v>829.58199999999999</v>
          </cell>
          <cell r="G7">
            <v>35</v>
          </cell>
          <cell r="H7">
            <v>0</v>
          </cell>
          <cell r="I7">
            <v>571.05600000000004</v>
          </cell>
          <cell r="J7">
            <v>10.938000000000001</v>
          </cell>
          <cell r="K7">
            <v>13.295</v>
          </cell>
          <cell r="L7">
            <v>0</v>
          </cell>
          <cell r="M7">
            <v>0</v>
          </cell>
          <cell r="N7">
            <v>546.82299999999998</v>
          </cell>
          <cell r="O7">
            <v>0</v>
          </cell>
          <cell r="P7">
            <v>2499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2499</v>
          </cell>
          <cell r="V7">
            <v>0</v>
          </cell>
          <cell r="W7">
            <v>1.2430000000000001</v>
          </cell>
          <cell r="X7">
            <v>571.05600000000004</v>
          </cell>
          <cell r="Y7">
            <v>25.475999999999999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546.82299999999998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571.05600000000004</v>
          </cell>
          <cell r="BC7">
            <v>2499</v>
          </cell>
          <cell r="BD7">
            <v>1512.038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1436.55</v>
          </cell>
          <cell r="E8">
            <v>649.08299999999997</v>
          </cell>
          <cell r="F8">
            <v>787.46699999999998</v>
          </cell>
          <cell r="G8">
            <v>35.045000000000002</v>
          </cell>
          <cell r="H8">
            <v>0</v>
          </cell>
          <cell r="I8">
            <v>536.46</v>
          </cell>
          <cell r="J8">
            <v>10.829000000000001</v>
          </cell>
          <cell r="K8">
            <v>13.137</v>
          </cell>
          <cell r="L8">
            <v>0</v>
          </cell>
          <cell r="M8">
            <v>0</v>
          </cell>
          <cell r="N8">
            <v>512.49400000000003</v>
          </cell>
          <cell r="O8">
            <v>0</v>
          </cell>
          <cell r="P8">
            <v>2343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2343</v>
          </cell>
          <cell r="V8">
            <v>0</v>
          </cell>
          <cell r="W8">
            <v>1.7849999999999999</v>
          </cell>
          <cell r="X8">
            <v>536.46</v>
          </cell>
          <cell r="Y8">
            <v>25.751000000000001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512.49400000000003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536.46</v>
          </cell>
          <cell r="BC8">
            <v>2343</v>
          </cell>
          <cell r="BD8">
            <v>1436.55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1005.287</v>
          </cell>
          <cell r="E9">
            <v>457.19799999999998</v>
          </cell>
          <cell r="F9">
            <v>548.08900000000006</v>
          </cell>
          <cell r="G9">
            <v>35.359000000000002</v>
          </cell>
          <cell r="H9">
            <v>0</v>
          </cell>
          <cell r="I9">
            <v>376.07</v>
          </cell>
          <cell r="J9">
            <v>7.4749999999999996</v>
          </cell>
          <cell r="K9">
            <v>8.9610000000000003</v>
          </cell>
          <cell r="L9">
            <v>0</v>
          </cell>
          <cell r="M9">
            <v>0</v>
          </cell>
          <cell r="N9">
            <v>359.63400000000001</v>
          </cell>
          <cell r="O9">
            <v>0</v>
          </cell>
          <cell r="P9">
            <v>1623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1623</v>
          </cell>
          <cell r="V9">
            <v>0</v>
          </cell>
          <cell r="W9">
            <v>1.931</v>
          </cell>
          <cell r="X9">
            <v>376.07</v>
          </cell>
          <cell r="Y9">
            <v>18.367000000000001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359.63400000000001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376.07</v>
          </cell>
          <cell r="BC9">
            <v>1623</v>
          </cell>
          <cell r="BD9">
            <v>1005.287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481.23599999999999</v>
          </cell>
          <cell r="E10">
            <v>222.66800000000001</v>
          </cell>
          <cell r="F10">
            <v>258.56799999999998</v>
          </cell>
          <cell r="G10">
            <v>35.534999999999997</v>
          </cell>
          <cell r="H10">
            <v>0</v>
          </cell>
          <cell r="I10">
            <v>179.16900000000001</v>
          </cell>
          <cell r="J10">
            <v>3.95</v>
          </cell>
          <cell r="K10">
            <v>4.5860000000000003</v>
          </cell>
          <cell r="L10">
            <v>0</v>
          </cell>
          <cell r="M10">
            <v>0</v>
          </cell>
          <cell r="N10">
            <v>170.63300000000001</v>
          </cell>
          <cell r="O10">
            <v>0</v>
          </cell>
          <cell r="P10">
            <v>749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749</v>
          </cell>
          <cell r="V10">
            <v>0</v>
          </cell>
          <cell r="W10">
            <v>2.4449999999999998</v>
          </cell>
          <cell r="X10">
            <v>179.16900000000001</v>
          </cell>
          <cell r="Y10">
            <v>10.981000000000002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170.63300000000001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179.16900000000001</v>
          </cell>
          <cell r="BC10">
            <v>749</v>
          </cell>
          <cell r="BD10">
            <v>481.23599999999999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504.33699999999999</v>
          </cell>
          <cell r="E11">
            <v>231.50800000000001</v>
          </cell>
          <cell r="F11">
            <v>272.82900000000001</v>
          </cell>
          <cell r="G11">
            <v>35.545999999999999</v>
          </cell>
          <cell r="H11">
            <v>0</v>
          </cell>
          <cell r="I11">
            <v>190.68700000000001</v>
          </cell>
          <cell r="J11">
            <v>4.2530000000000001</v>
          </cell>
          <cell r="K11">
            <v>5.0129999999999999</v>
          </cell>
          <cell r="L11">
            <v>0</v>
          </cell>
          <cell r="M11">
            <v>0</v>
          </cell>
          <cell r="N11">
            <v>181.42099999999999</v>
          </cell>
          <cell r="O11">
            <v>0</v>
          </cell>
          <cell r="P11">
            <v>809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809</v>
          </cell>
          <cell r="V11">
            <v>0</v>
          </cell>
          <cell r="W11">
            <v>3.044</v>
          </cell>
          <cell r="X11">
            <v>190.68700000000001</v>
          </cell>
          <cell r="Y11">
            <v>12.31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181.42099999999999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190.68700000000001</v>
          </cell>
          <cell r="BC11">
            <v>809</v>
          </cell>
          <cell r="BD11">
            <v>504.33699999999999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457.51499999999999</v>
          </cell>
          <cell r="E12">
            <v>210.31700000000001</v>
          </cell>
          <cell r="F12">
            <v>247.19800000000001</v>
          </cell>
          <cell r="G12">
            <v>35.514000000000003</v>
          </cell>
          <cell r="H12">
            <v>0</v>
          </cell>
          <cell r="I12">
            <v>172.05199999999999</v>
          </cell>
          <cell r="J12">
            <v>3.903</v>
          </cell>
          <cell r="K12">
            <v>4.5869999999999997</v>
          </cell>
          <cell r="L12">
            <v>0</v>
          </cell>
          <cell r="M12">
            <v>0</v>
          </cell>
          <cell r="N12">
            <v>163.56200000000001</v>
          </cell>
          <cell r="O12">
            <v>0</v>
          </cell>
          <cell r="P12">
            <v>728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728</v>
          </cell>
          <cell r="V12">
            <v>0</v>
          </cell>
          <cell r="W12">
            <v>3.3410000000000002</v>
          </cell>
          <cell r="X12">
            <v>172.05199999999999</v>
          </cell>
          <cell r="Y12">
            <v>11.831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163.56200000000001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172.05199999999999</v>
          </cell>
          <cell r="BC12">
            <v>728</v>
          </cell>
          <cell r="BD12">
            <v>457.51499999999999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463.71699999999998</v>
          </cell>
          <cell r="E13">
            <v>212.88</v>
          </cell>
          <cell r="F13">
            <v>250.83699999999999</v>
          </cell>
          <cell r="G13">
            <v>35.558999999999997</v>
          </cell>
          <cell r="H13">
            <v>0</v>
          </cell>
          <cell r="I13">
            <v>174.68700000000001</v>
          </cell>
          <cell r="J13">
            <v>3.9180000000000001</v>
          </cell>
          <cell r="K13">
            <v>4.6159999999999997</v>
          </cell>
          <cell r="L13">
            <v>0</v>
          </cell>
          <cell r="M13">
            <v>0</v>
          </cell>
          <cell r="N13">
            <v>166.15299999999999</v>
          </cell>
          <cell r="O13">
            <v>0</v>
          </cell>
          <cell r="P13">
            <v>741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741</v>
          </cell>
          <cell r="V13">
            <v>0</v>
          </cell>
          <cell r="W13">
            <v>3.3740000000000001</v>
          </cell>
          <cell r="X13">
            <v>174.68700000000001</v>
          </cell>
          <cell r="Y13">
            <v>11.907999999999999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166.15299999999999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174.68700000000001</v>
          </cell>
          <cell r="BC13">
            <v>741</v>
          </cell>
          <cell r="BD13">
            <v>463.71699999999998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480.48500000000001</v>
          </cell>
          <cell r="E14">
            <v>220.816</v>
          </cell>
          <cell r="F14">
            <v>259.66899999999998</v>
          </cell>
          <cell r="G14">
            <v>35.545999999999999</v>
          </cell>
          <cell r="H14">
            <v>0</v>
          </cell>
          <cell r="I14">
            <v>182.12200000000001</v>
          </cell>
          <cell r="J14">
            <v>4.032</v>
          </cell>
          <cell r="K14">
            <v>4.7409999999999997</v>
          </cell>
          <cell r="L14">
            <v>0</v>
          </cell>
          <cell r="M14">
            <v>0</v>
          </cell>
          <cell r="N14">
            <v>173.34899999999999</v>
          </cell>
          <cell r="O14">
            <v>0</v>
          </cell>
          <cell r="P14">
            <v>771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771</v>
          </cell>
          <cell r="V14">
            <v>0</v>
          </cell>
          <cell r="W14">
            <v>3.2509999999999999</v>
          </cell>
          <cell r="X14">
            <v>182.12200000000001</v>
          </cell>
          <cell r="Y14">
            <v>12.023999999999999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771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173.34899999999999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771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182.12200000000001</v>
          </cell>
          <cell r="BC14">
            <v>771</v>
          </cell>
          <cell r="BD14">
            <v>480.48500000000001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879.29200000000003</v>
          </cell>
          <cell r="E15">
            <v>397.77</v>
          </cell>
          <cell r="F15">
            <v>481.52199999999999</v>
          </cell>
          <cell r="G15">
            <v>35.540999999999997</v>
          </cell>
          <cell r="H15">
            <v>0</v>
          </cell>
          <cell r="I15">
            <v>334.09800000000001</v>
          </cell>
          <cell r="J15">
            <v>6.5880000000000001</v>
          </cell>
          <cell r="K15">
            <v>7.976</v>
          </cell>
          <cell r="L15">
            <v>0</v>
          </cell>
          <cell r="M15">
            <v>0</v>
          </cell>
          <cell r="N15">
            <v>319.53399999999999</v>
          </cell>
          <cell r="O15">
            <v>0</v>
          </cell>
          <cell r="P15">
            <v>1456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1456</v>
          </cell>
          <cell r="V15">
            <v>0</v>
          </cell>
          <cell r="W15">
            <v>2.8839999999999999</v>
          </cell>
          <cell r="X15">
            <v>334.09800000000001</v>
          </cell>
          <cell r="Y15">
            <v>17.448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1456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319.53399999999999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1456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334.09800000000001</v>
          </cell>
          <cell r="BC15">
            <v>1456</v>
          </cell>
          <cell r="BD15">
            <v>879.29200000000003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1619.0840000000001</v>
          </cell>
          <cell r="E28">
            <v>757.23</v>
          </cell>
          <cell r="F28">
            <v>861.85400000000004</v>
          </cell>
          <cell r="G28">
            <v>35.267000000000003</v>
          </cell>
          <cell r="H28">
            <v>0</v>
          </cell>
          <cell r="I28">
            <v>604.28599999999994</v>
          </cell>
          <cell r="J28">
            <v>5.7229999999999999</v>
          </cell>
          <cell r="K28">
            <v>6.5140000000000002</v>
          </cell>
          <cell r="L28">
            <v>0</v>
          </cell>
          <cell r="M28">
            <v>0</v>
          </cell>
          <cell r="N28">
            <v>592.04899999999998</v>
          </cell>
          <cell r="O28">
            <v>0</v>
          </cell>
          <cell r="P28">
            <v>2476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2476</v>
          </cell>
          <cell r="V28">
            <v>0</v>
          </cell>
          <cell r="W28">
            <v>1.952</v>
          </cell>
          <cell r="X28">
            <v>604.28599999999994</v>
          </cell>
          <cell r="Y28">
            <v>14.189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2476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592.04899999999998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2476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604.28599999999994</v>
          </cell>
          <cell r="BC28">
            <v>2476</v>
          </cell>
          <cell r="BD28">
            <v>1619.0840000000001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1624.8309999999999</v>
          </cell>
          <cell r="E29">
            <v>760.98099999999999</v>
          </cell>
          <cell r="F29">
            <v>863.85</v>
          </cell>
          <cell r="G29">
            <v>35</v>
          </cell>
          <cell r="H29">
            <v>0</v>
          </cell>
          <cell r="I29">
            <v>604.40700000000004</v>
          </cell>
          <cell r="J29">
            <v>5.8</v>
          </cell>
          <cell r="K29">
            <v>6.5830000000000002</v>
          </cell>
          <cell r="L29">
            <v>0</v>
          </cell>
          <cell r="M29">
            <v>0</v>
          </cell>
          <cell r="N29">
            <v>592.024</v>
          </cell>
          <cell r="O29">
            <v>0</v>
          </cell>
          <cell r="P29">
            <v>2470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2470</v>
          </cell>
          <cell r="V29">
            <v>0</v>
          </cell>
          <cell r="W29">
            <v>1.534</v>
          </cell>
          <cell r="X29">
            <v>604.40700000000004</v>
          </cell>
          <cell r="Y29">
            <v>13.917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2470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592.024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2470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604.40700000000004</v>
          </cell>
          <cell r="BC29">
            <v>2470</v>
          </cell>
          <cell r="BD29">
            <v>1624.8309999999999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1490.81</v>
          </cell>
          <cell r="E30">
            <v>697.49</v>
          </cell>
          <cell r="F30">
            <v>793.32</v>
          </cell>
          <cell r="G30">
            <v>35.045000000000002</v>
          </cell>
          <cell r="H30">
            <v>0</v>
          </cell>
          <cell r="I30">
            <v>554.875</v>
          </cell>
          <cell r="J30">
            <v>5.3710000000000004</v>
          </cell>
          <cell r="K30">
            <v>6.11</v>
          </cell>
          <cell r="L30">
            <v>0</v>
          </cell>
          <cell r="M30">
            <v>0</v>
          </cell>
          <cell r="N30">
            <v>543.39400000000001</v>
          </cell>
          <cell r="O30">
            <v>0</v>
          </cell>
          <cell r="P30">
            <v>2272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2272</v>
          </cell>
          <cell r="V30">
            <v>0</v>
          </cell>
          <cell r="W30">
            <v>1.7669999999999999</v>
          </cell>
          <cell r="X30">
            <v>554.875</v>
          </cell>
          <cell r="Y30">
            <v>13.248000000000001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2272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543.39400000000001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2272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554.875</v>
          </cell>
          <cell r="BC30">
            <v>2272</v>
          </cell>
          <cell r="BD30">
            <v>1490.81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996.96100000000001</v>
          </cell>
          <cell r="E31">
            <v>466.245</v>
          </cell>
          <cell r="F31">
            <v>530.71600000000001</v>
          </cell>
          <cell r="G31">
            <v>35.359000000000002</v>
          </cell>
          <cell r="H31">
            <v>0</v>
          </cell>
          <cell r="I31">
            <v>371.41899999999998</v>
          </cell>
          <cell r="J31">
            <v>3.6549999999999998</v>
          </cell>
          <cell r="K31">
            <v>4.1609999999999996</v>
          </cell>
          <cell r="L31">
            <v>0</v>
          </cell>
          <cell r="M31">
            <v>0</v>
          </cell>
          <cell r="N31">
            <v>363.60300000000001</v>
          </cell>
          <cell r="O31">
            <v>0</v>
          </cell>
          <cell r="P31">
            <v>1522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1522</v>
          </cell>
          <cell r="V31">
            <v>0</v>
          </cell>
          <cell r="W31">
            <v>2.38</v>
          </cell>
          <cell r="X31">
            <v>371.41899999999998</v>
          </cell>
          <cell r="Y31">
            <v>10.195999999999998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1522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363.60300000000001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1522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371.41899999999998</v>
          </cell>
          <cell r="BC31">
            <v>1522</v>
          </cell>
          <cell r="BD31">
            <v>996.96100000000001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475.76</v>
          </cell>
          <cell r="E32">
            <v>223.94200000000001</v>
          </cell>
          <cell r="F32">
            <v>251.81800000000001</v>
          </cell>
          <cell r="G32">
            <v>35.534999999999997</v>
          </cell>
          <cell r="H32">
            <v>0</v>
          </cell>
          <cell r="I32">
            <v>177.119</v>
          </cell>
          <cell r="J32">
            <v>1.746</v>
          </cell>
          <cell r="K32">
            <v>1.964</v>
          </cell>
          <cell r="L32">
            <v>0</v>
          </cell>
          <cell r="M32">
            <v>0</v>
          </cell>
          <cell r="N32">
            <v>173.40899999999999</v>
          </cell>
          <cell r="O32">
            <v>0</v>
          </cell>
          <cell r="P32">
            <v>717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717</v>
          </cell>
          <cell r="V32">
            <v>0</v>
          </cell>
          <cell r="W32">
            <v>2.83</v>
          </cell>
          <cell r="X32">
            <v>177.119</v>
          </cell>
          <cell r="Y32">
            <v>6.54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717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173.40899999999999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717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177.119</v>
          </cell>
          <cell r="BC32">
            <v>717</v>
          </cell>
          <cell r="BD32">
            <v>475.76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493.5</v>
          </cell>
          <cell r="E33">
            <v>231.92500000000001</v>
          </cell>
          <cell r="F33">
            <v>261.57499999999999</v>
          </cell>
          <cell r="G33">
            <v>35.545999999999999</v>
          </cell>
          <cell r="H33">
            <v>0</v>
          </cell>
          <cell r="I33">
            <v>183.733</v>
          </cell>
          <cell r="J33">
            <v>2.4510000000000001</v>
          </cell>
          <cell r="K33">
            <v>2.7639999999999998</v>
          </cell>
          <cell r="L33">
            <v>0</v>
          </cell>
          <cell r="M33">
            <v>0</v>
          </cell>
          <cell r="N33">
            <v>178.518</v>
          </cell>
          <cell r="O33">
            <v>0</v>
          </cell>
          <cell r="P33">
            <v>746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746</v>
          </cell>
          <cell r="V33">
            <v>0</v>
          </cell>
          <cell r="W33">
            <v>2.629</v>
          </cell>
          <cell r="X33">
            <v>183.733</v>
          </cell>
          <cell r="Y33">
            <v>7.8439999999999994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746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178.518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746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183.733</v>
          </cell>
          <cell r="BC33">
            <v>746</v>
          </cell>
          <cell r="BD33">
            <v>493.5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510.34</v>
          </cell>
          <cell r="E34">
            <v>239.13499999999999</v>
          </cell>
          <cell r="F34">
            <v>271.20499999999998</v>
          </cell>
          <cell r="G34">
            <v>35.514000000000003</v>
          </cell>
          <cell r="H34">
            <v>0</v>
          </cell>
          <cell r="I34">
            <v>188.351</v>
          </cell>
          <cell r="J34">
            <v>1.9079999999999999</v>
          </cell>
          <cell r="K34">
            <v>2.1640000000000001</v>
          </cell>
          <cell r="L34">
            <v>0</v>
          </cell>
          <cell r="M34">
            <v>0</v>
          </cell>
          <cell r="N34">
            <v>184.279</v>
          </cell>
          <cell r="O34">
            <v>0</v>
          </cell>
          <cell r="P34">
            <v>769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769</v>
          </cell>
          <cell r="V34">
            <v>0</v>
          </cell>
          <cell r="W34">
            <v>2.669</v>
          </cell>
          <cell r="X34">
            <v>188.351</v>
          </cell>
          <cell r="Y34">
            <v>6.7409999999999997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769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184.279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769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188.351</v>
          </cell>
          <cell r="BC34">
            <v>769</v>
          </cell>
          <cell r="BD34">
            <v>510.34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505.41199999999998</v>
          </cell>
          <cell r="E35">
            <v>236.75299999999999</v>
          </cell>
          <cell r="F35">
            <v>268.65899999999999</v>
          </cell>
          <cell r="G35">
            <v>35.558999999999997</v>
          </cell>
          <cell r="H35">
            <v>0</v>
          </cell>
          <cell r="I35">
            <v>186.285</v>
          </cell>
          <cell r="J35">
            <v>1.8320000000000001</v>
          </cell>
          <cell r="K35">
            <v>2.0779999999999998</v>
          </cell>
          <cell r="L35">
            <v>0</v>
          </cell>
          <cell r="M35">
            <v>0</v>
          </cell>
          <cell r="N35">
            <v>182.375</v>
          </cell>
          <cell r="O35">
            <v>0</v>
          </cell>
          <cell r="P35">
            <v>761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761</v>
          </cell>
          <cell r="V35">
            <v>0</v>
          </cell>
          <cell r="W35">
            <v>2.706</v>
          </cell>
          <cell r="X35">
            <v>186.285</v>
          </cell>
          <cell r="Y35">
            <v>6.6159999999999997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761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182.375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761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186.285</v>
          </cell>
          <cell r="BC35">
            <v>761</v>
          </cell>
          <cell r="BD35">
            <v>505.41199999999998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509.32100000000003</v>
          </cell>
          <cell r="E36">
            <v>239.072</v>
          </cell>
          <cell r="F36">
            <v>270.24900000000002</v>
          </cell>
          <cell r="G36">
            <v>35.545999999999999</v>
          </cell>
          <cell r="H36">
            <v>0</v>
          </cell>
          <cell r="I36">
            <v>186.756</v>
          </cell>
          <cell r="J36">
            <v>1.944</v>
          </cell>
          <cell r="K36">
            <v>2.1970000000000001</v>
          </cell>
          <cell r="L36">
            <v>0</v>
          </cell>
          <cell r="M36">
            <v>0</v>
          </cell>
          <cell r="N36">
            <v>182.61500000000001</v>
          </cell>
          <cell r="O36">
            <v>0</v>
          </cell>
          <cell r="P36">
            <v>760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760</v>
          </cell>
          <cell r="V36">
            <v>0</v>
          </cell>
          <cell r="W36">
            <v>2.5939999999999999</v>
          </cell>
          <cell r="X36">
            <v>186.756</v>
          </cell>
          <cell r="Y36">
            <v>6.7349999999999994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760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182.61500000000001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760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186.756</v>
          </cell>
          <cell r="BC36">
            <v>760</v>
          </cell>
          <cell r="BD36">
            <v>509.32100000000003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634.79</v>
          </cell>
          <cell r="E37">
            <v>295.72899999999998</v>
          </cell>
          <cell r="F37">
            <v>339.06099999999998</v>
          </cell>
          <cell r="G37">
            <v>35.540999999999997</v>
          </cell>
          <cell r="H37">
            <v>0</v>
          </cell>
          <cell r="I37">
            <v>232.34399999999999</v>
          </cell>
          <cell r="J37">
            <v>2.1160000000000001</v>
          </cell>
          <cell r="K37">
            <v>2.4249999999999998</v>
          </cell>
          <cell r="L37">
            <v>0</v>
          </cell>
          <cell r="M37">
            <v>0</v>
          </cell>
          <cell r="N37">
            <v>227.803</v>
          </cell>
          <cell r="O37">
            <v>0</v>
          </cell>
          <cell r="P37">
            <v>959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959</v>
          </cell>
          <cell r="V37">
            <v>0</v>
          </cell>
          <cell r="W37">
            <v>3.0779999999999998</v>
          </cell>
          <cell r="X37">
            <v>232.34399999999999</v>
          </cell>
          <cell r="Y37">
            <v>7.6189999999999998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959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227.803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959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232.34399999999999</v>
          </cell>
          <cell r="BC37">
            <v>959</v>
          </cell>
          <cell r="BD37">
            <v>634.79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747.89800000000002</v>
          </cell>
          <cell r="E6">
            <v>327.22300000000001</v>
          </cell>
          <cell r="F6">
            <v>420.67500000000001</v>
          </cell>
          <cell r="G6">
            <v>34.594999999999999</v>
          </cell>
          <cell r="H6">
            <v>0</v>
          </cell>
          <cell r="I6">
            <v>271.81599999999997</v>
          </cell>
          <cell r="J6">
            <v>3.4319999999999999</v>
          </cell>
          <cell r="K6">
            <v>4.4130000000000003</v>
          </cell>
          <cell r="L6">
            <v>0</v>
          </cell>
          <cell r="M6">
            <v>0</v>
          </cell>
          <cell r="N6">
            <v>263.971</v>
          </cell>
          <cell r="O6">
            <v>0</v>
          </cell>
          <cell r="P6">
            <v>1258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1258</v>
          </cell>
          <cell r="V6">
            <v>0</v>
          </cell>
          <cell r="W6">
            <v>0.501</v>
          </cell>
          <cell r="X6">
            <v>271.81599999999997</v>
          </cell>
          <cell r="Y6">
            <v>8.3460000000000001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263.971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1258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271.81599999999997</v>
          </cell>
          <cell r="BC6">
            <v>1258</v>
          </cell>
          <cell r="BD6">
            <v>747.89800000000002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676.072</v>
          </cell>
          <cell r="E7">
            <v>295.82</v>
          </cell>
          <cell r="F7">
            <v>380.25200000000001</v>
          </cell>
          <cell r="G7">
            <v>34.595999999999997</v>
          </cell>
          <cell r="H7">
            <v>0</v>
          </cell>
          <cell r="I7">
            <v>244.84100000000001</v>
          </cell>
          <cell r="J7">
            <v>2.9060000000000001</v>
          </cell>
          <cell r="K7">
            <v>3.7349999999999999</v>
          </cell>
          <cell r="L7">
            <v>0</v>
          </cell>
          <cell r="M7">
            <v>0</v>
          </cell>
          <cell r="N7">
            <v>238.2</v>
          </cell>
          <cell r="O7">
            <v>0</v>
          </cell>
          <cell r="P7">
            <v>1133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1133</v>
          </cell>
          <cell r="V7">
            <v>0</v>
          </cell>
          <cell r="W7">
            <v>0.443</v>
          </cell>
          <cell r="X7">
            <v>244.84100000000001</v>
          </cell>
          <cell r="Y7">
            <v>7.0839999999999996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238.2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244.84100000000001</v>
          </cell>
          <cell r="BC7">
            <v>1133</v>
          </cell>
          <cell r="BD7">
            <v>676.072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743.85699999999997</v>
          </cell>
          <cell r="E8">
            <v>325.678</v>
          </cell>
          <cell r="F8">
            <v>418.17899999999997</v>
          </cell>
          <cell r="G8">
            <v>34.703000000000003</v>
          </cell>
          <cell r="H8">
            <v>0</v>
          </cell>
          <cell r="I8">
            <v>269.55200000000002</v>
          </cell>
          <cell r="J8">
            <v>3.5230000000000001</v>
          </cell>
          <cell r="K8">
            <v>4.524</v>
          </cell>
          <cell r="L8">
            <v>0</v>
          </cell>
          <cell r="M8">
            <v>0</v>
          </cell>
          <cell r="N8">
            <v>261.505</v>
          </cell>
          <cell r="O8">
            <v>0</v>
          </cell>
          <cell r="P8">
            <v>1246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1246</v>
          </cell>
          <cell r="V8">
            <v>0</v>
          </cell>
          <cell r="W8">
            <v>0.51800000000000002</v>
          </cell>
          <cell r="X8">
            <v>269.55200000000002</v>
          </cell>
          <cell r="Y8">
            <v>8.5650000000000013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261.505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269.55200000000002</v>
          </cell>
          <cell r="BC8">
            <v>1246</v>
          </cell>
          <cell r="BD8">
            <v>743.85699999999997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608.03800000000001</v>
          </cell>
          <cell r="E9">
            <v>267.41000000000003</v>
          </cell>
          <cell r="F9">
            <v>340.62799999999999</v>
          </cell>
          <cell r="G9">
            <v>34.948</v>
          </cell>
          <cell r="H9">
            <v>0</v>
          </cell>
          <cell r="I9">
            <v>220.905</v>
          </cell>
          <cell r="J9">
            <v>2.67</v>
          </cell>
          <cell r="K9">
            <v>3.4</v>
          </cell>
          <cell r="L9">
            <v>0</v>
          </cell>
          <cell r="M9">
            <v>0</v>
          </cell>
          <cell r="N9">
            <v>214.83500000000001</v>
          </cell>
          <cell r="O9">
            <v>0</v>
          </cell>
          <cell r="P9">
            <v>1013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1013</v>
          </cell>
          <cell r="V9">
            <v>0</v>
          </cell>
          <cell r="W9">
            <v>0.63800000000000001</v>
          </cell>
          <cell r="X9">
            <v>220.905</v>
          </cell>
          <cell r="Y9">
            <v>6.7080000000000002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214.83500000000001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220.905</v>
          </cell>
          <cell r="BC9">
            <v>1013</v>
          </cell>
          <cell r="BD9">
            <v>608.03800000000001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199.97</v>
          </cell>
          <cell r="E10">
            <v>89.709000000000003</v>
          </cell>
          <cell r="F10">
            <v>110.261</v>
          </cell>
          <cell r="G10">
            <v>34.823999999999998</v>
          </cell>
          <cell r="H10">
            <v>0</v>
          </cell>
          <cell r="I10">
            <v>73.224999999999994</v>
          </cell>
          <cell r="J10">
            <v>1.373</v>
          </cell>
          <cell r="K10">
            <v>1.6879999999999999</v>
          </cell>
          <cell r="L10">
            <v>0</v>
          </cell>
          <cell r="M10">
            <v>0</v>
          </cell>
          <cell r="N10">
            <v>70.164000000000001</v>
          </cell>
          <cell r="O10">
            <v>0</v>
          </cell>
          <cell r="P10">
            <v>324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324</v>
          </cell>
          <cell r="V10">
            <v>0</v>
          </cell>
          <cell r="W10">
            <v>1.0840000000000001</v>
          </cell>
          <cell r="X10">
            <v>73.224999999999994</v>
          </cell>
          <cell r="Y10">
            <v>4.1449999999999996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70.164000000000001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73.224999999999994</v>
          </cell>
          <cell r="BC10">
            <v>324</v>
          </cell>
          <cell r="BD10">
            <v>199.97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198.292</v>
          </cell>
          <cell r="E11">
            <v>89.79</v>
          </cell>
          <cell r="F11">
            <v>108.502</v>
          </cell>
          <cell r="G11">
            <v>35.326000000000001</v>
          </cell>
          <cell r="H11">
            <v>0</v>
          </cell>
          <cell r="I11">
            <v>71.031000000000006</v>
          </cell>
          <cell r="J11">
            <v>0.752</v>
          </cell>
          <cell r="K11">
            <v>0.90800000000000003</v>
          </cell>
          <cell r="L11">
            <v>0</v>
          </cell>
          <cell r="M11">
            <v>0</v>
          </cell>
          <cell r="N11">
            <v>69.370999999999995</v>
          </cell>
          <cell r="O11">
            <v>0</v>
          </cell>
          <cell r="P11">
            <v>309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309</v>
          </cell>
          <cell r="V11">
            <v>0</v>
          </cell>
          <cell r="W11">
            <v>1.3029999999999999</v>
          </cell>
          <cell r="X11">
            <v>71.031000000000006</v>
          </cell>
          <cell r="Y11">
            <v>2.9630000000000001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69.370999999999995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71.031000000000006</v>
          </cell>
          <cell r="BC11">
            <v>309</v>
          </cell>
          <cell r="BD11">
            <v>198.292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205.37700000000001</v>
          </cell>
          <cell r="E12">
            <v>92.066000000000003</v>
          </cell>
          <cell r="F12">
            <v>113.31100000000001</v>
          </cell>
          <cell r="G12">
            <v>35.457000000000001</v>
          </cell>
          <cell r="H12">
            <v>0</v>
          </cell>
          <cell r="I12">
            <v>74.48</v>
          </cell>
          <cell r="J12">
            <v>1.133</v>
          </cell>
          <cell r="K12">
            <v>1.3939999999999999</v>
          </cell>
          <cell r="L12">
            <v>0</v>
          </cell>
          <cell r="M12">
            <v>0</v>
          </cell>
          <cell r="N12">
            <v>71.953000000000003</v>
          </cell>
          <cell r="O12">
            <v>0</v>
          </cell>
          <cell r="P12">
            <v>330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330</v>
          </cell>
          <cell r="V12">
            <v>0</v>
          </cell>
          <cell r="W12">
            <v>1.391</v>
          </cell>
          <cell r="X12">
            <v>74.48</v>
          </cell>
          <cell r="Y12">
            <v>3.9180000000000001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71.953000000000003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74.48</v>
          </cell>
          <cell r="BC12">
            <v>330</v>
          </cell>
          <cell r="BD12">
            <v>205.37700000000001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290.20400000000001</v>
          </cell>
          <cell r="E13">
            <v>129.34299999999999</v>
          </cell>
          <cell r="F13">
            <v>160.86099999999999</v>
          </cell>
          <cell r="G13">
            <v>35.200000000000003</v>
          </cell>
          <cell r="H13">
            <v>0</v>
          </cell>
          <cell r="I13">
            <v>104.529</v>
          </cell>
          <cell r="J13">
            <v>1.7669999999999999</v>
          </cell>
          <cell r="K13">
            <v>2.1970000000000001</v>
          </cell>
          <cell r="L13">
            <v>0</v>
          </cell>
          <cell r="M13">
            <v>0</v>
          </cell>
          <cell r="N13">
            <v>100.565</v>
          </cell>
          <cell r="O13">
            <v>0</v>
          </cell>
          <cell r="P13">
            <v>468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468</v>
          </cell>
          <cell r="V13">
            <v>0</v>
          </cell>
          <cell r="W13">
            <v>1.528</v>
          </cell>
          <cell r="X13">
            <v>104.529</v>
          </cell>
          <cell r="Y13">
            <v>5.492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100.565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104.529</v>
          </cell>
          <cell r="BC13">
            <v>468</v>
          </cell>
          <cell r="BD13">
            <v>290.20400000000001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350.79300000000001</v>
          </cell>
          <cell r="E14">
            <v>154.173</v>
          </cell>
          <cell r="F14">
            <v>196.62</v>
          </cell>
          <cell r="G14">
            <v>35.518999999999998</v>
          </cell>
          <cell r="H14">
            <v>0</v>
          </cell>
          <cell r="I14">
            <v>126.548</v>
          </cell>
          <cell r="J14">
            <v>1.5209999999999999</v>
          </cell>
          <cell r="K14">
            <v>1.9390000000000001</v>
          </cell>
          <cell r="L14">
            <v>0</v>
          </cell>
          <cell r="M14">
            <v>0</v>
          </cell>
          <cell r="N14">
            <v>123.08799999999999</v>
          </cell>
          <cell r="O14">
            <v>0</v>
          </cell>
          <cell r="P14">
            <v>581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581</v>
          </cell>
          <cell r="V14">
            <v>0</v>
          </cell>
          <cell r="W14">
            <v>1.0329999999999999</v>
          </cell>
          <cell r="X14">
            <v>126.548</v>
          </cell>
          <cell r="Y14">
            <v>4.4930000000000003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123.08799999999999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126.548</v>
          </cell>
          <cell r="BC14">
            <v>581</v>
          </cell>
          <cell r="BD14">
            <v>350.79300000000001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522.26800000000003</v>
          </cell>
          <cell r="E15">
            <v>229.22200000000001</v>
          </cell>
          <cell r="F15">
            <v>293.04599999999999</v>
          </cell>
          <cell r="G15">
            <v>35.512</v>
          </cell>
          <cell r="H15">
            <v>0</v>
          </cell>
          <cell r="I15">
            <v>189.03299999999999</v>
          </cell>
          <cell r="J15">
            <v>2.5390000000000001</v>
          </cell>
          <cell r="K15">
            <v>3.246</v>
          </cell>
          <cell r="L15">
            <v>0</v>
          </cell>
          <cell r="M15">
            <v>0</v>
          </cell>
          <cell r="N15">
            <v>183.24799999999999</v>
          </cell>
          <cell r="O15">
            <v>0</v>
          </cell>
          <cell r="P15">
            <v>870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870</v>
          </cell>
          <cell r="V15">
            <v>0</v>
          </cell>
          <cell r="W15">
            <v>0.90800000000000003</v>
          </cell>
          <cell r="X15">
            <v>189.03299999999999</v>
          </cell>
          <cell r="Y15">
            <v>6.6930000000000005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183.24799999999999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870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189.03299999999999</v>
          </cell>
          <cell r="BC15">
            <v>870</v>
          </cell>
          <cell r="BD15">
            <v>522.26800000000003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617.94500000000005</v>
          </cell>
          <cell r="E16">
            <v>270.774</v>
          </cell>
          <cell r="F16">
            <v>347.17099999999999</v>
          </cell>
          <cell r="G16">
            <v>35.487000000000002</v>
          </cell>
          <cell r="H16">
            <v>0</v>
          </cell>
          <cell r="I16">
            <v>224.017</v>
          </cell>
          <cell r="J16">
            <v>2.7719999999999998</v>
          </cell>
          <cell r="K16">
            <v>3.5550000000000002</v>
          </cell>
          <cell r="L16">
            <v>0</v>
          </cell>
          <cell r="M16">
            <v>0</v>
          </cell>
          <cell r="N16">
            <v>217.69</v>
          </cell>
          <cell r="O16">
            <v>0</v>
          </cell>
          <cell r="P16">
            <v>1034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1034</v>
          </cell>
          <cell r="V16">
            <v>0</v>
          </cell>
          <cell r="W16">
            <v>0.624</v>
          </cell>
          <cell r="X16">
            <v>224.017</v>
          </cell>
          <cell r="Y16">
            <v>6.9509999999999996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217.69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224.017</v>
          </cell>
          <cell r="BC16">
            <v>1034</v>
          </cell>
          <cell r="BD16">
            <v>617.94500000000005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641.67399999999998</v>
          </cell>
          <cell r="E17">
            <v>281.76299999999998</v>
          </cell>
          <cell r="F17">
            <v>359.911</v>
          </cell>
          <cell r="G17">
            <v>35.311</v>
          </cell>
          <cell r="H17">
            <v>0</v>
          </cell>
          <cell r="I17">
            <v>232.904</v>
          </cell>
          <cell r="J17">
            <v>2.8980000000000001</v>
          </cell>
          <cell r="K17">
            <v>3.702</v>
          </cell>
          <cell r="L17">
            <v>0</v>
          </cell>
          <cell r="M17">
            <v>0</v>
          </cell>
          <cell r="N17">
            <v>226.304</v>
          </cell>
          <cell r="O17">
            <v>0</v>
          </cell>
          <cell r="P17">
            <v>1071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1071</v>
          </cell>
          <cell r="V17">
            <v>0</v>
          </cell>
          <cell r="W17">
            <v>0.63300000000000001</v>
          </cell>
          <cell r="X17">
            <v>232.904</v>
          </cell>
          <cell r="Y17">
            <v>7.2329999999999997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226.304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232.904</v>
          </cell>
          <cell r="BC17">
            <v>1071</v>
          </cell>
          <cell r="BD17">
            <v>641.67399999999998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2703</v>
          </cell>
        </row>
      </sheetData>
      <sheetData sheetId="23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659.77800000000002</v>
          </cell>
          <cell r="E6">
            <v>289.94799999999998</v>
          </cell>
          <cell r="F6">
            <v>369.83</v>
          </cell>
          <cell r="G6">
            <v>35.289000000000001</v>
          </cell>
          <cell r="H6">
            <v>0</v>
          </cell>
          <cell r="I6">
            <v>240.21</v>
          </cell>
          <cell r="J6">
            <v>3.0779999999999998</v>
          </cell>
          <cell r="K6">
            <v>3.9260000000000002</v>
          </cell>
          <cell r="L6">
            <v>0</v>
          </cell>
          <cell r="M6">
            <v>0</v>
          </cell>
          <cell r="N6">
            <v>233.20599999999999</v>
          </cell>
          <cell r="O6">
            <v>0</v>
          </cell>
          <cell r="P6">
            <v>1103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1103</v>
          </cell>
          <cell r="V6">
            <v>0</v>
          </cell>
          <cell r="W6">
            <v>0.59199999999999997</v>
          </cell>
          <cell r="X6">
            <v>240.21</v>
          </cell>
          <cell r="Y6">
            <v>7.5959999999999992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233.20599999999999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240.21</v>
          </cell>
          <cell r="BC6">
            <v>1103</v>
          </cell>
          <cell r="BD6">
            <v>659.77800000000002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607.27</v>
          </cell>
          <cell r="E7">
            <v>266.53899999999999</v>
          </cell>
          <cell r="F7">
            <v>340.73099999999999</v>
          </cell>
          <cell r="G7">
            <v>35.012</v>
          </cell>
          <cell r="H7">
            <v>0</v>
          </cell>
          <cell r="I7">
            <v>219.90100000000001</v>
          </cell>
          <cell r="J7">
            <v>2.6110000000000002</v>
          </cell>
          <cell r="K7">
            <v>3.3370000000000002</v>
          </cell>
          <cell r="L7">
            <v>0</v>
          </cell>
          <cell r="M7">
            <v>0</v>
          </cell>
          <cell r="N7">
            <v>213.953</v>
          </cell>
          <cell r="O7">
            <v>0</v>
          </cell>
          <cell r="P7">
            <v>1012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1012</v>
          </cell>
          <cell r="V7">
            <v>0</v>
          </cell>
          <cell r="W7">
            <v>0.52400000000000002</v>
          </cell>
          <cell r="X7">
            <v>219.90100000000001</v>
          </cell>
          <cell r="Y7">
            <v>6.4720000000000004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213.953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219.90100000000001</v>
          </cell>
          <cell r="BC7">
            <v>1012</v>
          </cell>
          <cell r="BD7">
            <v>607.27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567.85500000000002</v>
          </cell>
          <cell r="E8">
            <v>249.06100000000001</v>
          </cell>
          <cell r="F8">
            <v>318.79399999999998</v>
          </cell>
          <cell r="G8">
            <v>35.046999999999997</v>
          </cell>
          <cell r="H8">
            <v>0</v>
          </cell>
          <cell r="I8">
            <v>205.08099999999999</v>
          </cell>
          <cell r="J8">
            <v>2.613</v>
          </cell>
          <cell r="K8">
            <v>3.3439999999999999</v>
          </cell>
          <cell r="L8">
            <v>0</v>
          </cell>
          <cell r="M8">
            <v>0</v>
          </cell>
          <cell r="N8">
            <v>199.124</v>
          </cell>
          <cell r="O8">
            <v>0</v>
          </cell>
          <cell r="P8">
            <v>945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945</v>
          </cell>
          <cell r="V8">
            <v>0</v>
          </cell>
          <cell r="W8">
            <v>0.73199999999999998</v>
          </cell>
          <cell r="X8">
            <v>205.08099999999999</v>
          </cell>
          <cell r="Y8">
            <v>6.6890000000000001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199.124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205.08099999999999</v>
          </cell>
          <cell r="BC8">
            <v>945</v>
          </cell>
          <cell r="BD8">
            <v>567.85500000000002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348.09399999999999</v>
          </cell>
          <cell r="E9">
            <v>153.81899999999999</v>
          </cell>
          <cell r="F9">
            <v>194.27500000000001</v>
          </cell>
          <cell r="G9">
            <v>35.357999999999997</v>
          </cell>
          <cell r="H9">
            <v>0</v>
          </cell>
          <cell r="I9">
            <v>125.58199999999999</v>
          </cell>
          <cell r="J9">
            <v>1.663</v>
          </cell>
          <cell r="K9">
            <v>2.1</v>
          </cell>
          <cell r="L9">
            <v>0</v>
          </cell>
          <cell r="M9">
            <v>0</v>
          </cell>
          <cell r="N9">
            <v>121.819</v>
          </cell>
          <cell r="O9">
            <v>0</v>
          </cell>
          <cell r="P9">
            <v>571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571</v>
          </cell>
          <cell r="V9">
            <v>0</v>
          </cell>
          <cell r="W9">
            <v>0.84299999999999997</v>
          </cell>
          <cell r="X9">
            <v>125.58199999999999</v>
          </cell>
          <cell r="Y9">
            <v>4.6059999999999999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121.819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125.58199999999999</v>
          </cell>
          <cell r="BC9">
            <v>571</v>
          </cell>
          <cell r="BD9">
            <v>348.09399999999999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273.30099999999999</v>
          </cell>
          <cell r="E10">
            <v>120.292</v>
          </cell>
          <cell r="F10">
            <v>153.00899999999999</v>
          </cell>
          <cell r="G10">
            <v>35.540999999999997</v>
          </cell>
          <cell r="H10">
            <v>0</v>
          </cell>
          <cell r="I10">
            <v>99.364000000000004</v>
          </cell>
          <cell r="J10">
            <v>1.577</v>
          </cell>
          <cell r="K10">
            <v>2.0059999999999998</v>
          </cell>
          <cell r="L10">
            <v>0</v>
          </cell>
          <cell r="M10">
            <v>0</v>
          </cell>
          <cell r="N10">
            <v>95.781000000000006</v>
          </cell>
          <cell r="O10">
            <v>0</v>
          </cell>
          <cell r="P10">
            <v>455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455</v>
          </cell>
          <cell r="V10">
            <v>0</v>
          </cell>
          <cell r="W10">
            <v>0.98</v>
          </cell>
          <cell r="X10">
            <v>99.364000000000004</v>
          </cell>
          <cell r="Y10">
            <v>4.5629999999999997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95.781000000000006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99.364000000000004</v>
          </cell>
          <cell r="BC10">
            <v>455</v>
          </cell>
          <cell r="BD10">
            <v>273.30099999999999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220.041</v>
          </cell>
          <cell r="E11">
            <v>96.289000000000001</v>
          </cell>
          <cell r="F11">
            <v>123.752</v>
          </cell>
          <cell r="G11">
            <v>35.542000000000002</v>
          </cell>
          <cell r="H11">
            <v>0</v>
          </cell>
          <cell r="I11">
            <v>79.97</v>
          </cell>
          <cell r="J11">
            <v>1.256</v>
          </cell>
          <cell r="K11">
            <v>1.615</v>
          </cell>
          <cell r="L11">
            <v>0</v>
          </cell>
          <cell r="M11">
            <v>0</v>
          </cell>
          <cell r="N11">
            <v>77.099000000000004</v>
          </cell>
          <cell r="O11">
            <v>0</v>
          </cell>
          <cell r="P11">
            <v>370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370</v>
          </cell>
          <cell r="V11">
            <v>0</v>
          </cell>
          <cell r="W11">
            <v>1.784</v>
          </cell>
          <cell r="X11">
            <v>79.97</v>
          </cell>
          <cell r="Y11">
            <v>4.6550000000000002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77.099000000000004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79.97</v>
          </cell>
          <cell r="BC11">
            <v>370</v>
          </cell>
          <cell r="BD11">
            <v>220.041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254.477</v>
          </cell>
          <cell r="E12">
            <v>111.379</v>
          </cell>
          <cell r="F12">
            <v>143.09800000000001</v>
          </cell>
          <cell r="G12">
            <v>35.512</v>
          </cell>
          <cell r="H12">
            <v>0</v>
          </cell>
          <cell r="I12">
            <v>91.671000000000006</v>
          </cell>
          <cell r="J12">
            <v>1.157</v>
          </cell>
          <cell r="K12">
            <v>1.4870000000000001</v>
          </cell>
          <cell r="L12">
            <v>0</v>
          </cell>
          <cell r="M12">
            <v>0</v>
          </cell>
          <cell r="N12">
            <v>89.027000000000001</v>
          </cell>
          <cell r="O12">
            <v>0</v>
          </cell>
          <cell r="P12">
            <v>424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424</v>
          </cell>
          <cell r="V12">
            <v>0</v>
          </cell>
          <cell r="W12">
            <v>2.3439999999999999</v>
          </cell>
          <cell r="X12">
            <v>91.671000000000006</v>
          </cell>
          <cell r="Y12">
            <v>4.9879999999999995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89.027000000000001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91.671000000000006</v>
          </cell>
          <cell r="BC12">
            <v>424</v>
          </cell>
          <cell r="BD12">
            <v>254.477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301.55</v>
          </cell>
          <cell r="E13">
            <v>133.61799999999999</v>
          </cell>
          <cell r="F13">
            <v>167.93199999999999</v>
          </cell>
          <cell r="G13">
            <v>35.558999999999997</v>
          </cell>
          <cell r="H13">
            <v>0</v>
          </cell>
          <cell r="I13">
            <v>109.18300000000001</v>
          </cell>
          <cell r="J13">
            <v>1.7030000000000001</v>
          </cell>
          <cell r="K13">
            <v>2.141</v>
          </cell>
          <cell r="L13">
            <v>0</v>
          </cell>
          <cell r="M13">
            <v>0</v>
          </cell>
          <cell r="N13">
            <v>105.339</v>
          </cell>
          <cell r="O13">
            <v>0</v>
          </cell>
          <cell r="P13">
            <v>494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494</v>
          </cell>
          <cell r="V13">
            <v>0</v>
          </cell>
          <cell r="W13">
            <v>2.4359999999999999</v>
          </cell>
          <cell r="X13">
            <v>109.18300000000001</v>
          </cell>
          <cell r="Y13">
            <v>6.28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105.339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109.18300000000001</v>
          </cell>
          <cell r="BC13">
            <v>494</v>
          </cell>
          <cell r="BD13">
            <v>301.55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252.148</v>
          </cell>
          <cell r="E14">
            <v>111.754</v>
          </cell>
          <cell r="F14">
            <v>140.39400000000001</v>
          </cell>
          <cell r="G14">
            <v>35.554000000000002</v>
          </cell>
          <cell r="H14">
            <v>0</v>
          </cell>
          <cell r="I14">
            <v>90.656000000000006</v>
          </cell>
          <cell r="J14">
            <v>1.4419999999999999</v>
          </cell>
          <cell r="K14">
            <v>1.8109999999999999</v>
          </cell>
          <cell r="L14">
            <v>0</v>
          </cell>
          <cell r="M14">
            <v>0</v>
          </cell>
          <cell r="N14">
            <v>87.403000000000006</v>
          </cell>
          <cell r="O14">
            <v>0</v>
          </cell>
          <cell r="P14">
            <v>410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410</v>
          </cell>
          <cell r="V14">
            <v>0</v>
          </cell>
          <cell r="W14">
            <v>1.8740000000000001</v>
          </cell>
          <cell r="X14">
            <v>90.656000000000006</v>
          </cell>
          <cell r="Y14">
            <v>5.1270000000000007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87.403000000000006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90.656000000000006</v>
          </cell>
          <cell r="BC14">
            <v>410</v>
          </cell>
          <cell r="BD14">
            <v>252.148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473.62400000000002</v>
          </cell>
          <cell r="E15">
            <v>209.53399999999999</v>
          </cell>
          <cell r="F15">
            <v>264.08999999999997</v>
          </cell>
          <cell r="G15">
            <v>35.545000000000002</v>
          </cell>
          <cell r="H15">
            <v>0</v>
          </cell>
          <cell r="I15">
            <v>172.12799999999999</v>
          </cell>
          <cell r="J15">
            <v>2.4089999999999998</v>
          </cell>
          <cell r="K15">
            <v>3.0369999999999999</v>
          </cell>
          <cell r="L15">
            <v>0</v>
          </cell>
          <cell r="M15">
            <v>0</v>
          </cell>
          <cell r="N15">
            <v>166.68199999999999</v>
          </cell>
          <cell r="O15">
            <v>0</v>
          </cell>
          <cell r="P15">
            <v>781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781</v>
          </cell>
          <cell r="V15">
            <v>0</v>
          </cell>
          <cell r="W15">
            <v>1.1879999999999999</v>
          </cell>
          <cell r="X15">
            <v>172.12799999999999</v>
          </cell>
          <cell r="Y15">
            <v>6.6339999999999995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166.68199999999999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172.12799999999999</v>
          </cell>
          <cell r="BC15">
            <v>781</v>
          </cell>
          <cell r="BD15">
            <v>473.62400000000002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466.49400000000003</v>
          </cell>
          <cell r="E6">
            <v>213.096</v>
          </cell>
          <cell r="F6">
            <v>253.398</v>
          </cell>
          <cell r="G6">
            <v>34.594000000000001</v>
          </cell>
          <cell r="H6">
            <v>0</v>
          </cell>
          <cell r="I6">
            <v>171.46100000000001</v>
          </cell>
          <cell r="J6">
            <v>1.9139999999999999</v>
          </cell>
          <cell r="K6">
            <v>2.2759999999999998</v>
          </cell>
          <cell r="L6">
            <v>0</v>
          </cell>
          <cell r="M6">
            <v>0</v>
          </cell>
          <cell r="N6">
            <v>167.27099999999999</v>
          </cell>
          <cell r="O6">
            <v>0</v>
          </cell>
          <cell r="P6">
            <v>734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734</v>
          </cell>
          <cell r="V6">
            <v>0</v>
          </cell>
          <cell r="W6">
            <v>0.48199999999999998</v>
          </cell>
          <cell r="X6">
            <v>171.46100000000001</v>
          </cell>
          <cell r="Y6">
            <v>4.6719999999999997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167.27099999999999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171.46100000000001</v>
          </cell>
          <cell r="BC6">
            <v>734</v>
          </cell>
          <cell r="BD6">
            <v>466.49400000000003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385.13499999999999</v>
          </cell>
          <cell r="E7">
            <v>178.54599999999999</v>
          </cell>
          <cell r="F7">
            <v>206.589</v>
          </cell>
          <cell r="G7">
            <v>34.595999999999997</v>
          </cell>
          <cell r="H7">
            <v>0</v>
          </cell>
          <cell r="I7">
            <v>142.12299999999999</v>
          </cell>
          <cell r="J7">
            <v>1.5760000000000001</v>
          </cell>
          <cell r="K7">
            <v>1.823</v>
          </cell>
          <cell r="L7">
            <v>0</v>
          </cell>
          <cell r="M7">
            <v>0</v>
          </cell>
          <cell r="N7">
            <v>138.72399999999999</v>
          </cell>
          <cell r="O7">
            <v>0</v>
          </cell>
          <cell r="P7">
            <v>592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592</v>
          </cell>
          <cell r="V7">
            <v>0</v>
          </cell>
          <cell r="W7">
            <v>0.497</v>
          </cell>
          <cell r="X7">
            <v>142.12299999999999</v>
          </cell>
          <cell r="Y7">
            <v>3.8959999999999999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138.72399999999999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142.12299999999999</v>
          </cell>
          <cell r="BC7">
            <v>592</v>
          </cell>
          <cell r="BD7">
            <v>385.13499999999999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399.77499999999998</v>
          </cell>
          <cell r="E8">
            <v>185.274</v>
          </cell>
          <cell r="F8">
            <v>214.501</v>
          </cell>
          <cell r="G8">
            <v>34.698999999999998</v>
          </cell>
          <cell r="H8">
            <v>0</v>
          </cell>
          <cell r="I8">
            <v>147.077</v>
          </cell>
          <cell r="J8">
            <v>1.875</v>
          </cell>
          <cell r="K8">
            <v>2.17</v>
          </cell>
          <cell r="L8">
            <v>0</v>
          </cell>
          <cell r="M8">
            <v>0</v>
          </cell>
          <cell r="N8">
            <v>143.03200000000001</v>
          </cell>
          <cell r="O8">
            <v>0</v>
          </cell>
          <cell r="P8">
            <v>613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613</v>
          </cell>
          <cell r="V8">
            <v>0</v>
          </cell>
          <cell r="W8">
            <v>0.58499999999999996</v>
          </cell>
          <cell r="X8">
            <v>147.077</v>
          </cell>
          <cell r="Y8">
            <v>4.63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143.03200000000001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147.077</v>
          </cell>
          <cell r="BC8">
            <v>613</v>
          </cell>
          <cell r="BD8">
            <v>399.77499999999998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321.93</v>
          </cell>
          <cell r="E9">
            <v>149.53100000000001</v>
          </cell>
          <cell r="F9">
            <v>172.399</v>
          </cell>
          <cell r="G9">
            <v>34.945999999999998</v>
          </cell>
          <cell r="H9">
            <v>0</v>
          </cell>
          <cell r="I9">
            <v>118.057</v>
          </cell>
          <cell r="J9">
            <v>0.95299999999999996</v>
          </cell>
          <cell r="K9">
            <v>1.099</v>
          </cell>
          <cell r="L9">
            <v>0</v>
          </cell>
          <cell r="M9">
            <v>0</v>
          </cell>
          <cell r="N9">
            <v>116.005</v>
          </cell>
          <cell r="O9">
            <v>0</v>
          </cell>
          <cell r="P9">
            <v>490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490</v>
          </cell>
          <cell r="V9">
            <v>0</v>
          </cell>
          <cell r="W9">
            <v>0.63900000000000001</v>
          </cell>
          <cell r="X9">
            <v>118.057</v>
          </cell>
          <cell r="Y9">
            <v>2.6909999999999998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116.005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118.057</v>
          </cell>
          <cell r="BC9">
            <v>490</v>
          </cell>
          <cell r="BD9">
            <v>321.93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117.74</v>
          </cell>
          <cell r="E10">
            <v>53.262</v>
          </cell>
          <cell r="F10">
            <v>64.477999999999994</v>
          </cell>
          <cell r="G10">
            <v>34.808999999999997</v>
          </cell>
          <cell r="H10">
            <v>0</v>
          </cell>
          <cell r="I10">
            <v>42.908000000000001</v>
          </cell>
          <cell r="J10">
            <v>0.41699999999999998</v>
          </cell>
          <cell r="K10">
            <v>0.505</v>
          </cell>
          <cell r="L10">
            <v>0</v>
          </cell>
          <cell r="M10">
            <v>0</v>
          </cell>
          <cell r="N10">
            <v>41.985999999999997</v>
          </cell>
          <cell r="O10">
            <v>0</v>
          </cell>
          <cell r="P10">
            <v>187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187</v>
          </cell>
          <cell r="V10">
            <v>0</v>
          </cell>
          <cell r="W10">
            <v>0.95899999999999996</v>
          </cell>
          <cell r="X10">
            <v>42.908000000000001</v>
          </cell>
          <cell r="Y10">
            <v>1.8809999999999998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41.985999999999997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42.908000000000001</v>
          </cell>
          <cell r="BC10">
            <v>187</v>
          </cell>
          <cell r="BD10">
            <v>117.74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83.052999999999997</v>
          </cell>
          <cell r="E11">
            <v>39.247999999999998</v>
          </cell>
          <cell r="F11">
            <v>43.805</v>
          </cell>
          <cell r="G11">
            <v>35.286000000000001</v>
          </cell>
          <cell r="H11">
            <v>0</v>
          </cell>
          <cell r="I11">
            <v>30.363</v>
          </cell>
          <cell r="J11">
            <v>0.45800000000000002</v>
          </cell>
          <cell r="K11">
            <v>0.51100000000000001</v>
          </cell>
          <cell r="L11">
            <v>0</v>
          </cell>
          <cell r="M11">
            <v>0</v>
          </cell>
          <cell r="N11">
            <v>29.393999999999998</v>
          </cell>
          <cell r="O11">
            <v>0</v>
          </cell>
          <cell r="P11">
            <v>122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</v>
          </cell>
          <cell r="V11">
            <v>0</v>
          </cell>
          <cell r="W11">
            <v>1.048</v>
          </cell>
          <cell r="X11">
            <v>30.363</v>
          </cell>
          <cell r="Y11">
            <v>2.0170000000000003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29.393999999999998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30.363</v>
          </cell>
          <cell r="BC11">
            <v>122</v>
          </cell>
          <cell r="BD11">
            <v>83.052999999999997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134.12299999999999</v>
          </cell>
          <cell r="E12">
            <v>63.872</v>
          </cell>
          <cell r="F12">
            <v>70.251000000000005</v>
          </cell>
          <cell r="G12">
            <v>35.457000000000001</v>
          </cell>
          <cell r="H12">
            <v>0</v>
          </cell>
          <cell r="I12">
            <v>48.996000000000002</v>
          </cell>
          <cell r="J12">
            <v>0.79700000000000004</v>
          </cell>
          <cell r="K12">
            <v>0.877</v>
          </cell>
          <cell r="L12">
            <v>0</v>
          </cell>
          <cell r="M12">
            <v>0</v>
          </cell>
          <cell r="N12">
            <v>47.322000000000003</v>
          </cell>
          <cell r="O12">
            <v>0</v>
          </cell>
          <cell r="P12">
            <v>194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194</v>
          </cell>
          <cell r="V12">
            <v>0</v>
          </cell>
          <cell r="W12">
            <v>0.99099999999999999</v>
          </cell>
          <cell r="X12">
            <v>48.996000000000002</v>
          </cell>
          <cell r="Y12">
            <v>2.665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47.322000000000003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48.996000000000002</v>
          </cell>
          <cell r="BC12">
            <v>194</v>
          </cell>
          <cell r="BD12">
            <v>134.12299999999999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141.392</v>
          </cell>
          <cell r="E13">
            <v>67.349000000000004</v>
          </cell>
          <cell r="F13">
            <v>74.043000000000006</v>
          </cell>
          <cell r="G13">
            <v>35.222999999999999</v>
          </cell>
          <cell r="H13">
            <v>0</v>
          </cell>
          <cell r="I13">
            <v>51.290999999999997</v>
          </cell>
          <cell r="J13">
            <v>0.72499999999999998</v>
          </cell>
          <cell r="K13">
            <v>0.79800000000000004</v>
          </cell>
          <cell r="L13">
            <v>0</v>
          </cell>
          <cell r="M13">
            <v>0</v>
          </cell>
          <cell r="N13">
            <v>49.768000000000001</v>
          </cell>
          <cell r="O13">
            <v>0</v>
          </cell>
          <cell r="P13">
            <v>203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203</v>
          </cell>
          <cell r="V13">
            <v>0</v>
          </cell>
          <cell r="W13">
            <v>0.94499999999999995</v>
          </cell>
          <cell r="X13">
            <v>51.290999999999997</v>
          </cell>
          <cell r="Y13">
            <v>2.468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49.768000000000001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51.290999999999997</v>
          </cell>
          <cell r="BC13">
            <v>203</v>
          </cell>
          <cell r="BD13">
            <v>141.392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191.87100000000001</v>
          </cell>
          <cell r="E14">
            <v>90.924999999999997</v>
          </cell>
          <cell r="F14">
            <v>100.946</v>
          </cell>
          <cell r="G14">
            <v>35.545999999999999</v>
          </cell>
          <cell r="H14">
            <v>0</v>
          </cell>
          <cell r="I14">
            <v>69.805999999999997</v>
          </cell>
          <cell r="J14">
            <v>1.0089999999999999</v>
          </cell>
          <cell r="K14">
            <v>1.121</v>
          </cell>
          <cell r="L14">
            <v>0</v>
          </cell>
          <cell r="M14">
            <v>0</v>
          </cell>
          <cell r="N14">
            <v>67.676000000000002</v>
          </cell>
          <cell r="O14">
            <v>0</v>
          </cell>
          <cell r="P14">
            <v>279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279</v>
          </cell>
          <cell r="V14">
            <v>0</v>
          </cell>
          <cell r="W14">
            <v>0.82</v>
          </cell>
          <cell r="X14">
            <v>69.805999999999997</v>
          </cell>
          <cell r="Y14">
            <v>2.9499999999999997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67.676000000000002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69.805999999999997</v>
          </cell>
          <cell r="BC14">
            <v>279</v>
          </cell>
          <cell r="BD14">
            <v>191.87100000000001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234.542</v>
          </cell>
          <cell r="E15">
            <v>110.955</v>
          </cell>
          <cell r="F15">
            <v>123.587</v>
          </cell>
          <cell r="G15">
            <v>35.512999999999998</v>
          </cell>
          <cell r="H15">
            <v>0</v>
          </cell>
          <cell r="I15">
            <v>85.29</v>
          </cell>
          <cell r="J15">
            <v>1</v>
          </cell>
          <cell r="K15">
            <v>1.1140000000000001</v>
          </cell>
          <cell r="L15">
            <v>0</v>
          </cell>
          <cell r="M15">
            <v>0</v>
          </cell>
          <cell r="N15">
            <v>83.176000000000002</v>
          </cell>
          <cell r="O15">
            <v>0</v>
          </cell>
          <cell r="P15">
            <v>342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342</v>
          </cell>
          <cell r="V15">
            <v>0</v>
          </cell>
          <cell r="W15">
            <v>0.83599999999999997</v>
          </cell>
          <cell r="X15">
            <v>85.29</v>
          </cell>
          <cell r="Y15">
            <v>2.9499999999999997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83.176000000000002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85.29</v>
          </cell>
          <cell r="BC15">
            <v>342</v>
          </cell>
          <cell r="BD15">
            <v>234.542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355.90800000000002</v>
          </cell>
          <cell r="E16">
            <v>166.23599999999999</v>
          </cell>
          <cell r="F16">
            <v>189.672</v>
          </cell>
          <cell r="G16">
            <v>35.488999999999997</v>
          </cell>
          <cell r="H16">
            <v>0</v>
          </cell>
          <cell r="I16">
            <v>130.73599999999999</v>
          </cell>
          <cell r="J16">
            <v>1.3580000000000001</v>
          </cell>
          <cell r="K16">
            <v>1.5489999999999999</v>
          </cell>
          <cell r="L16">
            <v>0</v>
          </cell>
          <cell r="M16">
            <v>0</v>
          </cell>
          <cell r="N16">
            <v>127.82899999999999</v>
          </cell>
          <cell r="O16">
            <v>0</v>
          </cell>
          <cell r="P16">
            <v>537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537</v>
          </cell>
          <cell r="V16">
            <v>0</v>
          </cell>
          <cell r="W16">
            <v>0.63400000000000001</v>
          </cell>
          <cell r="X16">
            <v>130.73599999999999</v>
          </cell>
          <cell r="Y16">
            <v>3.5409999999999999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127.82899999999999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130.73599999999999</v>
          </cell>
          <cell r="BC16">
            <v>537</v>
          </cell>
          <cell r="BD16">
            <v>355.90800000000002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483.61900000000003</v>
          </cell>
          <cell r="E17">
            <v>225.78700000000001</v>
          </cell>
          <cell r="F17">
            <v>257.83199999999999</v>
          </cell>
          <cell r="G17">
            <v>35.298000000000002</v>
          </cell>
          <cell r="H17">
            <v>0</v>
          </cell>
          <cell r="I17">
            <v>177.33199999999999</v>
          </cell>
          <cell r="J17">
            <v>1.88</v>
          </cell>
          <cell r="K17">
            <v>2.1469999999999998</v>
          </cell>
          <cell r="L17">
            <v>0</v>
          </cell>
          <cell r="M17">
            <v>0</v>
          </cell>
          <cell r="N17">
            <v>173.30500000000001</v>
          </cell>
          <cell r="O17">
            <v>0</v>
          </cell>
          <cell r="P17">
            <v>729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729</v>
          </cell>
          <cell r="V17">
            <v>0</v>
          </cell>
          <cell r="W17">
            <v>0.46200000000000002</v>
          </cell>
          <cell r="X17">
            <v>177.33199999999999</v>
          </cell>
          <cell r="Y17">
            <v>4.488999999999999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729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173.30500000000001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729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177.33199999999999</v>
          </cell>
          <cell r="BC17">
            <v>729</v>
          </cell>
          <cell r="BD17">
            <v>483.61900000000003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2704</v>
          </cell>
        </row>
      </sheetData>
      <sheetData sheetId="23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462.25099999999998</v>
          </cell>
          <cell r="E6">
            <v>215.76300000000001</v>
          </cell>
          <cell r="F6">
            <v>246.488</v>
          </cell>
          <cell r="G6">
            <v>35.276000000000003</v>
          </cell>
          <cell r="H6">
            <v>0</v>
          </cell>
          <cell r="I6">
            <v>169.96299999999999</v>
          </cell>
          <cell r="J6">
            <v>1.9650000000000001</v>
          </cell>
          <cell r="K6">
            <v>2.2450000000000001</v>
          </cell>
          <cell r="L6">
            <v>0</v>
          </cell>
          <cell r="M6">
            <v>0</v>
          </cell>
          <cell r="N6">
            <v>165.75299999999999</v>
          </cell>
          <cell r="O6">
            <v>0</v>
          </cell>
          <cell r="P6">
            <v>699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699</v>
          </cell>
          <cell r="V6">
            <v>0</v>
          </cell>
          <cell r="W6">
            <v>0.502</v>
          </cell>
          <cell r="X6">
            <v>169.96299999999999</v>
          </cell>
          <cell r="Y6">
            <v>4.7119999999999997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165.75299999999999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169.96299999999999</v>
          </cell>
          <cell r="BC6">
            <v>699</v>
          </cell>
          <cell r="BD6">
            <v>462.25099999999998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428.887</v>
          </cell>
          <cell r="E7">
            <v>199.87200000000001</v>
          </cell>
          <cell r="F7">
            <v>229.01499999999999</v>
          </cell>
          <cell r="G7">
            <v>34.994</v>
          </cell>
          <cell r="H7">
            <v>0</v>
          </cell>
          <cell r="I7">
            <v>156.124</v>
          </cell>
          <cell r="J7">
            <v>1.476</v>
          </cell>
          <cell r="K7">
            <v>1.6910000000000001</v>
          </cell>
          <cell r="L7">
            <v>0</v>
          </cell>
          <cell r="M7">
            <v>0</v>
          </cell>
          <cell r="N7">
            <v>152.95699999999999</v>
          </cell>
          <cell r="O7">
            <v>0</v>
          </cell>
          <cell r="P7">
            <v>644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644</v>
          </cell>
          <cell r="V7">
            <v>0</v>
          </cell>
          <cell r="W7">
            <v>0.44600000000000001</v>
          </cell>
          <cell r="X7">
            <v>156.124</v>
          </cell>
          <cell r="Y7">
            <v>3.613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152.95699999999999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156.124</v>
          </cell>
          <cell r="BC7">
            <v>644</v>
          </cell>
          <cell r="BD7">
            <v>428.887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327.524</v>
          </cell>
          <cell r="E8">
            <v>153.65700000000001</v>
          </cell>
          <cell r="F8">
            <v>173.86699999999999</v>
          </cell>
          <cell r="G8">
            <v>35.027000000000001</v>
          </cell>
          <cell r="H8">
            <v>0</v>
          </cell>
          <cell r="I8">
            <v>118.571</v>
          </cell>
          <cell r="J8">
            <v>1.2649999999999999</v>
          </cell>
          <cell r="K8">
            <v>1.431</v>
          </cell>
          <cell r="L8">
            <v>0</v>
          </cell>
          <cell r="M8">
            <v>0</v>
          </cell>
          <cell r="N8">
            <v>115.875</v>
          </cell>
          <cell r="O8">
            <v>0</v>
          </cell>
          <cell r="P8">
            <v>483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483</v>
          </cell>
          <cell r="V8">
            <v>0</v>
          </cell>
          <cell r="W8">
            <v>0.79400000000000004</v>
          </cell>
          <cell r="X8">
            <v>118.571</v>
          </cell>
          <cell r="Y8">
            <v>3.4899999999999998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115.875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118.571</v>
          </cell>
          <cell r="BC8">
            <v>483</v>
          </cell>
          <cell r="BD8">
            <v>327.524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273.39299999999997</v>
          </cell>
          <cell r="E9">
            <v>128.47</v>
          </cell>
          <cell r="F9">
            <v>144.923</v>
          </cell>
          <cell r="G9">
            <v>35.353000000000002</v>
          </cell>
          <cell r="H9">
            <v>0</v>
          </cell>
          <cell r="I9">
            <v>99.727999999999994</v>
          </cell>
          <cell r="J9">
            <v>1.093</v>
          </cell>
          <cell r="K9">
            <v>1.234</v>
          </cell>
          <cell r="L9">
            <v>0</v>
          </cell>
          <cell r="M9">
            <v>0</v>
          </cell>
          <cell r="N9">
            <v>97.400999999999996</v>
          </cell>
          <cell r="O9">
            <v>0</v>
          </cell>
          <cell r="P9">
            <v>405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405</v>
          </cell>
          <cell r="V9">
            <v>0</v>
          </cell>
          <cell r="W9">
            <v>0.72899999999999998</v>
          </cell>
          <cell r="X9">
            <v>99.727999999999994</v>
          </cell>
          <cell r="Y9">
            <v>3.056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97.400999999999996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99.727999999999994</v>
          </cell>
          <cell r="BC9">
            <v>405</v>
          </cell>
          <cell r="BD9">
            <v>273.39299999999997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173.47800000000001</v>
          </cell>
          <cell r="E10">
            <v>82.712999999999994</v>
          </cell>
          <cell r="F10">
            <v>90.765000000000001</v>
          </cell>
          <cell r="G10">
            <v>35.536000000000001</v>
          </cell>
          <cell r="H10">
            <v>0</v>
          </cell>
          <cell r="I10">
            <v>64.043000000000006</v>
          </cell>
          <cell r="J10">
            <v>0.97199999999999998</v>
          </cell>
          <cell r="K10">
            <v>1.0669999999999999</v>
          </cell>
          <cell r="L10">
            <v>0</v>
          </cell>
          <cell r="M10">
            <v>0</v>
          </cell>
          <cell r="N10">
            <v>62.003999999999998</v>
          </cell>
          <cell r="O10">
            <v>0</v>
          </cell>
          <cell r="P10">
            <v>253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253</v>
          </cell>
          <cell r="V10">
            <v>0</v>
          </cell>
          <cell r="W10">
            <v>0.85399999999999998</v>
          </cell>
          <cell r="X10">
            <v>64.043000000000006</v>
          </cell>
          <cell r="Y10">
            <v>2.8929999999999998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62.003999999999998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64.043000000000006</v>
          </cell>
          <cell r="BC10">
            <v>253</v>
          </cell>
          <cell r="BD10">
            <v>173.47800000000001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146.52600000000001</v>
          </cell>
          <cell r="E11">
            <v>70.081000000000003</v>
          </cell>
          <cell r="F11">
            <v>76.444999999999993</v>
          </cell>
          <cell r="G11">
            <v>35.548000000000002</v>
          </cell>
          <cell r="H11">
            <v>0</v>
          </cell>
          <cell r="I11">
            <v>53.7318</v>
          </cell>
          <cell r="J11">
            <v>0.77800000000000002</v>
          </cell>
          <cell r="K11">
            <v>0.84799999999999998</v>
          </cell>
          <cell r="L11">
            <v>0</v>
          </cell>
          <cell r="M11">
            <v>0</v>
          </cell>
          <cell r="N11">
            <v>52.106000000000002</v>
          </cell>
          <cell r="O11">
            <v>-1.9999999999953388E-4</v>
          </cell>
          <cell r="P11">
            <v>211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211</v>
          </cell>
          <cell r="V11">
            <v>0</v>
          </cell>
          <cell r="W11">
            <v>1.365</v>
          </cell>
          <cell r="X11">
            <v>53.731999999999999</v>
          </cell>
          <cell r="Y11">
            <v>2.9909999999999997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52.106000000000002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53.731999999999999</v>
          </cell>
          <cell r="BC11">
            <v>211</v>
          </cell>
          <cell r="BD11">
            <v>146.52600000000001</v>
          </cell>
          <cell r="BE11">
            <v>2.0000000000663931E-4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123.395</v>
          </cell>
          <cell r="E12">
            <v>59.393000000000001</v>
          </cell>
          <cell r="F12">
            <v>64.001999999999995</v>
          </cell>
          <cell r="G12">
            <v>35.515999999999998</v>
          </cell>
          <cell r="H12">
            <v>0</v>
          </cell>
          <cell r="I12">
            <v>45.11</v>
          </cell>
          <cell r="J12">
            <v>0.69499999999999995</v>
          </cell>
          <cell r="K12">
            <v>0.749</v>
          </cell>
          <cell r="L12">
            <v>0</v>
          </cell>
          <cell r="M12">
            <v>0</v>
          </cell>
          <cell r="N12">
            <v>43.665999999999997</v>
          </cell>
          <cell r="O12">
            <v>0</v>
          </cell>
          <cell r="P12">
            <v>175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175</v>
          </cell>
          <cell r="V12">
            <v>0</v>
          </cell>
          <cell r="W12">
            <v>1.4279999999999999</v>
          </cell>
          <cell r="X12">
            <v>45.11</v>
          </cell>
          <cell r="Y12">
            <v>2.8719999999999999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43.665999999999997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45.11</v>
          </cell>
          <cell r="BC12">
            <v>175</v>
          </cell>
          <cell r="BD12">
            <v>123.395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133.571</v>
          </cell>
          <cell r="E13">
            <v>63.783999999999999</v>
          </cell>
          <cell r="F13">
            <v>69.787000000000006</v>
          </cell>
          <cell r="G13">
            <v>35.56</v>
          </cell>
          <cell r="H13">
            <v>0</v>
          </cell>
          <cell r="I13">
            <v>48.746000000000002</v>
          </cell>
          <cell r="J13">
            <v>0.66400000000000003</v>
          </cell>
          <cell r="K13">
            <v>0.72599999999999998</v>
          </cell>
          <cell r="L13">
            <v>0</v>
          </cell>
          <cell r="M13">
            <v>0</v>
          </cell>
          <cell r="N13">
            <v>47.356000000000002</v>
          </cell>
          <cell r="O13">
            <v>0</v>
          </cell>
          <cell r="P13">
            <v>192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192</v>
          </cell>
          <cell r="V13">
            <v>0</v>
          </cell>
          <cell r="W13">
            <v>1.5760000000000001</v>
          </cell>
          <cell r="X13">
            <v>48.746000000000002</v>
          </cell>
          <cell r="Y13">
            <v>2.9660000000000002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47.356000000000002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48.746000000000002</v>
          </cell>
          <cell r="BC13">
            <v>192</v>
          </cell>
          <cell r="BD13">
            <v>133.571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142.50299999999999</v>
          </cell>
          <cell r="E14">
            <v>68.037999999999997</v>
          </cell>
          <cell r="F14">
            <v>74.465000000000003</v>
          </cell>
          <cell r="G14">
            <v>35.545999999999999</v>
          </cell>
          <cell r="H14">
            <v>0</v>
          </cell>
          <cell r="I14">
            <v>52.283000000000001</v>
          </cell>
          <cell r="J14">
            <v>0.85899999999999999</v>
          </cell>
          <cell r="K14">
            <v>0.94</v>
          </cell>
          <cell r="L14">
            <v>0</v>
          </cell>
          <cell r="M14">
            <v>0</v>
          </cell>
          <cell r="N14">
            <v>50.484000000000002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1.4550000000000001</v>
          </cell>
          <cell r="X14">
            <v>52.283000000000001</v>
          </cell>
          <cell r="Y14">
            <v>3.254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50.484000000000002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52.283000000000001</v>
          </cell>
          <cell r="BC14">
            <v>206</v>
          </cell>
          <cell r="BD14">
            <v>142.50299999999999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218.64599999999999</v>
          </cell>
          <cell r="E15">
            <v>103.566</v>
          </cell>
          <cell r="F15">
            <v>115.08</v>
          </cell>
          <cell r="G15">
            <v>35.54</v>
          </cell>
          <cell r="H15">
            <v>0</v>
          </cell>
          <cell r="I15">
            <v>80.245000000000005</v>
          </cell>
          <cell r="J15">
            <v>1.075</v>
          </cell>
          <cell r="K15">
            <v>1.1950000000000001</v>
          </cell>
          <cell r="L15">
            <v>0</v>
          </cell>
          <cell r="M15">
            <v>0</v>
          </cell>
          <cell r="N15">
            <v>77.974999999999994</v>
          </cell>
          <cell r="O15">
            <v>0</v>
          </cell>
          <cell r="P15">
            <v>321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321</v>
          </cell>
          <cell r="V15">
            <v>0</v>
          </cell>
          <cell r="W15">
            <v>1.2430000000000001</v>
          </cell>
          <cell r="X15">
            <v>80.245000000000005</v>
          </cell>
          <cell r="Y15">
            <v>3.5129999999999999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77.974999999999994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80.245000000000005</v>
          </cell>
          <cell r="BC15">
            <v>321</v>
          </cell>
          <cell r="BD15">
            <v>218.64599999999999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281.98399999999998</v>
          </cell>
          <cell r="E6">
            <v>123.925</v>
          </cell>
          <cell r="F6">
            <v>158.059</v>
          </cell>
          <cell r="G6">
            <v>34.674999999999997</v>
          </cell>
          <cell r="H6">
            <v>0</v>
          </cell>
          <cell r="I6">
            <v>97.787000000000006</v>
          </cell>
          <cell r="J6">
            <v>0.54800000000000004</v>
          </cell>
          <cell r="K6">
            <v>0.7</v>
          </cell>
          <cell r="L6">
            <v>0</v>
          </cell>
          <cell r="M6">
            <v>0</v>
          </cell>
          <cell r="N6">
            <v>96.539000000000001</v>
          </cell>
          <cell r="O6">
            <v>0</v>
          </cell>
          <cell r="P6">
            <v>449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449</v>
          </cell>
          <cell r="V6">
            <v>0</v>
          </cell>
          <cell r="W6">
            <v>4.9000000000000002E-2</v>
          </cell>
          <cell r="X6">
            <v>97.787000000000006</v>
          </cell>
          <cell r="Y6">
            <v>1.2969999999999999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96.539000000000001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97.787000000000006</v>
          </cell>
          <cell r="BC6">
            <v>449</v>
          </cell>
          <cell r="BD6">
            <v>281.98399999999998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321.40100000000001</v>
          </cell>
          <cell r="E7">
            <v>140.54300000000001</v>
          </cell>
          <cell r="F7">
            <v>180.858</v>
          </cell>
          <cell r="G7">
            <v>34.756</v>
          </cell>
          <cell r="H7">
            <v>0</v>
          </cell>
          <cell r="I7">
            <v>111.81399999999999</v>
          </cell>
          <cell r="J7">
            <v>0.621</v>
          </cell>
          <cell r="K7">
            <v>0.8</v>
          </cell>
          <cell r="L7">
            <v>0</v>
          </cell>
          <cell r="M7">
            <v>0</v>
          </cell>
          <cell r="N7">
            <v>110.393</v>
          </cell>
          <cell r="O7">
            <v>0</v>
          </cell>
          <cell r="P7">
            <v>518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518</v>
          </cell>
          <cell r="V7">
            <v>0</v>
          </cell>
          <cell r="W7">
            <v>2.5000000000000001E-2</v>
          </cell>
          <cell r="X7">
            <v>111.81399999999999</v>
          </cell>
          <cell r="Y7">
            <v>1.446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518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110.393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518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111.81399999999999</v>
          </cell>
          <cell r="BC7">
            <v>518</v>
          </cell>
          <cell r="BD7">
            <v>321.40100000000001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415.99599999999998</v>
          </cell>
          <cell r="E8">
            <v>182.64</v>
          </cell>
          <cell r="F8">
            <v>233.35599999999999</v>
          </cell>
          <cell r="G8">
            <v>35.091000000000001</v>
          </cell>
          <cell r="H8">
            <v>0</v>
          </cell>
          <cell r="I8">
            <v>145.22800000000001</v>
          </cell>
          <cell r="J8">
            <v>0.80300000000000005</v>
          </cell>
          <cell r="K8">
            <v>1.0269999999999999</v>
          </cell>
          <cell r="L8">
            <v>0</v>
          </cell>
          <cell r="M8">
            <v>0</v>
          </cell>
          <cell r="N8">
            <v>143.398</v>
          </cell>
          <cell r="O8">
            <v>0</v>
          </cell>
          <cell r="P8">
            <v>668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668</v>
          </cell>
          <cell r="V8">
            <v>0</v>
          </cell>
          <cell r="W8">
            <v>7.0000000000000001E-3</v>
          </cell>
          <cell r="X8">
            <v>145.22800000000001</v>
          </cell>
          <cell r="Y8">
            <v>1.837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668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143.398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668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145.22800000000001</v>
          </cell>
          <cell r="BC8">
            <v>668</v>
          </cell>
          <cell r="BD8">
            <v>415.99599999999998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402.25700000000001</v>
          </cell>
          <cell r="E9">
            <v>177.98</v>
          </cell>
          <cell r="F9">
            <v>224.27699999999999</v>
          </cell>
          <cell r="G9">
            <v>35.412999999999997</v>
          </cell>
          <cell r="H9">
            <v>0</v>
          </cell>
          <cell r="I9">
            <v>140.63800000000001</v>
          </cell>
          <cell r="J9">
            <v>0.79400000000000004</v>
          </cell>
          <cell r="K9">
            <v>1</v>
          </cell>
          <cell r="L9">
            <v>0</v>
          </cell>
          <cell r="M9">
            <v>0</v>
          </cell>
          <cell r="N9">
            <v>138.84399999999999</v>
          </cell>
          <cell r="O9">
            <v>0</v>
          </cell>
          <cell r="P9">
            <v>638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638</v>
          </cell>
          <cell r="V9">
            <v>0</v>
          </cell>
          <cell r="W9">
            <v>0.01</v>
          </cell>
          <cell r="X9">
            <v>140.63800000000001</v>
          </cell>
          <cell r="Y9">
            <v>1.804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138.84399999999999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140.63800000000001</v>
          </cell>
          <cell r="BC9">
            <v>638</v>
          </cell>
          <cell r="BD9">
            <v>402.25700000000001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178.55799999999999</v>
          </cell>
          <cell r="E10">
            <v>79.016000000000005</v>
          </cell>
          <cell r="F10">
            <v>99.542000000000002</v>
          </cell>
          <cell r="G10">
            <v>35.011000000000003</v>
          </cell>
          <cell r="H10">
            <v>0</v>
          </cell>
          <cell r="I10">
            <v>61.518999999999998</v>
          </cell>
          <cell r="J10">
            <v>0.36899999999999999</v>
          </cell>
          <cell r="K10">
            <v>0.46400000000000002</v>
          </cell>
          <cell r="L10">
            <v>0</v>
          </cell>
          <cell r="M10">
            <v>0</v>
          </cell>
          <cell r="N10">
            <v>60.686</v>
          </cell>
          <cell r="O10">
            <v>0</v>
          </cell>
          <cell r="P10">
            <v>279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279</v>
          </cell>
          <cell r="V10">
            <v>0</v>
          </cell>
          <cell r="W10">
            <v>0.13100000000000001</v>
          </cell>
          <cell r="X10">
            <v>61.518999999999998</v>
          </cell>
          <cell r="Y10">
            <v>0.96399999999999997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60.686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61.518999999999998</v>
          </cell>
          <cell r="BC10">
            <v>279</v>
          </cell>
          <cell r="BD10">
            <v>178.55799999999999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101.041</v>
          </cell>
          <cell r="E11">
            <v>44.811</v>
          </cell>
          <cell r="F11">
            <v>56.23</v>
          </cell>
          <cell r="G11">
            <v>35.479999999999997</v>
          </cell>
          <cell r="H11">
            <v>0</v>
          </cell>
          <cell r="I11">
            <v>34.533000000000001</v>
          </cell>
          <cell r="J11">
            <v>0.23100000000000001</v>
          </cell>
          <cell r="K11">
            <v>0.28899999999999998</v>
          </cell>
          <cell r="L11">
            <v>0</v>
          </cell>
          <cell r="M11">
            <v>0</v>
          </cell>
          <cell r="N11">
            <v>34.012999999999998</v>
          </cell>
          <cell r="O11">
            <v>0</v>
          </cell>
          <cell r="P11">
            <v>156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156</v>
          </cell>
          <cell r="V11">
            <v>0</v>
          </cell>
          <cell r="W11">
            <v>0.14199999999999999</v>
          </cell>
          <cell r="X11">
            <v>34.533000000000001</v>
          </cell>
          <cell r="Y11">
            <v>0.66200000000000003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34.012999999999998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34.533000000000001</v>
          </cell>
          <cell r="BC11">
            <v>156</v>
          </cell>
          <cell r="BD11">
            <v>101.041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88.412999999999997</v>
          </cell>
          <cell r="E12">
            <v>39.712000000000003</v>
          </cell>
          <cell r="F12">
            <v>48.701000000000001</v>
          </cell>
          <cell r="G12">
            <v>35.466000000000001</v>
          </cell>
          <cell r="H12">
            <v>0</v>
          </cell>
          <cell r="I12">
            <v>30.125</v>
          </cell>
          <cell r="J12">
            <v>0.187</v>
          </cell>
          <cell r="K12">
            <v>0.23</v>
          </cell>
          <cell r="L12">
            <v>0</v>
          </cell>
          <cell r="M12">
            <v>0</v>
          </cell>
          <cell r="N12">
            <v>29.707999999999998</v>
          </cell>
          <cell r="O12">
            <v>0</v>
          </cell>
          <cell r="P12">
            <v>133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133</v>
          </cell>
          <cell r="V12">
            <v>0</v>
          </cell>
          <cell r="W12">
            <v>0.16400000000000001</v>
          </cell>
          <cell r="X12">
            <v>30.125</v>
          </cell>
          <cell r="Y12">
            <v>0.58100000000000007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29.707999999999998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30.125</v>
          </cell>
          <cell r="BC12">
            <v>133</v>
          </cell>
          <cell r="BD12">
            <v>88.412999999999997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105.581</v>
          </cell>
          <cell r="E13">
            <v>46.920999999999999</v>
          </cell>
          <cell r="F13">
            <v>58.66</v>
          </cell>
          <cell r="G13">
            <v>35.433999999999997</v>
          </cell>
          <cell r="H13">
            <v>0</v>
          </cell>
          <cell r="I13">
            <v>35.773000000000003</v>
          </cell>
          <cell r="J13">
            <v>0.22600000000000001</v>
          </cell>
          <cell r="K13">
            <v>0.28199999999999997</v>
          </cell>
          <cell r="L13">
            <v>0</v>
          </cell>
          <cell r="M13">
            <v>0</v>
          </cell>
          <cell r="N13">
            <v>35.265000000000001</v>
          </cell>
          <cell r="O13">
            <v>0</v>
          </cell>
          <cell r="P13">
            <v>161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161</v>
          </cell>
          <cell r="V13">
            <v>0</v>
          </cell>
          <cell r="W13">
            <v>0.193</v>
          </cell>
          <cell r="X13">
            <v>35.773000000000003</v>
          </cell>
          <cell r="Y13">
            <v>0.70100000000000007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35.265000000000001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35.773000000000003</v>
          </cell>
          <cell r="BC13">
            <v>161</v>
          </cell>
          <cell r="BD13">
            <v>105.581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133.72200000000001</v>
          </cell>
          <cell r="E14">
            <v>59.62</v>
          </cell>
          <cell r="F14">
            <v>74.102000000000004</v>
          </cell>
          <cell r="G14">
            <v>35.65</v>
          </cell>
          <cell r="H14">
            <v>0</v>
          </cell>
          <cell r="I14">
            <v>46.039000000000001</v>
          </cell>
          <cell r="J14">
            <v>0.24</v>
          </cell>
          <cell r="K14">
            <v>0.29799999999999999</v>
          </cell>
          <cell r="L14">
            <v>0</v>
          </cell>
          <cell r="M14">
            <v>0</v>
          </cell>
          <cell r="N14">
            <v>45.500999999999998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0.123</v>
          </cell>
          <cell r="X14">
            <v>46.039000000000001</v>
          </cell>
          <cell r="Y14">
            <v>0.66100000000000003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45.500999999999998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46.039000000000001</v>
          </cell>
          <cell r="BC14">
            <v>206</v>
          </cell>
          <cell r="BD14">
            <v>133.72200000000001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246.33099999999999</v>
          </cell>
          <cell r="E15">
            <v>106.176</v>
          </cell>
          <cell r="F15">
            <v>140.155</v>
          </cell>
          <cell r="G15">
            <v>35.548999999999999</v>
          </cell>
          <cell r="H15">
            <v>0</v>
          </cell>
          <cell r="I15">
            <v>85.224999999999994</v>
          </cell>
          <cell r="J15">
            <v>0.42499999999999999</v>
          </cell>
          <cell r="K15">
            <v>0.56100000000000005</v>
          </cell>
          <cell r="L15">
            <v>0</v>
          </cell>
          <cell r="M15">
            <v>0</v>
          </cell>
          <cell r="N15">
            <v>84.239000000000004</v>
          </cell>
          <cell r="O15">
            <v>0</v>
          </cell>
          <cell r="P15">
            <v>405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405</v>
          </cell>
          <cell r="V15">
            <v>0</v>
          </cell>
          <cell r="W15">
            <v>8.7999999999999995E-2</v>
          </cell>
          <cell r="X15">
            <v>85.224999999999994</v>
          </cell>
          <cell r="Y15">
            <v>1.0740000000000001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84.239000000000004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85.224999999999994</v>
          </cell>
          <cell r="BC15">
            <v>405</v>
          </cell>
          <cell r="BD15">
            <v>246.33099999999999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275.26900000000001</v>
          </cell>
          <cell r="E16">
            <v>121.158</v>
          </cell>
          <cell r="F16">
            <v>154.11099999999999</v>
          </cell>
          <cell r="G16">
            <v>35.442</v>
          </cell>
          <cell r="H16">
            <v>0</v>
          </cell>
          <cell r="I16">
            <v>95.650999999999996</v>
          </cell>
          <cell r="J16">
            <v>0.48</v>
          </cell>
          <cell r="K16">
            <v>0.61</v>
          </cell>
          <cell r="L16">
            <v>0</v>
          </cell>
          <cell r="M16">
            <v>0</v>
          </cell>
          <cell r="N16">
            <v>94.561000000000007</v>
          </cell>
          <cell r="O16">
            <v>0</v>
          </cell>
          <cell r="P16">
            <v>438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438</v>
          </cell>
          <cell r="V16">
            <v>0</v>
          </cell>
          <cell r="W16">
            <v>5.8000000000000003E-2</v>
          </cell>
          <cell r="X16">
            <v>95.650999999999996</v>
          </cell>
          <cell r="Y16">
            <v>1.1479999999999999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94.561000000000007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95.650999999999996</v>
          </cell>
          <cell r="BC16">
            <v>438</v>
          </cell>
          <cell r="BD16">
            <v>275.26900000000001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281.66500000000002</v>
          </cell>
          <cell r="E17">
            <v>124.771</v>
          </cell>
          <cell r="F17">
            <v>156.89400000000001</v>
          </cell>
          <cell r="G17">
            <v>35.505000000000003</v>
          </cell>
          <cell r="H17">
            <v>0</v>
          </cell>
          <cell r="I17">
            <v>97.861000000000004</v>
          </cell>
          <cell r="J17">
            <v>0.501</v>
          </cell>
          <cell r="K17">
            <v>0.63</v>
          </cell>
          <cell r="L17">
            <v>0</v>
          </cell>
          <cell r="M17">
            <v>0</v>
          </cell>
          <cell r="N17">
            <v>96.73</v>
          </cell>
          <cell r="O17">
            <v>0</v>
          </cell>
          <cell r="P17">
            <v>443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443</v>
          </cell>
          <cell r="V17">
            <v>0</v>
          </cell>
          <cell r="W17">
            <v>6.0999999999999999E-2</v>
          </cell>
          <cell r="X17">
            <v>97.861000000000004</v>
          </cell>
          <cell r="Y17">
            <v>1.1919999999999999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96.73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97.861000000000004</v>
          </cell>
          <cell r="BC17">
            <v>443</v>
          </cell>
          <cell r="BD17">
            <v>281.66500000000002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3939</v>
          </cell>
        </row>
      </sheetData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>
            <v>91.43</v>
          </cell>
          <cell r="J6">
            <v>0.45900000000000002</v>
          </cell>
          <cell r="K6">
            <v>0.58799999999999997</v>
          </cell>
          <cell r="L6">
            <v>0</v>
          </cell>
          <cell r="M6">
            <v>0</v>
          </cell>
          <cell r="N6">
            <v>90.382999999999996</v>
          </cell>
          <cell r="O6">
            <v>0</v>
          </cell>
          <cell r="P6">
            <v>422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422</v>
          </cell>
          <cell r="V6">
            <v>0</v>
          </cell>
          <cell r="W6">
            <v>6.2E-2</v>
          </cell>
          <cell r="X6">
            <v>91.43</v>
          </cell>
          <cell r="Y6">
            <v>1.109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90.382999999999996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91.43</v>
          </cell>
          <cell r="BC6">
            <v>422</v>
          </cell>
          <cell r="BD6" t="e">
            <v>#N/A</v>
          </cell>
          <cell r="BE6" t="e">
            <v>#N/A</v>
          </cell>
        </row>
        <row r="7">
          <cell r="A7" t="str">
            <v>Únor</v>
          </cell>
          <cell r="B7">
            <v>2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>
            <v>80.674999999999997</v>
          </cell>
          <cell r="J7">
            <v>0.40100000000000002</v>
          </cell>
          <cell r="K7">
            <v>0.51400000000000001</v>
          </cell>
          <cell r="L7">
            <v>0</v>
          </cell>
          <cell r="M7">
            <v>0</v>
          </cell>
          <cell r="N7">
            <v>79.760000000000005</v>
          </cell>
          <cell r="O7">
            <v>0</v>
          </cell>
          <cell r="P7">
            <v>372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372</v>
          </cell>
          <cell r="V7">
            <v>0</v>
          </cell>
          <cell r="W7">
            <v>6.3E-2</v>
          </cell>
          <cell r="X7">
            <v>80.674999999999997</v>
          </cell>
          <cell r="Y7">
            <v>0.97799999999999998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79.760000000000005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80.674999999999997</v>
          </cell>
          <cell r="BC7">
            <v>372</v>
          </cell>
          <cell r="BD7" t="e">
            <v>#N/A</v>
          </cell>
          <cell r="BE7" t="e">
            <v>#N/A</v>
          </cell>
        </row>
        <row r="8">
          <cell r="A8" t="str">
            <v>Březen</v>
          </cell>
          <cell r="B8">
            <v>3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>
            <v>89.191999999999993</v>
          </cell>
          <cell r="J8">
            <v>0.432</v>
          </cell>
          <cell r="K8">
            <v>0.55300000000000005</v>
          </cell>
          <cell r="L8">
            <v>0</v>
          </cell>
          <cell r="M8">
            <v>0</v>
          </cell>
          <cell r="N8">
            <v>88.206999999999994</v>
          </cell>
          <cell r="O8">
            <v>0</v>
          </cell>
          <cell r="P8">
            <v>411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411</v>
          </cell>
          <cell r="V8">
            <v>0</v>
          </cell>
          <cell r="W8">
            <v>7.1999999999999995E-2</v>
          </cell>
          <cell r="X8">
            <v>89.191999999999993</v>
          </cell>
          <cell r="Y8">
            <v>1.0570000000000002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88.206999999999994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89.191999999999993</v>
          </cell>
          <cell r="BC8">
            <v>411</v>
          </cell>
          <cell r="BD8" t="e">
            <v>#N/A</v>
          </cell>
          <cell r="BE8" t="e">
            <v>#N/A</v>
          </cell>
        </row>
        <row r="9">
          <cell r="A9" t="str">
            <v>Duben</v>
          </cell>
          <cell r="B9">
            <v>4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>
            <v>32.753</v>
          </cell>
          <cell r="J9">
            <v>0.161</v>
          </cell>
          <cell r="K9">
            <v>0.193</v>
          </cell>
          <cell r="L9">
            <v>0</v>
          </cell>
          <cell r="M9">
            <v>0</v>
          </cell>
          <cell r="N9">
            <v>32.399000000000001</v>
          </cell>
          <cell r="O9">
            <v>0</v>
          </cell>
          <cell r="P9">
            <v>142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142</v>
          </cell>
          <cell r="V9">
            <v>0</v>
          </cell>
          <cell r="W9">
            <v>0.112</v>
          </cell>
          <cell r="X9">
            <v>32.753</v>
          </cell>
          <cell r="Y9">
            <v>0.46599999999999997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32.399000000000001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32.753</v>
          </cell>
          <cell r="BC9">
            <v>142</v>
          </cell>
          <cell r="BD9" t="e">
            <v>#N/A</v>
          </cell>
          <cell r="BE9" t="e">
            <v>#N/A</v>
          </cell>
        </row>
        <row r="10">
          <cell r="A10" t="str">
            <v>Květen</v>
          </cell>
          <cell r="B10">
            <v>5</v>
          </cell>
          <cell r="C10" t="e">
            <v>#N/A</v>
          </cell>
          <cell r="D10" t="e">
            <v>#N/A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28.562999999999999</v>
          </cell>
          <cell r="J10">
            <v>0.14899999999999999</v>
          </cell>
          <cell r="K10">
            <v>0.18</v>
          </cell>
          <cell r="L10">
            <v>0</v>
          </cell>
          <cell r="M10">
            <v>0</v>
          </cell>
          <cell r="N10">
            <v>28.234000000000002</v>
          </cell>
          <cell r="O10">
            <v>0</v>
          </cell>
          <cell r="P10">
            <v>124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124</v>
          </cell>
          <cell r="V10">
            <v>0</v>
          </cell>
          <cell r="W10">
            <v>0.124</v>
          </cell>
          <cell r="X10">
            <v>28.562999999999999</v>
          </cell>
          <cell r="Y10">
            <v>0.45299999999999996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28.234000000000002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28.562999999999999</v>
          </cell>
          <cell r="BC10">
            <v>124</v>
          </cell>
          <cell r="BD10" t="e">
            <v>#N/A</v>
          </cell>
          <cell r="BE10" t="e">
            <v>#N/A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109.221</v>
          </cell>
          <cell r="E11">
            <v>48.878999999999998</v>
          </cell>
          <cell r="F11">
            <v>60.341999999999999</v>
          </cell>
          <cell r="G11">
            <v>35.576000000000001</v>
          </cell>
          <cell r="H11">
            <v>0</v>
          </cell>
          <cell r="I11">
            <v>37.576999999999998</v>
          </cell>
          <cell r="J11">
            <v>0.19700000000000001</v>
          </cell>
          <cell r="K11">
            <v>0.24399999999999999</v>
          </cell>
          <cell r="L11">
            <v>0</v>
          </cell>
          <cell r="M11">
            <v>0</v>
          </cell>
          <cell r="N11">
            <v>37.136000000000003</v>
          </cell>
          <cell r="O11">
            <v>0</v>
          </cell>
          <cell r="P11">
            <v>167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167</v>
          </cell>
          <cell r="V11">
            <v>0</v>
          </cell>
          <cell r="W11">
            <v>0.11600000000000001</v>
          </cell>
          <cell r="X11">
            <v>37.576999999999998</v>
          </cell>
          <cell r="Y11">
            <v>0.55700000000000005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37.136000000000003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37.576999999999998</v>
          </cell>
          <cell r="BC11">
            <v>167</v>
          </cell>
          <cell r="BD11">
            <v>109.221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102.883</v>
          </cell>
          <cell r="E12">
            <v>46.389000000000003</v>
          </cell>
          <cell r="F12">
            <v>56.494</v>
          </cell>
          <cell r="G12">
            <v>35.564</v>
          </cell>
          <cell r="H12">
            <v>0</v>
          </cell>
          <cell r="I12">
            <v>35.582999999999998</v>
          </cell>
          <cell r="J12">
            <v>0.193</v>
          </cell>
          <cell r="K12">
            <v>0.23400000000000001</v>
          </cell>
          <cell r="L12">
            <v>0</v>
          </cell>
          <cell r="M12">
            <v>0</v>
          </cell>
          <cell r="N12">
            <v>35.155999999999999</v>
          </cell>
          <cell r="O12">
            <v>0</v>
          </cell>
          <cell r="P12">
            <v>156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156</v>
          </cell>
          <cell r="V12">
            <v>0</v>
          </cell>
          <cell r="W12">
            <v>0.128</v>
          </cell>
          <cell r="X12">
            <v>35.582999999999998</v>
          </cell>
          <cell r="Y12">
            <v>0.55500000000000005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35.155999999999999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35.582999999999998</v>
          </cell>
          <cell r="BC12">
            <v>156</v>
          </cell>
          <cell r="BD12">
            <v>102.883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102.05800000000001</v>
          </cell>
          <cell r="E13">
            <v>45.917000000000002</v>
          </cell>
          <cell r="F13">
            <v>56.140999999999998</v>
          </cell>
          <cell r="G13">
            <v>35.582000000000001</v>
          </cell>
          <cell r="H13">
            <v>0</v>
          </cell>
          <cell r="I13">
            <v>35.213999999999999</v>
          </cell>
          <cell r="J13">
            <v>0.19400000000000001</v>
          </cell>
          <cell r="K13">
            <v>0.23799999999999999</v>
          </cell>
          <cell r="L13">
            <v>0</v>
          </cell>
          <cell r="M13">
            <v>0</v>
          </cell>
          <cell r="N13">
            <v>34.781999999999996</v>
          </cell>
          <cell r="O13">
            <v>0</v>
          </cell>
          <cell r="P13">
            <v>155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155</v>
          </cell>
          <cell r="V13">
            <v>0</v>
          </cell>
          <cell r="W13">
            <v>0.13500000000000001</v>
          </cell>
          <cell r="X13">
            <v>35.213999999999999</v>
          </cell>
          <cell r="Y13">
            <v>0.56699999999999995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34.781999999999996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35.213999999999999</v>
          </cell>
          <cell r="BC13">
            <v>155</v>
          </cell>
          <cell r="BD13">
            <v>102.05800000000001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112.301</v>
          </cell>
          <cell r="E14">
            <v>50.656999999999996</v>
          </cell>
          <cell r="F14">
            <v>61.643999999999998</v>
          </cell>
          <cell r="G14">
            <v>35.703000000000003</v>
          </cell>
          <cell r="H14">
            <v>0</v>
          </cell>
          <cell r="I14">
            <v>38.805999999999997</v>
          </cell>
          <cell r="J14">
            <v>0.19800000000000001</v>
          </cell>
          <cell r="K14">
            <v>0.24199999999999999</v>
          </cell>
          <cell r="L14">
            <v>0</v>
          </cell>
          <cell r="M14">
            <v>0</v>
          </cell>
          <cell r="N14">
            <v>38.366</v>
          </cell>
          <cell r="O14">
            <v>0</v>
          </cell>
          <cell r="P14">
            <v>170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170</v>
          </cell>
          <cell r="V14">
            <v>0</v>
          </cell>
          <cell r="W14">
            <v>0.11700000000000001</v>
          </cell>
          <cell r="X14">
            <v>38.805999999999997</v>
          </cell>
          <cell r="Y14">
            <v>0.55700000000000005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38.366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38.805999999999997</v>
          </cell>
          <cell r="BC14">
            <v>170</v>
          </cell>
          <cell r="BD14">
            <v>112.301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182.98099999999999</v>
          </cell>
          <cell r="E15">
            <v>80.233999999999995</v>
          </cell>
          <cell r="F15">
            <v>102.747</v>
          </cell>
          <cell r="G15">
            <v>35.606999999999999</v>
          </cell>
          <cell r="H15">
            <v>0</v>
          </cell>
          <cell r="I15">
            <v>63.555999999999997</v>
          </cell>
          <cell r="J15">
            <v>0.308</v>
          </cell>
          <cell r="K15">
            <v>0.39400000000000002</v>
          </cell>
          <cell r="L15">
            <v>0</v>
          </cell>
          <cell r="M15">
            <v>0</v>
          </cell>
          <cell r="N15">
            <v>62.853999999999999</v>
          </cell>
          <cell r="O15">
            <v>0</v>
          </cell>
          <cell r="P15">
            <v>293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293</v>
          </cell>
          <cell r="V15">
            <v>0</v>
          </cell>
          <cell r="W15">
            <v>0.10299999999999999</v>
          </cell>
          <cell r="X15">
            <v>63.555999999999997</v>
          </cell>
          <cell r="Y15">
            <v>0.80499999999999994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62.853999999999999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63.555999999999997</v>
          </cell>
          <cell r="BC15">
            <v>293</v>
          </cell>
          <cell r="BD15">
            <v>182.98099999999999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#VALUE!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#VALUE!</v>
          </cell>
          <cell r="O17" t="e">
            <v>#VALUE!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#VALUE!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768.20899999999995</v>
          </cell>
          <cell r="E6">
            <v>352.37400000000002</v>
          </cell>
          <cell r="F6">
            <v>415.83499999999998</v>
          </cell>
          <cell r="G6">
            <v>34.56</v>
          </cell>
          <cell r="H6">
            <v>0</v>
          </cell>
          <cell r="I6">
            <v>277.99</v>
          </cell>
          <cell r="J6">
            <v>3.2120000000000002</v>
          </cell>
          <cell r="K6">
            <v>3.7909999999999999</v>
          </cell>
          <cell r="L6">
            <v>0</v>
          </cell>
          <cell r="M6">
            <v>0</v>
          </cell>
          <cell r="N6">
            <v>270.98700000000002</v>
          </cell>
          <cell r="O6">
            <v>0</v>
          </cell>
          <cell r="P6">
            <v>1181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1181</v>
          </cell>
          <cell r="V6">
            <v>0</v>
          </cell>
          <cell r="W6">
            <v>0.499</v>
          </cell>
          <cell r="X6">
            <v>277.99</v>
          </cell>
          <cell r="Y6">
            <v>7.5019999999999998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270.98700000000002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277.99</v>
          </cell>
          <cell r="BC6">
            <v>1181</v>
          </cell>
          <cell r="BD6">
            <v>768.20899999999995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734.83199999999999</v>
          </cell>
          <cell r="E7">
            <v>336.68900000000002</v>
          </cell>
          <cell r="F7">
            <v>398.14299999999997</v>
          </cell>
          <cell r="G7">
            <v>34.729999999999997</v>
          </cell>
          <cell r="H7">
            <v>0</v>
          </cell>
          <cell r="I7">
            <v>264.97000000000003</v>
          </cell>
          <cell r="J7">
            <v>2.1539999999999999</v>
          </cell>
          <cell r="K7">
            <v>2.548</v>
          </cell>
          <cell r="L7">
            <v>0</v>
          </cell>
          <cell r="M7">
            <v>0</v>
          </cell>
          <cell r="N7">
            <v>260.26799999999997</v>
          </cell>
          <cell r="O7">
            <v>0</v>
          </cell>
          <cell r="P7">
            <v>1128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1128</v>
          </cell>
          <cell r="V7">
            <v>0</v>
          </cell>
          <cell r="W7">
            <v>0.41799999999999998</v>
          </cell>
          <cell r="X7">
            <v>264.97000000000003</v>
          </cell>
          <cell r="Y7">
            <v>5.12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260.26799999999997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264.97000000000003</v>
          </cell>
          <cell r="BC7">
            <v>1128</v>
          </cell>
          <cell r="BD7">
            <v>734.83199999999999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643.59400000000005</v>
          </cell>
          <cell r="E8">
            <v>295.44299999999998</v>
          </cell>
          <cell r="F8">
            <v>348.15100000000001</v>
          </cell>
          <cell r="G8">
            <v>34.837000000000003</v>
          </cell>
          <cell r="H8">
            <v>0</v>
          </cell>
          <cell r="I8">
            <v>232.66</v>
          </cell>
          <cell r="J8">
            <v>1.9059999999999999</v>
          </cell>
          <cell r="K8">
            <v>2.246</v>
          </cell>
          <cell r="L8">
            <v>0</v>
          </cell>
          <cell r="M8">
            <v>0</v>
          </cell>
          <cell r="N8">
            <v>228.50800000000001</v>
          </cell>
          <cell r="O8">
            <v>0</v>
          </cell>
          <cell r="P8">
            <v>987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987</v>
          </cell>
          <cell r="V8">
            <v>0</v>
          </cell>
          <cell r="W8">
            <v>0.78500000000000003</v>
          </cell>
          <cell r="X8">
            <v>232.66</v>
          </cell>
          <cell r="Y8">
            <v>4.9370000000000003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228.50800000000001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232.66</v>
          </cell>
          <cell r="BC8">
            <v>987</v>
          </cell>
          <cell r="BD8">
            <v>643.59400000000005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502.7</v>
          </cell>
          <cell r="E9">
            <v>231.39</v>
          </cell>
          <cell r="F9">
            <v>271.31</v>
          </cell>
          <cell r="G9">
            <v>34.74</v>
          </cell>
          <cell r="H9">
            <v>0</v>
          </cell>
          <cell r="I9">
            <v>181.47</v>
          </cell>
          <cell r="J9">
            <v>1.8</v>
          </cell>
          <cell r="K9">
            <v>2.1110000000000002</v>
          </cell>
          <cell r="L9">
            <v>0</v>
          </cell>
          <cell r="M9">
            <v>0</v>
          </cell>
          <cell r="N9">
            <v>177.559</v>
          </cell>
          <cell r="O9">
            <v>0</v>
          </cell>
          <cell r="P9">
            <v>766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766</v>
          </cell>
          <cell r="V9">
            <v>0</v>
          </cell>
          <cell r="W9">
            <v>0.75900000000000001</v>
          </cell>
          <cell r="X9">
            <v>181.47</v>
          </cell>
          <cell r="Y9">
            <v>4.6700000000000008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766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177.559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766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181.47</v>
          </cell>
          <cell r="BC9">
            <v>766</v>
          </cell>
          <cell r="BD9">
            <v>502.7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221.31399999999999</v>
          </cell>
          <cell r="E10">
            <v>104.14700000000001</v>
          </cell>
          <cell r="F10">
            <v>117.167</v>
          </cell>
          <cell r="G10">
            <v>34.887999999999998</v>
          </cell>
          <cell r="H10">
            <v>0</v>
          </cell>
          <cell r="I10">
            <v>80.739999999999995</v>
          </cell>
          <cell r="J10">
            <v>1.0680000000000001</v>
          </cell>
          <cell r="K10">
            <v>1.202</v>
          </cell>
          <cell r="L10">
            <v>0</v>
          </cell>
          <cell r="M10">
            <v>0</v>
          </cell>
          <cell r="N10">
            <v>78.47</v>
          </cell>
          <cell r="O10">
            <v>0</v>
          </cell>
          <cell r="P10">
            <v>327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327</v>
          </cell>
          <cell r="V10">
            <v>0</v>
          </cell>
          <cell r="W10">
            <v>0.93500000000000005</v>
          </cell>
          <cell r="X10">
            <v>80.739999999999995</v>
          </cell>
          <cell r="Y10">
            <v>3.2050000000000001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78.47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80.739999999999995</v>
          </cell>
          <cell r="BC10">
            <v>327</v>
          </cell>
          <cell r="BD10">
            <v>221.31399999999999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161.95500000000001</v>
          </cell>
          <cell r="E11">
            <v>74.337000000000003</v>
          </cell>
          <cell r="F11">
            <v>87.617999999999995</v>
          </cell>
          <cell r="G11">
            <v>35.21</v>
          </cell>
          <cell r="H11">
            <v>0</v>
          </cell>
          <cell r="I11">
            <v>59.39</v>
          </cell>
          <cell r="J11">
            <v>0.83699999999999997</v>
          </cell>
          <cell r="K11">
            <v>0.98599999999999999</v>
          </cell>
          <cell r="L11">
            <v>0</v>
          </cell>
          <cell r="M11">
            <v>0</v>
          </cell>
          <cell r="N11">
            <v>57.567</v>
          </cell>
          <cell r="O11">
            <v>0</v>
          </cell>
          <cell r="P11">
            <v>252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252</v>
          </cell>
          <cell r="V11">
            <v>0</v>
          </cell>
          <cell r="W11">
            <v>0.96299999999999997</v>
          </cell>
          <cell r="X11">
            <v>59.39</v>
          </cell>
          <cell r="Y11">
            <v>2.786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57.567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59.39</v>
          </cell>
          <cell r="BC11">
            <v>252</v>
          </cell>
          <cell r="BD11">
            <v>161.95500000000001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155.78399999999999</v>
          </cell>
          <cell r="E12">
            <v>71.025999999999996</v>
          </cell>
          <cell r="F12">
            <v>84.757999999999996</v>
          </cell>
          <cell r="G12">
            <v>35.353000000000002</v>
          </cell>
          <cell r="H12">
            <v>0</v>
          </cell>
          <cell r="I12">
            <v>57.03</v>
          </cell>
          <cell r="J12">
            <v>0.78600000000000003</v>
          </cell>
          <cell r="K12">
            <v>0.93899999999999995</v>
          </cell>
          <cell r="L12">
            <v>0</v>
          </cell>
          <cell r="M12">
            <v>0</v>
          </cell>
          <cell r="N12">
            <v>55.305</v>
          </cell>
          <cell r="O12">
            <v>0</v>
          </cell>
          <cell r="P12">
            <v>245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245</v>
          </cell>
          <cell r="V12">
            <v>0</v>
          </cell>
          <cell r="W12">
            <v>0.98899999999999999</v>
          </cell>
          <cell r="X12">
            <v>57.03</v>
          </cell>
          <cell r="Y12">
            <v>2.714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55.305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57.03</v>
          </cell>
          <cell r="BC12">
            <v>245</v>
          </cell>
          <cell r="BD12">
            <v>155.78399999999999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242.27199999999999</v>
          </cell>
          <cell r="E13">
            <v>110.68</v>
          </cell>
          <cell r="F13">
            <v>131.59200000000001</v>
          </cell>
          <cell r="G13">
            <v>35.24</v>
          </cell>
          <cell r="H13">
            <v>0</v>
          </cell>
          <cell r="I13">
            <v>88.08</v>
          </cell>
          <cell r="J13">
            <v>1.2230000000000001</v>
          </cell>
          <cell r="K13">
            <v>1.4550000000000001</v>
          </cell>
          <cell r="L13">
            <v>0</v>
          </cell>
          <cell r="M13">
            <v>0</v>
          </cell>
          <cell r="N13">
            <v>85.402000000000001</v>
          </cell>
          <cell r="O13">
            <v>0</v>
          </cell>
          <cell r="P13">
            <v>377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377</v>
          </cell>
          <cell r="V13">
            <v>0</v>
          </cell>
          <cell r="W13">
            <v>0.998</v>
          </cell>
          <cell r="X13">
            <v>88.08</v>
          </cell>
          <cell r="Y13">
            <v>3.6760000000000002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85.402000000000001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88.08</v>
          </cell>
          <cell r="BC13">
            <v>377</v>
          </cell>
          <cell r="BD13">
            <v>242.27199999999999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220.09299999999999</v>
          </cell>
          <cell r="E14">
            <v>100.518</v>
          </cell>
          <cell r="F14">
            <v>119.575</v>
          </cell>
          <cell r="G14">
            <v>35.548000000000002</v>
          </cell>
          <cell r="H14">
            <v>0</v>
          </cell>
          <cell r="I14">
            <v>80.56</v>
          </cell>
          <cell r="J14">
            <v>0.94699999999999995</v>
          </cell>
          <cell r="K14">
            <v>1.127</v>
          </cell>
          <cell r="L14">
            <v>0</v>
          </cell>
          <cell r="M14">
            <v>0</v>
          </cell>
          <cell r="N14">
            <v>78.486000000000004</v>
          </cell>
          <cell r="O14">
            <v>0</v>
          </cell>
          <cell r="P14">
            <v>345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345</v>
          </cell>
          <cell r="V14">
            <v>0</v>
          </cell>
          <cell r="W14">
            <v>0.96</v>
          </cell>
          <cell r="X14">
            <v>80.56</v>
          </cell>
          <cell r="Y14">
            <v>3.0339999999999998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78.486000000000004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80.56</v>
          </cell>
          <cell r="BC14">
            <v>345</v>
          </cell>
          <cell r="BD14">
            <v>220.09299999999999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439.35700000000003</v>
          </cell>
          <cell r="E15">
            <v>199.505</v>
          </cell>
          <cell r="F15">
            <v>239.852</v>
          </cell>
          <cell r="G15">
            <v>35.536999999999999</v>
          </cell>
          <cell r="H15">
            <v>0</v>
          </cell>
          <cell r="I15">
            <v>160.35</v>
          </cell>
          <cell r="J15">
            <v>1.7689999999999999</v>
          </cell>
          <cell r="K15">
            <v>2.1269999999999998</v>
          </cell>
          <cell r="L15">
            <v>0</v>
          </cell>
          <cell r="M15">
            <v>0</v>
          </cell>
          <cell r="N15">
            <v>156.45400000000001</v>
          </cell>
          <cell r="O15">
            <v>0</v>
          </cell>
          <cell r="P15">
            <v>694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694</v>
          </cell>
          <cell r="V15">
            <v>0</v>
          </cell>
          <cell r="W15">
            <v>0.88500000000000001</v>
          </cell>
          <cell r="X15">
            <v>160.35</v>
          </cell>
          <cell r="Y15">
            <v>4.7809999999999997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156.45400000000001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160.35</v>
          </cell>
          <cell r="BC15">
            <v>694</v>
          </cell>
          <cell r="BD15">
            <v>439.35700000000003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670.88699999999994</v>
          </cell>
          <cell r="E16">
            <v>305.48500000000001</v>
          </cell>
          <cell r="F16">
            <v>365.40199999999999</v>
          </cell>
          <cell r="G16">
            <v>35.402000000000001</v>
          </cell>
          <cell r="H16">
            <v>0</v>
          </cell>
          <cell r="I16">
            <v>245.93</v>
          </cell>
          <cell r="J16">
            <v>2.2029999999999998</v>
          </cell>
          <cell r="K16">
            <v>2.6339999999999999</v>
          </cell>
          <cell r="L16">
            <v>0</v>
          </cell>
          <cell r="M16">
            <v>0</v>
          </cell>
          <cell r="N16">
            <v>241.09299999999999</v>
          </cell>
          <cell r="O16">
            <v>0</v>
          </cell>
          <cell r="P16">
            <v>1059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1059</v>
          </cell>
          <cell r="V16">
            <v>0</v>
          </cell>
          <cell r="W16">
            <v>0.55900000000000005</v>
          </cell>
          <cell r="X16">
            <v>245.93</v>
          </cell>
          <cell r="Y16">
            <v>5.3959999999999999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241.09299999999999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1059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245.93</v>
          </cell>
          <cell r="BC16">
            <v>1059</v>
          </cell>
          <cell r="BD16">
            <v>670.88699999999994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728.62300000000005</v>
          </cell>
          <cell r="E17">
            <v>330.685</v>
          </cell>
          <cell r="F17">
            <v>397.93799999999999</v>
          </cell>
          <cell r="G17">
            <v>35.411000000000001</v>
          </cell>
          <cell r="H17">
            <v>0</v>
          </cell>
          <cell r="I17">
            <v>266.14999999999998</v>
          </cell>
          <cell r="J17">
            <v>2.327</v>
          </cell>
          <cell r="K17">
            <v>2.8010000000000002</v>
          </cell>
          <cell r="L17">
            <v>0</v>
          </cell>
          <cell r="M17">
            <v>0</v>
          </cell>
          <cell r="N17">
            <v>261.02199999999999</v>
          </cell>
          <cell r="O17">
            <v>0</v>
          </cell>
          <cell r="P17">
            <v>1153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1153</v>
          </cell>
          <cell r="V17">
            <v>0</v>
          </cell>
          <cell r="W17">
            <v>0.52</v>
          </cell>
          <cell r="X17">
            <v>266.14999999999998</v>
          </cell>
          <cell r="Y17">
            <v>5.6479999999999997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261.02199999999999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266.14999999999998</v>
          </cell>
          <cell r="BC17">
            <v>1153</v>
          </cell>
          <cell r="BD17">
            <v>728.62300000000005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3869</v>
          </cell>
        </row>
      </sheetData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731.26300000000003</v>
          </cell>
          <cell r="E6">
            <v>331.464</v>
          </cell>
          <cell r="F6">
            <v>399.79899999999998</v>
          </cell>
          <cell r="G6">
            <v>35.027999999999999</v>
          </cell>
          <cell r="H6">
            <v>0</v>
          </cell>
          <cell r="I6">
            <v>269.45</v>
          </cell>
          <cell r="J6">
            <v>2.351</v>
          </cell>
          <cell r="K6">
            <v>2.835</v>
          </cell>
          <cell r="L6">
            <v>0</v>
          </cell>
          <cell r="M6">
            <v>0</v>
          </cell>
          <cell r="N6">
            <v>264.26400000000001</v>
          </cell>
          <cell r="O6">
            <v>0</v>
          </cell>
          <cell r="P6">
            <v>1170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1170</v>
          </cell>
          <cell r="V6">
            <v>0</v>
          </cell>
          <cell r="W6">
            <v>0.505</v>
          </cell>
          <cell r="X6">
            <v>269.45</v>
          </cell>
          <cell r="Y6">
            <v>5.6909999999999998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264.26400000000001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269.45</v>
          </cell>
          <cell r="BC6">
            <v>1170</v>
          </cell>
          <cell r="BD6">
            <v>731.26300000000003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658.03499999999997</v>
          </cell>
          <cell r="E7">
            <v>298.495</v>
          </cell>
          <cell r="F7">
            <v>359.54</v>
          </cell>
          <cell r="G7">
            <v>35.164999999999999</v>
          </cell>
          <cell r="H7">
            <v>0</v>
          </cell>
          <cell r="I7">
            <v>239.84</v>
          </cell>
          <cell r="J7">
            <v>1.619</v>
          </cell>
          <cell r="K7">
            <v>1.9510000000000001</v>
          </cell>
          <cell r="L7">
            <v>0</v>
          </cell>
          <cell r="M7">
            <v>0</v>
          </cell>
          <cell r="N7">
            <v>236.27</v>
          </cell>
          <cell r="O7">
            <v>0</v>
          </cell>
          <cell r="P7">
            <v>1040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1040</v>
          </cell>
          <cell r="V7">
            <v>0</v>
          </cell>
          <cell r="W7">
            <v>0.45900000000000002</v>
          </cell>
          <cell r="X7">
            <v>239.84</v>
          </cell>
          <cell r="Y7">
            <v>4.0289999999999999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236.27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239.84</v>
          </cell>
          <cell r="BC7">
            <v>1040</v>
          </cell>
          <cell r="BD7">
            <v>658.03499999999997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620.10799999999995</v>
          </cell>
          <cell r="E8">
            <v>282.23700000000002</v>
          </cell>
          <cell r="F8">
            <v>337.87099999999998</v>
          </cell>
          <cell r="G8">
            <v>34.735999999999997</v>
          </cell>
          <cell r="H8">
            <v>0</v>
          </cell>
          <cell r="I8">
            <v>229.95</v>
          </cell>
          <cell r="J8">
            <v>2.577</v>
          </cell>
          <cell r="K8">
            <v>3.085</v>
          </cell>
          <cell r="L8">
            <v>0</v>
          </cell>
          <cell r="M8">
            <v>0</v>
          </cell>
          <cell r="N8">
            <v>224.28800000000001</v>
          </cell>
          <cell r="O8">
            <v>0</v>
          </cell>
          <cell r="P8">
            <v>991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991</v>
          </cell>
          <cell r="V8">
            <v>0</v>
          </cell>
          <cell r="W8">
            <v>0.67100000000000004</v>
          </cell>
          <cell r="X8">
            <v>229.95</v>
          </cell>
          <cell r="Y8">
            <v>6.3330000000000002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224.28800000000001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229.95</v>
          </cell>
          <cell r="BC8">
            <v>991</v>
          </cell>
          <cell r="BD8">
            <v>620.10799999999995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398.41899999999998</v>
          </cell>
          <cell r="E9">
            <v>181.733</v>
          </cell>
          <cell r="F9">
            <v>216.68600000000001</v>
          </cell>
          <cell r="G9">
            <v>35.249000000000002</v>
          </cell>
          <cell r="H9">
            <v>0</v>
          </cell>
          <cell r="I9">
            <v>145.13999999999999</v>
          </cell>
          <cell r="J9">
            <v>1.3560000000000001</v>
          </cell>
          <cell r="K9">
            <v>1.6160000000000001</v>
          </cell>
          <cell r="L9">
            <v>0</v>
          </cell>
          <cell r="M9">
            <v>0</v>
          </cell>
          <cell r="N9">
            <v>142.16800000000001</v>
          </cell>
          <cell r="O9">
            <v>0</v>
          </cell>
          <cell r="P9">
            <v>623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623</v>
          </cell>
          <cell r="V9">
            <v>0</v>
          </cell>
          <cell r="W9">
            <v>0.85899999999999999</v>
          </cell>
          <cell r="X9">
            <v>145.13999999999999</v>
          </cell>
          <cell r="Y9">
            <v>3.8310000000000004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142.16800000000001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145.13999999999999</v>
          </cell>
          <cell r="BC9">
            <v>623</v>
          </cell>
          <cell r="BD9">
            <v>398.41899999999998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210.387</v>
          </cell>
          <cell r="E10">
            <v>96.460999999999999</v>
          </cell>
          <cell r="F10">
            <v>113.926</v>
          </cell>
          <cell r="G10">
            <v>35.436</v>
          </cell>
          <cell r="H10">
            <v>0</v>
          </cell>
          <cell r="I10">
            <v>78.319999999999993</v>
          </cell>
          <cell r="J10">
            <v>0.93899999999999995</v>
          </cell>
          <cell r="K10">
            <v>1.109</v>
          </cell>
          <cell r="L10">
            <v>0</v>
          </cell>
          <cell r="M10">
            <v>0</v>
          </cell>
          <cell r="N10">
            <v>76.272000000000006</v>
          </cell>
          <cell r="O10">
            <v>0</v>
          </cell>
          <cell r="P10">
            <v>333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333</v>
          </cell>
          <cell r="V10">
            <v>0</v>
          </cell>
          <cell r="W10">
            <v>0.99099999999999999</v>
          </cell>
          <cell r="X10">
            <v>78.319999999999993</v>
          </cell>
          <cell r="Y10">
            <v>3.0390000000000001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76.272000000000006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78.319999999999993</v>
          </cell>
          <cell r="BC10">
            <v>333</v>
          </cell>
          <cell r="BD10">
            <v>210.387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186.78800000000001</v>
          </cell>
          <cell r="E11">
            <v>86.896000000000001</v>
          </cell>
          <cell r="F11">
            <v>99.891999999999996</v>
          </cell>
          <cell r="G11">
            <v>35.445</v>
          </cell>
          <cell r="H11">
            <v>0</v>
          </cell>
          <cell r="I11">
            <v>67.900000000000006</v>
          </cell>
          <cell r="J11">
            <v>0.95599999999999996</v>
          </cell>
          <cell r="K11">
            <v>1.099</v>
          </cell>
          <cell r="L11">
            <v>0</v>
          </cell>
          <cell r="M11">
            <v>0</v>
          </cell>
          <cell r="N11">
            <v>65.844999999999999</v>
          </cell>
          <cell r="O11">
            <v>0</v>
          </cell>
          <cell r="P11">
            <v>281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281</v>
          </cell>
          <cell r="V11">
            <v>0</v>
          </cell>
          <cell r="W11">
            <v>1.883</v>
          </cell>
          <cell r="X11">
            <v>67.900000000000006</v>
          </cell>
          <cell r="Y11">
            <v>3.9379999999999997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65.844999999999999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67.900000000000006</v>
          </cell>
          <cell r="BC11">
            <v>281</v>
          </cell>
          <cell r="BD11">
            <v>186.78800000000001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</v>
          </cell>
          <cell r="E12">
            <v>91.923000000000002</v>
          </cell>
          <cell r="F12">
            <v>105.477</v>
          </cell>
          <cell r="G12">
            <v>35.558</v>
          </cell>
          <cell r="H12">
            <v>0</v>
          </cell>
          <cell r="I12">
            <v>70.930000000000007</v>
          </cell>
          <cell r="J12">
            <v>1.012</v>
          </cell>
          <cell r="K12">
            <v>1.161</v>
          </cell>
          <cell r="L12">
            <v>0</v>
          </cell>
          <cell r="M12">
            <v>0</v>
          </cell>
          <cell r="N12">
            <v>68.757000000000005</v>
          </cell>
          <cell r="O12">
            <v>0</v>
          </cell>
          <cell r="P12">
            <v>293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293</v>
          </cell>
          <cell r="V12">
            <v>0</v>
          </cell>
          <cell r="W12">
            <v>2.3079999999999998</v>
          </cell>
          <cell r="X12">
            <v>70.930000000000007</v>
          </cell>
          <cell r="Y12">
            <v>4.4809999999999999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68.757000000000005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70.930000000000007</v>
          </cell>
          <cell r="BC12">
            <v>293</v>
          </cell>
          <cell r="BD12">
            <v>197.4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201.15700000000001</v>
          </cell>
          <cell r="E13">
            <v>93.896000000000001</v>
          </cell>
          <cell r="F13">
            <v>107.261</v>
          </cell>
          <cell r="G13">
            <v>35.585999999999999</v>
          </cell>
          <cell r="H13">
            <v>0</v>
          </cell>
          <cell r="I13">
            <v>72.22</v>
          </cell>
          <cell r="J13">
            <v>1.0309999999999999</v>
          </cell>
          <cell r="K13">
            <v>1.177</v>
          </cell>
          <cell r="L13">
            <v>0</v>
          </cell>
          <cell r="M13">
            <v>0</v>
          </cell>
          <cell r="N13">
            <v>70.012</v>
          </cell>
          <cell r="O13">
            <v>0</v>
          </cell>
          <cell r="P13">
            <v>297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297</v>
          </cell>
          <cell r="V13">
            <v>0</v>
          </cell>
          <cell r="W13">
            <v>2.0230000000000001</v>
          </cell>
          <cell r="X13">
            <v>72.22</v>
          </cell>
          <cell r="Y13">
            <v>4.2309999999999999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70.012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72.22</v>
          </cell>
          <cell r="BC13">
            <v>297</v>
          </cell>
          <cell r="BD13">
            <v>201.15700000000001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236.8</v>
          </cell>
          <cell r="E14">
            <v>112.044</v>
          </cell>
          <cell r="F14">
            <v>124.756</v>
          </cell>
          <cell r="G14">
            <v>35.555</v>
          </cell>
          <cell r="H14">
            <v>0</v>
          </cell>
          <cell r="I14">
            <v>85.32</v>
          </cell>
          <cell r="J14">
            <v>1.7</v>
          </cell>
          <cell r="K14">
            <v>1.893</v>
          </cell>
          <cell r="L14">
            <v>0</v>
          </cell>
          <cell r="M14">
            <v>0</v>
          </cell>
          <cell r="N14">
            <v>81.727000000000004</v>
          </cell>
          <cell r="O14">
            <v>0</v>
          </cell>
          <cell r="P14">
            <v>342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342</v>
          </cell>
          <cell r="V14">
            <v>0</v>
          </cell>
          <cell r="W14">
            <v>1.669</v>
          </cell>
          <cell r="X14">
            <v>85.32</v>
          </cell>
          <cell r="Y14">
            <v>5.2620000000000005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81.727000000000004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85.32</v>
          </cell>
          <cell r="BC14">
            <v>342</v>
          </cell>
          <cell r="BD14">
            <v>236.8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412.05799999999999</v>
          </cell>
          <cell r="E15">
            <v>191.161</v>
          </cell>
          <cell r="F15">
            <v>220.89699999999999</v>
          </cell>
          <cell r="G15">
            <v>35.250999999999998</v>
          </cell>
          <cell r="H15">
            <v>0</v>
          </cell>
          <cell r="I15">
            <v>150.24</v>
          </cell>
          <cell r="J15">
            <v>1.0609999999999999</v>
          </cell>
          <cell r="K15">
            <v>1.2270000000000001</v>
          </cell>
          <cell r="L15">
            <v>0</v>
          </cell>
          <cell r="M15">
            <v>0</v>
          </cell>
          <cell r="N15">
            <v>147.952</v>
          </cell>
          <cell r="O15">
            <v>0</v>
          </cell>
          <cell r="P15">
            <v>625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625</v>
          </cell>
          <cell r="V15">
            <v>0</v>
          </cell>
          <cell r="W15">
            <v>1.4810000000000001</v>
          </cell>
          <cell r="X15">
            <v>150.24</v>
          </cell>
          <cell r="Y15">
            <v>3.7690000000000001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147.952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150.24</v>
          </cell>
          <cell r="BC15">
            <v>625</v>
          </cell>
          <cell r="BD15">
            <v>412.05799999999999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147.47</v>
          </cell>
          <cell r="J16">
            <v>68.203999999999994</v>
          </cell>
          <cell r="K16">
            <v>79.266000000000005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617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617</v>
          </cell>
          <cell r="V16">
            <v>0</v>
          </cell>
          <cell r="W16">
            <v>0</v>
          </cell>
          <cell r="X16">
            <v>147.47</v>
          </cell>
          <cell r="Y16">
            <v>147.47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147.47</v>
          </cell>
          <cell r="BC16">
            <v>617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>
        <row r="44">
          <cell r="B44">
            <v>4077</v>
          </cell>
        </row>
      </sheetData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4698.4089999999997</v>
          </cell>
          <cell r="E6">
            <v>2260.9490000000001</v>
          </cell>
          <cell r="F6">
            <v>2437.46</v>
          </cell>
          <cell r="G6">
            <v>34.603999999999999</v>
          </cell>
          <cell r="H6">
            <v>0</v>
          </cell>
          <cell r="I6">
            <v>1795.39</v>
          </cell>
          <cell r="J6">
            <v>22.553999999999998</v>
          </cell>
          <cell r="K6">
            <v>24.315000000000001</v>
          </cell>
          <cell r="L6">
            <v>0</v>
          </cell>
          <cell r="M6">
            <v>0</v>
          </cell>
          <cell r="N6">
            <v>1748.521</v>
          </cell>
          <cell r="O6">
            <v>0</v>
          </cell>
          <cell r="P6">
            <v>6968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6968</v>
          </cell>
          <cell r="V6">
            <v>0</v>
          </cell>
          <cell r="W6">
            <v>13.37</v>
          </cell>
          <cell r="X6">
            <v>1795.39</v>
          </cell>
          <cell r="Y6">
            <v>60.238999999999997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1740.098</v>
          </cell>
          <cell r="AK6">
            <v>8.423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1795.39</v>
          </cell>
          <cell r="BC6">
            <v>6968</v>
          </cell>
          <cell r="BD6">
            <v>4698.4089999999997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3954.6060000000002</v>
          </cell>
          <cell r="E7">
            <v>1903.9649999999999</v>
          </cell>
          <cell r="F7">
            <v>2050.6410000000001</v>
          </cell>
          <cell r="G7">
            <v>34.671999999999997</v>
          </cell>
          <cell r="H7">
            <v>0</v>
          </cell>
          <cell r="I7">
            <v>1495.1</v>
          </cell>
          <cell r="J7">
            <v>13.576000000000001</v>
          </cell>
          <cell r="K7">
            <v>14.622</v>
          </cell>
          <cell r="L7">
            <v>0</v>
          </cell>
          <cell r="M7">
            <v>0</v>
          </cell>
          <cell r="N7">
            <v>1466.902</v>
          </cell>
          <cell r="O7">
            <v>0</v>
          </cell>
          <cell r="P7">
            <v>5797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5797</v>
          </cell>
          <cell r="V7">
            <v>0</v>
          </cell>
          <cell r="W7">
            <v>10.055</v>
          </cell>
          <cell r="X7">
            <v>1495.1</v>
          </cell>
          <cell r="Y7">
            <v>38.253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1457.22</v>
          </cell>
          <cell r="AK7">
            <v>9.6820000000000004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1495.1</v>
          </cell>
          <cell r="BC7">
            <v>5797</v>
          </cell>
          <cell r="BD7">
            <v>3954.6060000000002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4822.8909999999996</v>
          </cell>
          <cell r="E8">
            <v>2315.1379999999999</v>
          </cell>
          <cell r="F8">
            <v>2507.7530000000002</v>
          </cell>
          <cell r="G8">
            <v>34.854999999999997</v>
          </cell>
          <cell r="H8">
            <v>0</v>
          </cell>
          <cell r="I8">
            <v>1851</v>
          </cell>
          <cell r="J8">
            <v>24.858000000000001</v>
          </cell>
          <cell r="K8">
            <v>26.927</v>
          </cell>
          <cell r="L8">
            <v>0</v>
          </cell>
          <cell r="M8">
            <v>0</v>
          </cell>
          <cell r="N8">
            <v>1799.2150000000001</v>
          </cell>
          <cell r="O8">
            <v>0</v>
          </cell>
          <cell r="P8">
            <v>7218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7218</v>
          </cell>
          <cell r="V8">
            <v>0</v>
          </cell>
          <cell r="W8">
            <v>1.123</v>
          </cell>
          <cell r="X8">
            <v>1851</v>
          </cell>
          <cell r="Y8">
            <v>52.907999999999994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7218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1786.4780000000001</v>
          </cell>
          <cell r="AK8">
            <v>12.737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7218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1851</v>
          </cell>
          <cell r="BC8">
            <v>7218</v>
          </cell>
          <cell r="BD8">
            <v>4822.8909999999996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4206.3609999999999</v>
          </cell>
          <cell r="E9">
            <v>2010.8130000000001</v>
          </cell>
          <cell r="F9">
            <v>2195.5479999999998</v>
          </cell>
          <cell r="G9">
            <v>35.009</v>
          </cell>
          <cell r="H9">
            <v>0</v>
          </cell>
          <cell r="I9">
            <v>1617</v>
          </cell>
          <cell r="J9">
            <v>17.943999999999999</v>
          </cell>
          <cell r="K9">
            <v>19.591999999999999</v>
          </cell>
          <cell r="L9">
            <v>0</v>
          </cell>
          <cell r="M9">
            <v>0</v>
          </cell>
          <cell r="N9">
            <v>1579.4638</v>
          </cell>
          <cell r="O9">
            <v>1.9999999994979589E-4</v>
          </cell>
          <cell r="P9">
            <v>6356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6356</v>
          </cell>
          <cell r="V9">
            <v>0</v>
          </cell>
          <cell r="W9">
            <v>3.298</v>
          </cell>
          <cell r="X9">
            <v>1617</v>
          </cell>
          <cell r="Y9">
            <v>40.834000000000003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1570.1379999999999</v>
          </cell>
          <cell r="AK9">
            <v>9.3257999999999992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1617</v>
          </cell>
          <cell r="BC9">
            <v>6356</v>
          </cell>
          <cell r="BD9">
            <v>4206.3609999999999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2265.1120000000001</v>
          </cell>
          <cell r="E10">
            <v>1083.413</v>
          </cell>
          <cell r="F10">
            <v>1181.6990000000001</v>
          </cell>
          <cell r="G10">
            <v>34.756999999999998</v>
          </cell>
          <cell r="H10">
            <v>0</v>
          </cell>
          <cell r="I10">
            <v>863.6</v>
          </cell>
          <cell r="J10">
            <v>4.5590000000000002</v>
          </cell>
          <cell r="K10">
            <v>4.9720000000000004</v>
          </cell>
          <cell r="L10">
            <v>0</v>
          </cell>
          <cell r="M10">
            <v>0</v>
          </cell>
          <cell r="N10">
            <v>854.06920000000002</v>
          </cell>
          <cell r="O10">
            <v>-1.9999999994979589E-4</v>
          </cell>
          <cell r="P10">
            <v>3391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3391</v>
          </cell>
          <cell r="V10">
            <v>0</v>
          </cell>
          <cell r="W10">
            <v>6.3330000000000002</v>
          </cell>
          <cell r="X10">
            <v>863.6</v>
          </cell>
          <cell r="Y10">
            <v>15.864000000000001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3391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852.38499999999999</v>
          </cell>
          <cell r="AK10">
            <v>1.6842000000000001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3391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863.6</v>
          </cell>
          <cell r="BC10">
            <v>3391</v>
          </cell>
          <cell r="BD10">
            <v>2265.1120000000001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1386.135</v>
          </cell>
          <cell r="E11">
            <v>662.44</v>
          </cell>
          <cell r="F11">
            <v>723.69500000000005</v>
          </cell>
          <cell r="G11">
            <v>34.939</v>
          </cell>
          <cell r="H11">
            <v>0</v>
          </cell>
          <cell r="I11">
            <v>521.5</v>
          </cell>
          <cell r="J11">
            <v>5.883</v>
          </cell>
          <cell r="K11">
            <v>6.4279999999999999</v>
          </cell>
          <cell r="L11">
            <v>0</v>
          </cell>
          <cell r="M11">
            <v>0</v>
          </cell>
          <cell r="N11">
            <v>509.18899999999996</v>
          </cell>
          <cell r="O11">
            <v>0</v>
          </cell>
          <cell r="P11">
            <v>2051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2051</v>
          </cell>
          <cell r="V11">
            <v>0</v>
          </cell>
          <cell r="W11">
            <v>7.4530000000000003</v>
          </cell>
          <cell r="X11">
            <v>521.5</v>
          </cell>
          <cell r="Y11">
            <v>19.763999999999999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508.13799999999998</v>
          </cell>
          <cell r="AK11">
            <v>1.0509999999999999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521.5</v>
          </cell>
          <cell r="BC11">
            <v>2051</v>
          </cell>
          <cell r="BD11">
            <v>1386.135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861.41</v>
          </cell>
          <cell r="E12">
            <v>411.1</v>
          </cell>
          <cell r="F12">
            <v>450.31</v>
          </cell>
          <cell r="G12">
            <v>35.072000000000003</v>
          </cell>
          <cell r="H12">
            <v>0</v>
          </cell>
          <cell r="I12">
            <v>321.3</v>
          </cell>
          <cell r="J12">
            <v>3.4129999999999998</v>
          </cell>
          <cell r="K12">
            <v>3.7389999999999999</v>
          </cell>
          <cell r="L12">
            <v>0</v>
          </cell>
          <cell r="M12">
            <v>0</v>
          </cell>
          <cell r="N12">
            <v>314.14759999999995</v>
          </cell>
          <cell r="O12">
            <v>4.0000000007012204E-4</v>
          </cell>
          <cell r="P12">
            <v>1267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1267</v>
          </cell>
          <cell r="V12">
            <v>0</v>
          </cell>
          <cell r="W12">
            <v>10.212999999999999</v>
          </cell>
          <cell r="X12">
            <v>321.3</v>
          </cell>
          <cell r="Y12">
            <v>17.364999999999998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313.50799999999998</v>
          </cell>
          <cell r="AK12">
            <v>0.63960000000000006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321.3</v>
          </cell>
          <cell r="BC12">
            <v>1267</v>
          </cell>
          <cell r="BD12">
            <v>861.41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384.185</v>
          </cell>
          <cell r="E13">
            <v>180.28100000000001</v>
          </cell>
          <cell r="F13">
            <v>203.904</v>
          </cell>
          <cell r="G13">
            <v>35.110999999999997</v>
          </cell>
          <cell r="H13">
            <v>0</v>
          </cell>
          <cell r="I13">
            <v>142.19999999999999</v>
          </cell>
          <cell r="J13">
            <v>1.835</v>
          </cell>
          <cell r="K13">
            <v>2.0760000000000001</v>
          </cell>
          <cell r="L13">
            <v>0</v>
          </cell>
          <cell r="M13">
            <v>0</v>
          </cell>
          <cell r="N13">
            <v>138.2893</v>
          </cell>
          <cell r="O13">
            <v>-3.0000000000995897E-4</v>
          </cell>
          <cell r="P13">
            <v>579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579</v>
          </cell>
          <cell r="V13">
            <v>0</v>
          </cell>
          <cell r="W13">
            <v>11.49</v>
          </cell>
          <cell r="X13">
            <v>142.19999999999999</v>
          </cell>
          <cell r="Y13">
            <v>15.401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137.893</v>
          </cell>
          <cell r="AK13">
            <v>0.39629999999999999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142.19999999999999</v>
          </cell>
          <cell r="BC13">
            <v>579</v>
          </cell>
          <cell r="BD13">
            <v>384.185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1292.57</v>
          </cell>
          <cell r="E14">
            <v>610.16600000000005</v>
          </cell>
          <cell r="F14">
            <v>682.404</v>
          </cell>
          <cell r="G14">
            <v>35.215000000000003</v>
          </cell>
          <cell r="H14">
            <v>0</v>
          </cell>
          <cell r="I14">
            <v>482.83600000000001</v>
          </cell>
          <cell r="J14">
            <v>5.181</v>
          </cell>
          <cell r="K14">
            <v>5.7949999999999999</v>
          </cell>
          <cell r="L14">
            <v>0</v>
          </cell>
          <cell r="M14">
            <v>0</v>
          </cell>
          <cell r="N14">
            <v>471.85990000000004</v>
          </cell>
          <cell r="O14">
            <v>9.9999999974897946E-5</v>
          </cell>
          <cell r="P14">
            <v>1944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1944</v>
          </cell>
          <cell r="V14">
            <v>0</v>
          </cell>
          <cell r="W14">
            <v>10.958</v>
          </cell>
          <cell r="X14">
            <v>482.83600000000001</v>
          </cell>
          <cell r="Y14">
            <v>21.933999999999997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469.84500000000003</v>
          </cell>
          <cell r="AK14">
            <v>2.0148999999999999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482.83600000000001</v>
          </cell>
          <cell r="BC14">
            <v>1944</v>
          </cell>
          <cell r="BD14">
            <v>1292.57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2973.9459999999999</v>
          </cell>
          <cell r="E15">
            <v>1418.204</v>
          </cell>
          <cell r="F15">
            <v>1555.742</v>
          </cell>
          <cell r="G15">
            <v>35.481999999999999</v>
          </cell>
          <cell r="H15">
            <v>0</v>
          </cell>
          <cell r="I15">
            <v>1125.5640000000001</v>
          </cell>
          <cell r="J15">
            <v>11.904999999999999</v>
          </cell>
          <cell r="K15">
            <v>13.06</v>
          </cell>
          <cell r="L15">
            <v>0</v>
          </cell>
          <cell r="M15">
            <v>0</v>
          </cell>
          <cell r="N15">
            <v>1100.5994000000001</v>
          </cell>
          <cell r="O15">
            <v>-3.9999999989959178E-4</v>
          </cell>
          <cell r="P15">
            <v>4445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4445</v>
          </cell>
          <cell r="V15">
            <v>0</v>
          </cell>
          <cell r="W15">
            <v>9.07</v>
          </cell>
          <cell r="X15">
            <v>1125.5640000000001</v>
          </cell>
          <cell r="Y15">
            <v>34.034999999999997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1097.9380000000001</v>
          </cell>
          <cell r="AK15">
            <v>2.6614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1125.5640000000001</v>
          </cell>
          <cell r="BC15">
            <v>4445</v>
          </cell>
          <cell r="BD15">
            <v>2973.9459999999999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3759.0680000000002</v>
          </cell>
          <cell r="E16">
            <v>1798.029</v>
          </cell>
          <cell r="F16">
            <v>1961.039</v>
          </cell>
          <cell r="G16">
            <v>35.197000000000003</v>
          </cell>
          <cell r="H16">
            <v>0</v>
          </cell>
          <cell r="I16">
            <v>1431.6</v>
          </cell>
          <cell r="J16">
            <v>14.904</v>
          </cell>
          <cell r="K16">
            <v>16.254999999999999</v>
          </cell>
          <cell r="L16">
            <v>0</v>
          </cell>
          <cell r="M16">
            <v>0</v>
          </cell>
          <cell r="N16">
            <v>1400.4412</v>
          </cell>
          <cell r="O16">
            <v>-2.0000000017716957E-4</v>
          </cell>
          <cell r="P16">
            <v>5621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5621</v>
          </cell>
          <cell r="V16">
            <v>0</v>
          </cell>
          <cell r="W16">
            <v>9.8930000000000007</v>
          </cell>
          <cell r="X16">
            <v>1431.6</v>
          </cell>
          <cell r="Y16">
            <v>41.052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5621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1396.165</v>
          </cell>
          <cell r="AK16">
            <v>4.2762000000000002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5621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1431.6</v>
          </cell>
          <cell r="BC16">
            <v>5621</v>
          </cell>
          <cell r="BD16">
            <v>3759.0680000000002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4253.6090000000004</v>
          </cell>
          <cell r="E17">
            <v>2041.4690000000001</v>
          </cell>
          <cell r="F17">
            <v>2212.14</v>
          </cell>
          <cell r="G17">
            <v>35.381999999999998</v>
          </cell>
          <cell r="H17">
            <v>0</v>
          </cell>
          <cell r="I17">
            <v>1623.7</v>
          </cell>
          <cell r="J17">
            <v>16.988</v>
          </cell>
          <cell r="K17">
            <v>18.408000000000001</v>
          </cell>
          <cell r="L17">
            <v>0</v>
          </cell>
          <cell r="M17">
            <v>0</v>
          </cell>
          <cell r="N17">
            <v>1588.3034</v>
          </cell>
          <cell r="O17">
            <v>6.0000000007676135E-4</v>
          </cell>
          <cell r="P17">
            <v>6334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6334</v>
          </cell>
          <cell r="V17">
            <v>0</v>
          </cell>
          <cell r="W17">
            <v>13.763</v>
          </cell>
          <cell r="X17">
            <v>1623.7</v>
          </cell>
          <cell r="Y17">
            <v>49.158999999999999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6334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1581.153</v>
          </cell>
          <cell r="AK17">
            <v>7.1503999999999994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6334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1623.7</v>
          </cell>
          <cell r="BC17">
            <v>6334</v>
          </cell>
          <cell r="BD17">
            <v>4253.6090000000004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3698.8049999999998</v>
          </cell>
          <cell r="E6">
            <v>1770.162</v>
          </cell>
          <cell r="F6">
            <v>1928.643</v>
          </cell>
          <cell r="G6">
            <v>35.406999999999996</v>
          </cell>
          <cell r="H6">
            <v>0</v>
          </cell>
          <cell r="I6">
            <v>1408.1</v>
          </cell>
          <cell r="J6">
            <v>15.054</v>
          </cell>
          <cell r="K6">
            <v>16.402000000000001</v>
          </cell>
          <cell r="L6">
            <v>0</v>
          </cell>
          <cell r="M6">
            <v>0</v>
          </cell>
          <cell r="N6">
            <v>1376.644</v>
          </cell>
          <cell r="O6">
            <v>0</v>
          </cell>
          <cell r="P6">
            <v>5523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5523</v>
          </cell>
          <cell r="V6">
            <v>0</v>
          </cell>
          <cell r="W6">
            <v>14.13</v>
          </cell>
          <cell r="X6">
            <v>1408.1</v>
          </cell>
          <cell r="Y6">
            <v>45.586000000000006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5523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1369.423</v>
          </cell>
          <cell r="AK6">
            <v>7.2208000000000006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5523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1408.1</v>
          </cell>
          <cell r="BC6">
            <v>5523</v>
          </cell>
          <cell r="BD6">
            <v>3698.8049999999998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3591.7089999999998</v>
          </cell>
          <cell r="E7">
            <v>1728.4169999999999</v>
          </cell>
          <cell r="F7">
            <v>1863.2919999999999</v>
          </cell>
          <cell r="G7">
            <v>35.417999999999999</v>
          </cell>
          <cell r="H7">
            <v>0</v>
          </cell>
          <cell r="I7">
            <v>1373.9</v>
          </cell>
          <cell r="J7">
            <v>14.878</v>
          </cell>
          <cell r="K7">
            <v>16.039000000000001</v>
          </cell>
          <cell r="L7">
            <v>0</v>
          </cell>
          <cell r="M7">
            <v>0</v>
          </cell>
          <cell r="N7">
            <v>1342.9829999999999</v>
          </cell>
          <cell r="O7">
            <v>0</v>
          </cell>
          <cell r="P7">
            <v>5332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5332</v>
          </cell>
          <cell r="V7">
            <v>0</v>
          </cell>
          <cell r="W7">
            <v>12.103</v>
          </cell>
          <cell r="X7">
            <v>1373.9</v>
          </cell>
          <cell r="Y7">
            <v>43.02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5332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1335.173</v>
          </cell>
          <cell r="AK7">
            <v>7.81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5332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1373.9</v>
          </cell>
          <cell r="BC7">
            <v>5332</v>
          </cell>
          <cell r="BD7">
            <v>3591.7089999999998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2853.1819999999998</v>
          </cell>
          <cell r="E8">
            <v>1375.306</v>
          </cell>
          <cell r="F8">
            <v>1477.876</v>
          </cell>
          <cell r="G8">
            <v>35.335000000000001</v>
          </cell>
          <cell r="H8">
            <v>0</v>
          </cell>
          <cell r="I8">
            <v>1091.9000000000001</v>
          </cell>
          <cell r="J8">
            <v>12.504</v>
          </cell>
          <cell r="K8">
            <v>13.436999999999999</v>
          </cell>
          <cell r="L8">
            <v>0</v>
          </cell>
          <cell r="M8">
            <v>0</v>
          </cell>
          <cell r="N8">
            <v>1065.9590000000001</v>
          </cell>
          <cell r="O8">
            <v>0</v>
          </cell>
          <cell r="P8">
            <v>4224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4224</v>
          </cell>
          <cell r="V8">
            <v>0</v>
          </cell>
          <cell r="W8">
            <v>14.71</v>
          </cell>
          <cell r="X8">
            <v>1091.9000000000001</v>
          </cell>
          <cell r="Y8">
            <v>40.650999999999996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1056.69</v>
          </cell>
          <cell r="AK8">
            <v>9.2686000000000011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1091.9000000000001</v>
          </cell>
          <cell r="BC8">
            <v>4224</v>
          </cell>
          <cell r="BD8">
            <v>2853.1819999999998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1569.046</v>
          </cell>
          <cell r="E9">
            <v>757.548</v>
          </cell>
          <cell r="F9">
            <v>811.49800000000005</v>
          </cell>
          <cell r="G9">
            <v>35.317</v>
          </cell>
          <cell r="H9">
            <v>0</v>
          </cell>
          <cell r="I9">
            <v>601.6</v>
          </cell>
          <cell r="J9">
            <v>7.1790000000000003</v>
          </cell>
          <cell r="K9">
            <v>7.69</v>
          </cell>
          <cell r="L9">
            <v>0</v>
          </cell>
          <cell r="M9">
            <v>0</v>
          </cell>
          <cell r="N9">
            <v>586.73099999999999</v>
          </cell>
          <cell r="O9">
            <v>0</v>
          </cell>
          <cell r="P9">
            <v>2320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2320</v>
          </cell>
          <cell r="V9">
            <v>0</v>
          </cell>
          <cell r="W9">
            <v>20.76</v>
          </cell>
          <cell r="X9">
            <v>601.6</v>
          </cell>
          <cell r="Y9">
            <v>35.629000000000005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2320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580.66</v>
          </cell>
          <cell r="AK9">
            <v>6.0712999999999999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2320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601.6</v>
          </cell>
          <cell r="BC9">
            <v>2320</v>
          </cell>
          <cell r="BD9">
            <v>1569.046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1056.76</v>
          </cell>
          <cell r="E10">
            <v>511.95499999999998</v>
          </cell>
          <cell r="F10">
            <v>544.80499999999995</v>
          </cell>
          <cell r="G10">
            <v>35.445999999999998</v>
          </cell>
          <cell r="H10">
            <v>0</v>
          </cell>
          <cell r="I10">
            <v>421.04</v>
          </cell>
          <cell r="J10">
            <v>5.4219999999999997</v>
          </cell>
          <cell r="K10">
            <v>5.7690000000000001</v>
          </cell>
          <cell r="L10">
            <v>0</v>
          </cell>
          <cell r="M10">
            <v>0</v>
          </cell>
          <cell r="N10">
            <v>409.84899999999999</v>
          </cell>
          <cell r="O10">
            <v>0</v>
          </cell>
          <cell r="P10">
            <v>1613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1613</v>
          </cell>
          <cell r="V10">
            <v>0</v>
          </cell>
          <cell r="W10">
            <v>17.318000000000001</v>
          </cell>
          <cell r="X10">
            <v>421.04</v>
          </cell>
          <cell r="Y10">
            <v>28.509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1613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408.20800000000003</v>
          </cell>
          <cell r="AK10">
            <v>1.6411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1613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421.04</v>
          </cell>
          <cell r="BC10">
            <v>1613</v>
          </cell>
          <cell r="BD10">
            <v>1056.76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946.05700000000002</v>
          </cell>
          <cell r="E11">
            <v>456.41199999999998</v>
          </cell>
          <cell r="F11">
            <v>489.64499999999998</v>
          </cell>
          <cell r="G11">
            <v>35.536000000000001</v>
          </cell>
          <cell r="H11">
            <v>0</v>
          </cell>
          <cell r="I11">
            <v>380.36</v>
          </cell>
          <cell r="J11">
            <v>4.9740000000000002</v>
          </cell>
          <cell r="K11">
            <v>5.3360000000000003</v>
          </cell>
          <cell r="L11">
            <v>0</v>
          </cell>
          <cell r="M11">
            <v>0</v>
          </cell>
          <cell r="N11">
            <v>370.05</v>
          </cell>
          <cell r="O11">
            <v>0</v>
          </cell>
          <cell r="P11">
            <v>1469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1469</v>
          </cell>
          <cell r="V11">
            <v>0</v>
          </cell>
          <cell r="W11">
            <v>12.673</v>
          </cell>
          <cell r="X11">
            <v>380.36</v>
          </cell>
          <cell r="Y11">
            <v>22.983000000000001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368.93299999999999</v>
          </cell>
          <cell r="AK11">
            <v>1.1167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380.36</v>
          </cell>
          <cell r="BC11">
            <v>1469</v>
          </cell>
          <cell r="BD11">
            <v>946.05700000000002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1329.4079999999999</v>
          </cell>
          <cell r="E12">
            <v>636.95000000000005</v>
          </cell>
          <cell r="F12">
            <v>692.45799999999997</v>
          </cell>
          <cell r="G12">
            <v>35.534999999999997</v>
          </cell>
          <cell r="H12">
            <v>0</v>
          </cell>
          <cell r="I12">
            <v>507.7</v>
          </cell>
          <cell r="J12">
            <v>6.859</v>
          </cell>
          <cell r="K12">
            <v>7.4569999999999999</v>
          </cell>
          <cell r="L12">
            <v>0</v>
          </cell>
          <cell r="M12">
            <v>1.0000000000331966E-3</v>
          </cell>
          <cell r="N12">
            <v>493.38299999999998</v>
          </cell>
          <cell r="O12">
            <v>0</v>
          </cell>
          <cell r="P12">
            <v>1987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1987</v>
          </cell>
          <cell r="V12">
            <v>0</v>
          </cell>
          <cell r="W12">
            <v>14.29</v>
          </cell>
          <cell r="X12">
            <v>507.7</v>
          </cell>
          <cell r="Y12">
            <v>28.605999999999998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1987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492.02800000000002</v>
          </cell>
          <cell r="AK12">
            <v>1.3554000000000002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1987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507.7</v>
          </cell>
          <cell r="BC12">
            <v>1987</v>
          </cell>
          <cell r="BD12">
            <v>1329.4079999999999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1510.942</v>
          </cell>
          <cell r="E13">
            <v>724.99199999999996</v>
          </cell>
          <cell r="F13">
            <v>785.95</v>
          </cell>
          <cell r="G13">
            <v>35.484999999999999</v>
          </cell>
          <cell r="H13">
            <v>0</v>
          </cell>
          <cell r="I13">
            <v>579.6</v>
          </cell>
          <cell r="J13">
            <v>8.5239999999999991</v>
          </cell>
          <cell r="K13">
            <v>9.24</v>
          </cell>
          <cell r="L13">
            <v>0</v>
          </cell>
          <cell r="M13">
            <v>0</v>
          </cell>
          <cell r="N13">
            <v>561.83600000000001</v>
          </cell>
          <cell r="O13">
            <v>0</v>
          </cell>
          <cell r="P13">
            <v>2262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2262</v>
          </cell>
          <cell r="V13">
            <v>0</v>
          </cell>
          <cell r="W13">
            <v>13.673</v>
          </cell>
          <cell r="X13">
            <v>579.6</v>
          </cell>
          <cell r="Y13">
            <v>31.436999999999998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560.47500000000002</v>
          </cell>
          <cell r="AK13">
            <v>1.3613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579.6</v>
          </cell>
          <cell r="BC13">
            <v>2262</v>
          </cell>
          <cell r="BD13">
            <v>1510.942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1701.3810000000001</v>
          </cell>
          <cell r="E14">
            <v>815.101</v>
          </cell>
          <cell r="F14">
            <v>886.28</v>
          </cell>
          <cell r="G14">
            <v>35.595999999999997</v>
          </cell>
          <cell r="H14">
            <v>0</v>
          </cell>
          <cell r="I14">
            <v>654</v>
          </cell>
          <cell r="J14">
            <v>8.6050000000000004</v>
          </cell>
          <cell r="K14">
            <v>9.3569999999999993</v>
          </cell>
          <cell r="L14">
            <v>0</v>
          </cell>
          <cell r="M14">
            <v>0</v>
          </cell>
          <cell r="N14">
            <v>636.03800000000001</v>
          </cell>
          <cell r="O14">
            <v>0</v>
          </cell>
          <cell r="P14">
            <v>2560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2560</v>
          </cell>
          <cell r="V14">
            <v>0</v>
          </cell>
          <cell r="W14">
            <v>13.868</v>
          </cell>
          <cell r="X14">
            <v>654</v>
          </cell>
          <cell r="Y14">
            <v>31.83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634.57500000000005</v>
          </cell>
          <cell r="AK14">
            <v>1.4625999999999999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654</v>
          </cell>
          <cell r="BC14">
            <v>2560</v>
          </cell>
          <cell r="BD14">
            <v>1701.3810000000001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2701.7060000000001</v>
          </cell>
          <cell r="E15">
            <v>1298.6120000000001</v>
          </cell>
          <cell r="F15">
            <v>1403.0940000000001</v>
          </cell>
          <cell r="G15">
            <v>35.606999999999999</v>
          </cell>
          <cell r="H15">
            <v>0</v>
          </cell>
          <cell r="I15">
            <v>1033</v>
          </cell>
          <cell r="J15">
            <v>10.468999999999999</v>
          </cell>
          <cell r="K15">
            <v>11.311999999999999</v>
          </cell>
          <cell r="L15">
            <v>0</v>
          </cell>
          <cell r="M15">
            <v>0</v>
          </cell>
          <cell r="N15">
            <v>1011.2190000000001</v>
          </cell>
          <cell r="O15">
            <v>0</v>
          </cell>
          <cell r="P15">
            <v>4018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4018</v>
          </cell>
          <cell r="V15">
            <v>0</v>
          </cell>
          <cell r="W15">
            <v>12.265000000000001</v>
          </cell>
          <cell r="X15">
            <v>1033</v>
          </cell>
          <cell r="Y15">
            <v>34.045999999999999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1007.045</v>
          </cell>
          <cell r="AK15">
            <v>4.1737000000000002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1033</v>
          </cell>
          <cell r="BC15">
            <v>4018</v>
          </cell>
          <cell r="BD15">
            <v>2701.7060000000001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272.48599999999999</v>
          </cell>
          <cell r="E6">
            <v>120.80500000000001</v>
          </cell>
          <cell r="F6">
            <v>151.68100000000001</v>
          </cell>
          <cell r="G6">
            <v>34.676000000000002</v>
          </cell>
          <cell r="H6">
            <v>0</v>
          </cell>
          <cell r="I6">
            <v>94.245999999999995</v>
          </cell>
          <cell r="J6">
            <v>0.45300000000000001</v>
          </cell>
          <cell r="K6">
            <v>0.56899999999999995</v>
          </cell>
          <cell r="L6">
            <v>0</v>
          </cell>
          <cell r="M6">
            <v>0</v>
          </cell>
          <cell r="N6">
            <v>93.224000000000004</v>
          </cell>
          <cell r="O6">
            <v>0</v>
          </cell>
          <cell r="P6">
            <v>426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426</v>
          </cell>
          <cell r="V6">
            <v>0</v>
          </cell>
          <cell r="W6">
            <v>3.1E-2</v>
          </cell>
          <cell r="X6">
            <v>94.245999999999995</v>
          </cell>
          <cell r="Y6">
            <v>1.0529999999999999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93.224000000000004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94.245999999999995</v>
          </cell>
          <cell r="BC6">
            <v>426</v>
          </cell>
          <cell r="BD6">
            <v>272.48599999999999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243.37700000000001</v>
          </cell>
          <cell r="E7">
            <v>107.85899999999999</v>
          </cell>
          <cell r="F7">
            <v>135.518</v>
          </cell>
          <cell r="G7">
            <v>34.756999999999998</v>
          </cell>
          <cell r="H7">
            <v>0</v>
          </cell>
          <cell r="I7">
            <v>84.012</v>
          </cell>
          <cell r="J7">
            <v>0.55400000000000005</v>
          </cell>
          <cell r="K7">
            <v>0.69699999999999995</v>
          </cell>
          <cell r="L7">
            <v>0</v>
          </cell>
          <cell r="M7">
            <v>0</v>
          </cell>
          <cell r="N7">
            <v>82.760999999999996</v>
          </cell>
          <cell r="O7">
            <v>0</v>
          </cell>
          <cell r="P7">
            <v>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380</v>
          </cell>
          <cell r="V7">
            <v>0</v>
          </cell>
          <cell r="W7">
            <v>3.4000000000000002E-2</v>
          </cell>
          <cell r="X7">
            <v>84.012</v>
          </cell>
          <cell r="Y7">
            <v>1.2849999999999999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82.760999999999996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84.012</v>
          </cell>
          <cell r="BC7">
            <v>380</v>
          </cell>
          <cell r="BD7">
            <v>243.37700000000001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284.10300000000001</v>
          </cell>
          <cell r="E8">
            <v>126.413</v>
          </cell>
          <cell r="F8">
            <v>157.69</v>
          </cell>
          <cell r="G8">
            <v>35.048999999999999</v>
          </cell>
          <cell r="H8">
            <v>0</v>
          </cell>
          <cell r="I8">
            <v>98.426000000000002</v>
          </cell>
          <cell r="J8">
            <v>0.70099999999999996</v>
          </cell>
          <cell r="K8">
            <v>0.874</v>
          </cell>
          <cell r="L8">
            <v>0</v>
          </cell>
          <cell r="M8">
            <v>0</v>
          </cell>
          <cell r="N8">
            <v>96.850999999999999</v>
          </cell>
          <cell r="O8">
            <v>0</v>
          </cell>
          <cell r="P8">
            <v>442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442</v>
          </cell>
          <cell r="V8">
            <v>0</v>
          </cell>
          <cell r="W8">
            <v>2.7E-2</v>
          </cell>
          <cell r="X8">
            <v>98.426000000000002</v>
          </cell>
          <cell r="Y8">
            <v>1.6019999999999999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96.850999999999999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98.426000000000002</v>
          </cell>
          <cell r="BC8">
            <v>442</v>
          </cell>
          <cell r="BD8">
            <v>284.10300000000001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241.03</v>
          </cell>
          <cell r="E9">
            <v>107.09399999999999</v>
          </cell>
          <cell r="F9">
            <v>133.93600000000001</v>
          </cell>
          <cell r="G9">
            <v>35.378</v>
          </cell>
          <cell r="H9">
            <v>0</v>
          </cell>
          <cell r="I9">
            <v>83.513000000000005</v>
          </cell>
          <cell r="J9">
            <v>0.60899999999999999</v>
          </cell>
          <cell r="K9">
            <v>0.76100000000000001</v>
          </cell>
          <cell r="L9">
            <v>0</v>
          </cell>
          <cell r="M9">
            <v>0</v>
          </cell>
          <cell r="N9">
            <v>82.143000000000001</v>
          </cell>
          <cell r="O9">
            <v>0</v>
          </cell>
          <cell r="P9">
            <v>376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376</v>
          </cell>
          <cell r="V9">
            <v>0</v>
          </cell>
          <cell r="W9">
            <v>4.1000000000000002E-2</v>
          </cell>
          <cell r="X9">
            <v>83.513000000000005</v>
          </cell>
          <cell r="Y9">
            <v>1.411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82.143000000000001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83.513000000000005</v>
          </cell>
          <cell r="BC9">
            <v>376</v>
          </cell>
          <cell r="BD9">
            <v>241.03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155.81899999999999</v>
          </cell>
          <cell r="E10">
            <v>69.040999999999997</v>
          </cell>
          <cell r="F10">
            <v>86.778000000000006</v>
          </cell>
          <cell r="G10">
            <v>35.008000000000003</v>
          </cell>
          <cell r="H10">
            <v>0</v>
          </cell>
          <cell r="I10">
            <v>53.482999999999997</v>
          </cell>
          <cell r="J10">
            <v>0.27900000000000003</v>
          </cell>
          <cell r="K10">
            <v>0.35</v>
          </cell>
          <cell r="L10">
            <v>0</v>
          </cell>
          <cell r="M10">
            <v>0</v>
          </cell>
          <cell r="N10">
            <v>52.853999999999999</v>
          </cell>
          <cell r="O10">
            <v>0</v>
          </cell>
          <cell r="P10">
            <v>242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242</v>
          </cell>
          <cell r="V10">
            <v>0</v>
          </cell>
          <cell r="W10">
            <v>0.112</v>
          </cell>
          <cell r="X10">
            <v>53.482999999999997</v>
          </cell>
          <cell r="Y10">
            <v>0.74099999999999999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52.853999999999999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53.482999999999997</v>
          </cell>
          <cell r="BC10">
            <v>242</v>
          </cell>
          <cell r="BD10">
            <v>155.81899999999999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106.60599999999999</v>
          </cell>
          <cell r="E11">
            <v>47.003999999999998</v>
          </cell>
          <cell r="F11">
            <v>59.601999999999997</v>
          </cell>
          <cell r="G11">
            <v>35.476999999999997</v>
          </cell>
          <cell r="H11">
            <v>0</v>
          </cell>
          <cell r="I11">
            <v>35.049999999999997</v>
          </cell>
          <cell r="J11">
            <v>0.26600000000000001</v>
          </cell>
          <cell r="K11">
            <v>0.33800000000000002</v>
          </cell>
          <cell r="L11">
            <v>0</v>
          </cell>
          <cell r="M11">
            <v>0</v>
          </cell>
          <cell r="N11">
            <v>34.445999999999998</v>
          </cell>
          <cell r="O11">
            <v>0</v>
          </cell>
          <cell r="P11">
            <v>160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160</v>
          </cell>
          <cell r="V11">
            <v>0</v>
          </cell>
          <cell r="W11">
            <v>0.16900000000000001</v>
          </cell>
          <cell r="X11">
            <v>35.049999999999997</v>
          </cell>
          <cell r="Y11">
            <v>0.77300000000000013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34.445999999999998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35.049999999999997</v>
          </cell>
          <cell r="BC11">
            <v>160</v>
          </cell>
          <cell r="BD11">
            <v>106.60599999999999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108.67700000000001</v>
          </cell>
          <cell r="E12">
            <v>48.244</v>
          </cell>
          <cell r="F12">
            <v>60.433</v>
          </cell>
          <cell r="G12">
            <v>35.463000000000001</v>
          </cell>
          <cell r="H12">
            <v>0</v>
          </cell>
          <cell r="I12">
            <v>36.145000000000003</v>
          </cell>
          <cell r="J12">
            <v>0.27100000000000002</v>
          </cell>
          <cell r="K12">
            <v>0.33900000000000002</v>
          </cell>
          <cell r="L12">
            <v>0</v>
          </cell>
          <cell r="M12">
            <v>0</v>
          </cell>
          <cell r="N12">
            <v>35.534999999999997</v>
          </cell>
          <cell r="O12">
            <v>0</v>
          </cell>
          <cell r="P12">
            <v>163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163</v>
          </cell>
          <cell r="V12">
            <v>0</v>
          </cell>
          <cell r="W12">
            <v>0.17</v>
          </cell>
          <cell r="X12">
            <v>36.145000000000003</v>
          </cell>
          <cell r="Y12">
            <v>0.78000000000000014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35.534999999999997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36.145000000000003</v>
          </cell>
          <cell r="BC12">
            <v>163</v>
          </cell>
          <cell r="BD12">
            <v>108.67700000000001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111.746</v>
          </cell>
          <cell r="E13">
            <v>49.761000000000003</v>
          </cell>
          <cell r="F13">
            <v>61.984999999999999</v>
          </cell>
          <cell r="G13">
            <v>35.433</v>
          </cell>
          <cell r="H13">
            <v>0</v>
          </cell>
          <cell r="I13">
            <v>37.24</v>
          </cell>
          <cell r="J13">
            <v>0.34300000000000003</v>
          </cell>
          <cell r="K13">
            <v>0.42799999999999999</v>
          </cell>
          <cell r="L13">
            <v>0</v>
          </cell>
          <cell r="M13">
            <v>0</v>
          </cell>
          <cell r="N13">
            <v>36.469000000000001</v>
          </cell>
          <cell r="O13">
            <v>0</v>
          </cell>
          <cell r="P13">
            <v>167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167</v>
          </cell>
          <cell r="V13">
            <v>0</v>
          </cell>
          <cell r="W13">
            <v>0.19400000000000001</v>
          </cell>
          <cell r="X13">
            <v>37.24</v>
          </cell>
          <cell r="Y13">
            <v>0.96500000000000008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36.469000000000001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37.24</v>
          </cell>
          <cell r="BC13">
            <v>167</v>
          </cell>
          <cell r="BD13">
            <v>111.746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125.35</v>
          </cell>
          <cell r="E14">
            <v>55.506</v>
          </cell>
          <cell r="F14">
            <v>69.843999999999994</v>
          </cell>
          <cell r="G14">
            <v>35.676000000000002</v>
          </cell>
          <cell r="H14">
            <v>0</v>
          </cell>
          <cell r="I14">
            <v>41.942999999999998</v>
          </cell>
          <cell r="J14">
            <v>0.33</v>
          </cell>
          <cell r="K14">
            <v>0.41599999999999998</v>
          </cell>
          <cell r="L14">
            <v>0</v>
          </cell>
          <cell r="M14">
            <v>0</v>
          </cell>
          <cell r="N14">
            <v>41.197000000000003</v>
          </cell>
          <cell r="O14">
            <v>0</v>
          </cell>
          <cell r="P14">
            <v>190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190</v>
          </cell>
          <cell r="V14">
            <v>0</v>
          </cell>
          <cell r="W14">
            <v>0.106</v>
          </cell>
          <cell r="X14">
            <v>41.942999999999998</v>
          </cell>
          <cell r="Y14">
            <v>0.85199999999999998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41.197000000000003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41.942999999999998</v>
          </cell>
          <cell r="BC14">
            <v>190</v>
          </cell>
          <cell r="BD14">
            <v>125.35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217.483</v>
          </cell>
          <cell r="E15">
            <v>95.989000000000004</v>
          </cell>
          <cell r="F15">
            <v>121.494</v>
          </cell>
          <cell r="G15">
            <v>35.542000000000002</v>
          </cell>
          <cell r="H15">
            <v>0</v>
          </cell>
          <cell r="I15">
            <v>74.617999999999995</v>
          </cell>
          <cell r="J15">
            <v>0.40500000000000003</v>
          </cell>
          <cell r="K15">
            <v>0.51200000000000001</v>
          </cell>
          <cell r="L15">
            <v>0</v>
          </cell>
          <cell r="M15">
            <v>0</v>
          </cell>
          <cell r="N15">
            <v>73.700999999999993</v>
          </cell>
          <cell r="O15">
            <v>0</v>
          </cell>
          <cell r="P15">
            <v>340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340</v>
          </cell>
          <cell r="V15">
            <v>0</v>
          </cell>
          <cell r="W15">
            <v>6.5000000000000002E-2</v>
          </cell>
          <cell r="X15">
            <v>74.617999999999995</v>
          </cell>
          <cell r="Y15">
            <v>0.98199999999999998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73.700999999999993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74.617999999999995</v>
          </cell>
          <cell r="BC15">
            <v>340</v>
          </cell>
          <cell r="BD15">
            <v>217.483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260.8</v>
          </cell>
          <cell r="E16">
            <v>115.19799999999999</v>
          </cell>
          <cell r="F16">
            <v>145.602</v>
          </cell>
          <cell r="G16">
            <v>35.444000000000003</v>
          </cell>
          <cell r="H16">
            <v>0</v>
          </cell>
          <cell r="I16">
            <v>89.668000000000006</v>
          </cell>
          <cell r="J16">
            <v>0.55600000000000005</v>
          </cell>
          <cell r="K16">
            <v>0.70199999999999996</v>
          </cell>
          <cell r="L16">
            <v>0</v>
          </cell>
          <cell r="M16">
            <v>0</v>
          </cell>
          <cell r="N16">
            <v>88.41</v>
          </cell>
          <cell r="O16">
            <v>0</v>
          </cell>
          <cell r="P16">
            <v>408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408</v>
          </cell>
          <cell r="V16">
            <v>0</v>
          </cell>
          <cell r="W16">
            <v>0.04</v>
          </cell>
          <cell r="X16">
            <v>89.668000000000006</v>
          </cell>
          <cell r="Y16">
            <v>1.298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88.41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89.668000000000006</v>
          </cell>
          <cell r="BC16">
            <v>408</v>
          </cell>
          <cell r="BD16">
            <v>260.8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250.309</v>
          </cell>
          <cell r="E17">
            <v>110.87</v>
          </cell>
          <cell r="F17">
            <v>139.43899999999999</v>
          </cell>
          <cell r="G17">
            <v>35.503</v>
          </cell>
          <cell r="H17">
            <v>0</v>
          </cell>
          <cell r="I17">
            <v>85.917000000000002</v>
          </cell>
          <cell r="J17">
            <v>0.65800000000000003</v>
          </cell>
          <cell r="K17">
            <v>0.82699999999999996</v>
          </cell>
          <cell r="L17">
            <v>0</v>
          </cell>
          <cell r="M17">
            <v>0</v>
          </cell>
          <cell r="N17">
            <v>84.432000000000002</v>
          </cell>
          <cell r="O17">
            <v>0</v>
          </cell>
          <cell r="P17">
            <v>389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389</v>
          </cell>
          <cell r="V17">
            <v>0</v>
          </cell>
          <cell r="W17">
            <v>4.9000000000000002E-2</v>
          </cell>
          <cell r="X17">
            <v>85.917000000000002</v>
          </cell>
          <cell r="Y17">
            <v>1.5339999999999998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389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84.432000000000002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389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85.917000000000002</v>
          </cell>
          <cell r="BC17">
            <v>389</v>
          </cell>
          <cell r="BD17">
            <v>250.309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3943</v>
          </cell>
        </row>
      </sheetData>
      <sheetData sheetId="23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254.07900000000001</v>
          </cell>
          <cell r="E6">
            <v>112.27200000000001</v>
          </cell>
          <cell r="F6">
            <v>141.80699999999999</v>
          </cell>
          <cell r="G6">
            <v>35.384</v>
          </cell>
          <cell r="H6">
            <v>0</v>
          </cell>
          <cell r="I6">
            <v>87.528999999999996</v>
          </cell>
          <cell r="J6">
            <v>0.374</v>
          </cell>
          <cell r="K6">
            <v>0.47199999999999998</v>
          </cell>
          <cell r="L6">
            <v>0</v>
          </cell>
          <cell r="M6">
            <v>0</v>
          </cell>
          <cell r="N6">
            <v>86.683000000000007</v>
          </cell>
          <cell r="O6">
            <v>0</v>
          </cell>
          <cell r="P6">
            <v>398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398</v>
          </cell>
          <cell r="V6">
            <v>0</v>
          </cell>
          <cell r="W6">
            <v>4.3999999999999997E-2</v>
          </cell>
          <cell r="X6">
            <v>87.528999999999996</v>
          </cell>
          <cell r="Y6">
            <v>0.89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86.683000000000007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87.528999999999996</v>
          </cell>
          <cell r="BC6">
            <v>398</v>
          </cell>
          <cell r="BD6">
            <v>254.07900000000001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226.822</v>
          </cell>
          <cell r="E7">
            <v>100.04600000000001</v>
          </cell>
          <cell r="F7">
            <v>126.776</v>
          </cell>
          <cell r="G7">
            <v>35.478999999999999</v>
          </cell>
          <cell r="H7">
            <v>0</v>
          </cell>
          <cell r="I7">
            <v>76.941999999999993</v>
          </cell>
          <cell r="J7">
            <v>0.40300000000000002</v>
          </cell>
          <cell r="K7">
            <v>0.51</v>
          </cell>
          <cell r="L7">
            <v>0</v>
          </cell>
          <cell r="M7">
            <v>0</v>
          </cell>
          <cell r="N7">
            <v>76.028999999999996</v>
          </cell>
          <cell r="O7">
            <v>0</v>
          </cell>
          <cell r="P7">
            <v>351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351</v>
          </cell>
          <cell r="V7">
            <v>0</v>
          </cell>
          <cell r="W7">
            <v>4.2000000000000003E-2</v>
          </cell>
          <cell r="X7">
            <v>76.941999999999993</v>
          </cell>
          <cell r="Y7">
            <v>0.95500000000000007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76.028999999999996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76.941999999999993</v>
          </cell>
          <cell r="BC7">
            <v>351</v>
          </cell>
          <cell r="BD7">
            <v>226.822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199.41800000000001</v>
          </cell>
          <cell r="E8">
            <v>88.149000000000001</v>
          </cell>
          <cell r="F8">
            <v>111.26900000000001</v>
          </cell>
          <cell r="G8">
            <v>35.338000000000001</v>
          </cell>
          <cell r="H8">
            <v>0</v>
          </cell>
          <cell r="I8">
            <v>67.337999999999994</v>
          </cell>
          <cell r="J8">
            <v>0.50600000000000001</v>
          </cell>
          <cell r="K8">
            <v>0.63800000000000001</v>
          </cell>
          <cell r="L8">
            <v>0</v>
          </cell>
          <cell r="M8">
            <v>0</v>
          </cell>
          <cell r="N8">
            <v>66.194000000000003</v>
          </cell>
          <cell r="O8">
            <v>0</v>
          </cell>
          <cell r="P8">
            <v>306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306</v>
          </cell>
          <cell r="V8">
            <v>0</v>
          </cell>
          <cell r="W8">
            <v>6.5000000000000002E-2</v>
          </cell>
          <cell r="X8">
            <v>67.337999999999994</v>
          </cell>
          <cell r="Y8">
            <v>1.2090000000000001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66.194000000000003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67.337999999999994</v>
          </cell>
          <cell r="BC8">
            <v>306</v>
          </cell>
          <cell r="BD8">
            <v>199.41800000000001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101.89</v>
          </cell>
          <cell r="E9">
            <v>45.654000000000003</v>
          </cell>
          <cell r="F9">
            <v>56.235999999999997</v>
          </cell>
          <cell r="G9">
            <v>35.427999999999997</v>
          </cell>
          <cell r="H9">
            <v>0</v>
          </cell>
          <cell r="I9">
            <v>34.503</v>
          </cell>
          <cell r="J9">
            <v>0.13600000000000001</v>
          </cell>
          <cell r="K9">
            <v>0.16700000000000001</v>
          </cell>
          <cell r="L9">
            <v>0</v>
          </cell>
          <cell r="M9">
            <v>0</v>
          </cell>
          <cell r="N9">
            <v>34.200000000000003</v>
          </cell>
          <cell r="O9">
            <v>0</v>
          </cell>
          <cell r="P9">
            <v>153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153</v>
          </cell>
          <cell r="V9">
            <v>0</v>
          </cell>
          <cell r="W9">
            <v>7.8E-2</v>
          </cell>
          <cell r="X9">
            <v>34.503</v>
          </cell>
          <cell r="Y9">
            <v>0.38100000000000006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34.200000000000003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34.503</v>
          </cell>
          <cell r="BC9">
            <v>153</v>
          </cell>
          <cell r="BD9">
            <v>101.89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65.647999999999996</v>
          </cell>
          <cell r="E10">
            <v>29.477</v>
          </cell>
          <cell r="F10">
            <v>36.170999999999999</v>
          </cell>
          <cell r="G10">
            <v>35.545000000000002</v>
          </cell>
          <cell r="H10">
            <v>0</v>
          </cell>
          <cell r="I10">
            <v>22.184000000000001</v>
          </cell>
          <cell r="J10">
            <v>0.16600000000000001</v>
          </cell>
          <cell r="K10">
            <v>0.20399999999999999</v>
          </cell>
          <cell r="L10">
            <v>0</v>
          </cell>
          <cell r="M10">
            <v>0</v>
          </cell>
          <cell r="N10">
            <v>21.814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8.4000000000000005E-2</v>
          </cell>
          <cell r="X10">
            <v>22.184000000000001</v>
          </cell>
          <cell r="Y10">
            <v>0.45400000000000001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21.814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22.184000000000001</v>
          </cell>
          <cell r="BC10">
            <v>98</v>
          </cell>
          <cell r="BD10">
            <v>65.647999999999996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86.272000000000006</v>
          </cell>
          <cell r="E11">
            <v>38.292000000000002</v>
          </cell>
          <cell r="F11">
            <v>47.98</v>
          </cell>
          <cell r="G11">
            <v>35.572000000000003</v>
          </cell>
          <cell r="H11">
            <v>0</v>
          </cell>
          <cell r="I11">
            <v>29.041</v>
          </cell>
          <cell r="J11">
            <v>0.58899999999999997</v>
          </cell>
          <cell r="K11">
            <v>0.73799999999999999</v>
          </cell>
          <cell r="L11">
            <v>0</v>
          </cell>
          <cell r="M11">
            <v>0</v>
          </cell>
          <cell r="N11">
            <v>27.713999999999999</v>
          </cell>
          <cell r="O11">
            <v>0</v>
          </cell>
          <cell r="P11">
            <v>131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131</v>
          </cell>
          <cell r="V11">
            <v>0</v>
          </cell>
          <cell r="W11">
            <v>9.0999999999999998E-2</v>
          </cell>
          <cell r="X11">
            <v>29.041</v>
          </cell>
          <cell r="Y11">
            <v>1.4179999999999999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27.713999999999999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29.041</v>
          </cell>
          <cell r="BC11">
            <v>131</v>
          </cell>
          <cell r="BD11">
            <v>86.272000000000006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83.501000000000005</v>
          </cell>
          <cell r="E12">
            <v>37.314</v>
          </cell>
          <cell r="F12">
            <v>46.186999999999998</v>
          </cell>
          <cell r="G12">
            <v>35.564999999999998</v>
          </cell>
          <cell r="H12">
            <v>0</v>
          </cell>
          <cell r="I12">
            <v>28.5</v>
          </cell>
          <cell r="J12">
            <v>2.9000000000000001E-2</v>
          </cell>
          <cell r="K12">
            <v>3.5000000000000003E-2</v>
          </cell>
          <cell r="L12">
            <v>0</v>
          </cell>
          <cell r="M12">
            <v>0</v>
          </cell>
          <cell r="N12">
            <v>28.436</v>
          </cell>
          <cell r="O12">
            <v>0</v>
          </cell>
          <cell r="P12">
            <v>127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127</v>
          </cell>
          <cell r="V12">
            <v>0</v>
          </cell>
          <cell r="W12">
            <v>9.5000000000000001E-2</v>
          </cell>
          <cell r="X12">
            <v>28.5</v>
          </cell>
          <cell r="Y12">
            <v>0.159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28.436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28.5</v>
          </cell>
          <cell r="BC12">
            <v>127</v>
          </cell>
          <cell r="BD12">
            <v>83.501000000000005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92.004999999999995</v>
          </cell>
          <cell r="E13">
            <v>40.761000000000003</v>
          </cell>
          <cell r="F13">
            <v>51.244</v>
          </cell>
          <cell r="G13">
            <v>35.581000000000003</v>
          </cell>
          <cell r="H13">
            <v>0</v>
          </cell>
          <cell r="I13">
            <v>30.712</v>
          </cell>
          <cell r="J13">
            <v>0.17799999999999999</v>
          </cell>
          <cell r="K13">
            <v>0.224</v>
          </cell>
          <cell r="L13">
            <v>0</v>
          </cell>
          <cell r="M13">
            <v>0</v>
          </cell>
          <cell r="N13">
            <v>30.31</v>
          </cell>
          <cell r="O13">
            <v>0</v>
          </cell>
          <cell r="P13">
            <v>139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139</v>
          </cell>
          <cell r="V13">
            <v>0</v>
          </cell>
          <cell r="W13">
            <v>9.8000000000000004E-2</v>
          </cell>
          <cell r="X13">
            <v>30.712</v>
          </cell>
          <cell r="Y13">
            <v>0.5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30.31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30.712</v>
          </cell>
          <cell r="BC13">
            <v>139</v>
          </cell>
          <cell r="BD13">
            <v>92.004999999999995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96.411000000000001</v>
          </cell>
          <cell r="E14">
            <v>43.277999999999999</v>
          </cell>
          <cell r="F14">
            <v>53.133000000000003</v>
          </cell>
          <cell r="G14">
            <v>35.712000000000003</v>
          </cell>
          <cell r="H14">
            <v>0</v>
          </cell>
          <cell r="I14">
            <v>32.807000000000002</v>
          </cell>
          <cell r="J14">
            <v>0.22</v>
          </cell>
          <cell r="K14">
            <v>0.27100000000000002</v>
          </cell>
          <cell r="L14">
            <v>0</v>
          </cell>
          <cell r="M14">
            <v>0</v>
          </cell>
          <cell r="N14">
            <v>32.316000000000003</v>
          </cell>
          <cell r="O14">
            <v>0</v>
          </cell>
          <cell r="P14">
            <v>145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145</v>
          </cell>
          <cell r="V14">
            <v>0</v>
          </cell>
          <cell r="W14">
            <v>8.7999999999999995E-2</v>
          </cell>
          <cell r="X14">
            <v>32.807000000000002</v>
          </cell>
          <cell r="Y14">
            <v>0.57899999999999996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32.316000000000003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32.807000000000002</v>
          </cell>
          <cell r="BC14">
            <v>145</v>
          </cell>
          <cell r="BD14">
            <v>96.411000000000001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147.52799999999999</v>
          </cell>
          <cell r="E15">
            <v>66.331999999999994</v>
          </cell>
          <cell r="F15">
            <v>81.195999999999998</v>
          </cell>
          <cell r="G15">
            <v>35.585999999999999</v>
          </cell>
          <cell r="H15">
            <v>0</v>
          </cell>
          <cell r="I15">
            <v>51.058999999999997</v>
          </cell>
          <cell r="J15">
            <v>0.46899999999999997</v>
          </cell>
          <cell r="K15">
            <v>0.57299999999999995</v>
          </cell>
          <cell r="L15">
            <v>0</v>
          </cell>
          <cell r="M15">
            <v>0</v>
          </cell>
          <cell r="N15">
            <v>50.017000000000003</v>
          </cell>
          <cell r="O15">
            <v>0</v>
          </cell>
          <cell r="P15">
            <v>225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225</v>
          </cell>
          <cell r="V15">
            <v>0</v>
          </cell>
          <cell r="W15">
            <v>7.6999999999999999E-2</v>
          </cell>
          <cell r="X15">
            <v>51.058999999999997</v>
          </cell>
          <cell r="Y15">
            <v>1.1189999999999998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50.017000000000003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51.058999999999997</v>
          </cell>
          <cell r="BC15">
            <v>225</v>
          </cell>
          <cell r="BD15">
            <v>147.52799999999999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3849</v>
          </cell>
        </row>
      </sheetData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246.28100000000001</v>
          </cell>
          <cell r="E6">
            <v>109.605</v>
          </cell>
          <cell r="F6">
            <v>136.67599999999999</v>
          </cell>
          <cell r="G6">
            <v>35.314</v>
          </cell>
          <cell r="H6">
            <v>0</v>
          </cell>
          <cell r="I6">
            <v>86.430999999999997</v>
          </cell>
          <cell r="J6">
            <v>0.41099999999999998</v>
          </cell>
          <cell r="K6">
            <v>0.51200000000000001</v>
          </cell>
          <cell r="L6">
            <v>0</v>
          </cell>
          <cell r="M6">
            <v>0</v>
          </cell>
          <cell r="N6">
            <v>85.507999999999996</v>
          </cell>
          <cell r="O6">
            <v>0</v>
          </cell>
          <cell r="P6">
            <v>388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388</v>
          </cell>
          <cell r="V6">
            <v>0</v>
          </cell>
          <cell r="W6">
            <v>4.3999999999999997E-2</v>
          </cell>
          <cell r="X6">
            <v>86.430999999999997</v>
          </cell>
          <cell r="Y6">
            <v>0.96700000000000008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85.507999999999996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86.430999999999997</v>
          </cell>
          <cell r="BC6">
            <v>388</v>
          </cell>
          <cell r="BD6">
            <v>246.28100000000001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242.46299999999999</v>
          </cell>
          <cell r="E7">
            <v>106.95699999999999</v>
          </cell>
          <cell r="F7">
            <v>135.506</v>
          </cell>
          <cell r="G7">
            <v>35.371000000000002</v>
          </cell>
          <cell r="H7">
            <v>0</v>
          </cell>
          <cell r="I7">
            <v>84.850999999999999</v>
          </cell>
          <cell r="J7">
            <v>0.35699999999999998</v>
          </cell>
          <cell r="K7">
            <v>0.45200000000000001</v>
          </cell>
          <cell r="L7">
            <v>0</v>
          </cell>
          <cell r="M7">
            <v>0</v>
          </cell>
          <cell r="N7">
            <v>84.042000000000002</v>
          </cell>
          <cell r="O7">
            <v>0</v>
          </cell>
          <cell r="P7">
            <v>387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387</v>
          </cell>
          <cell r="V7">
            <v>0</v>
          </cell>
          <cell r="W7">
            <v>5.5E-2</v>
          </cell>
          <cell r="X7">
            <v>84.850999999999999</v>
          </cell>
          <cell r="Y7">
            <v>0.86399999999999999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84.042000000000002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84.850999999999999</v>
          </cell>
          <cell r="BC7">
            <v>387</v>
          </cell>
          <cell r="BD7">
            <v>242.46299999999999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226.767</v>
          </cell>
          <cell r="E8">
            <v>98.94</v>
          </cell>
          <cell r="F8">
            <v>127.827</v>
          </cell>
          <cell r="G8">
            <v>35.262</v>
          </cell>
          <cell r="H8">
            <v>0</v>
          </cell>
          <cell r="I8">
            <v>77.617000000000004</v>
          </cell>
          <cell r="J8">
            <v>0.35799999999999998</v>
          </cell>
          <cell r="K8">
            <v>0.46200000000000002</v>
          </cell>
          <cell r="L8">
            <v>0</v>
          </cell>
          <cell r="M8">
            <v>0</v>
          </cell>
          <cell r="N8">
            <v>76.796999999999997</v>
          </cell>
          <cell r="O8">
            <v>0</v>
          </cell>
          <cell r="P8">
            <v>361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361</v>
          </cell>
          <cell r="V8">
            <v>0</v>
          </cell>
          <cell r="W8">
            <v>8.5000000000000006E-2</v>
          </cell>
          <cell r="X8">
            <v>77.617000000000004</v>
          </cell>
          <cell r="Y8">
            <v>0.90500000000000003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76.796999999999997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77.617000000000004</v>
          </cell>
          <cell r="BC8">
            <v>361</v>
          </cell>
          <cell r="BD8">
            <v>226.767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124.03</v>
          </cell>
          <cell r="E9">
            <v>54.271000000000001</v>
          </cell>
          <cell r="F9">
            <v>69.759</v>
          </cell>
          <cell r="G9">
            <v>35.418999999999997</v>
          </cell>
          <cell r="H9">
            <v>0</v>
          </cell>
          <cell r="I9">
            <v>41.924999999999997</v>
          </cell>
          <cell r="J9">
            <v>4.0000000000000001E-3</v>
          </cell>
          <cell r="K9">
            <v>5.0000000000000001E-3</v>
          </cell>
          <cell r="L9">
            <v>0</v>
          </cell>
          <cell r="M9">
            <v>0</v>
          </cell>
          <cell r="N9">
            <v>41.915999999999997</v>
          </cell>
          <cell r="O9">
            <v>0</v>
          </cell>
          <cell r="P9">
            <v>194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194</v>
          </cell>
          <cell r="V9">
            <v>0</v>
          </cell>
          <cell r="W9">
            <v>0.114</v>
          </cell>
          <cell r="X9">
            <v>41.924999999999997</v>
          </cell>
          <cell r="Y9">
            <v>0.123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41.915999999999997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41.924999999999997</v>
          </cell>
          <cell r="BC9">
            <v>194</v>
          </cell>
          <cell r="BD9">
            <v>124.03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94.623000000000005</v>
          </cell>
          <cell r="E10">
            <v>42.26</v>
          </cell>
          <cell r="F10">
            <v>52.363</v>
          </cell>
          <cell r="G10">
            <v>35.521000000000001</v>
          </cell>
          <cell r="H10">
            <v>0</v>
          </cell>
          <cell r="I10">
            <v>32.281999999999996</v>
          </cell>
          <cell r="J10">
            <v>0.35399999999999998</v>
          </cell>
          <cell r="K10">
            <v>0.439</v>
          </cell>
          <cell r="L10">
            <v>0</v>
          </cell>
          <cell r="M10">
            <v>0</v>
          </cell>
          <cell r="N10">
            <v>31.489000000000001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0.155</v>
          </cell>
          <cell r="X10">
            <v>32.281999999999996</v>
          </cell>
          <cell r="Y10">
            <v>0.94799999999999995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31.489000000000001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32.281999999999996</v>
          </cell>
          <cell r="BC10">
            <v>144</v>
          </cell>
          <cell r="BD10">
            <v>94.623000000000005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95.596999999999994</v>
          </cell>
          <cell r="E11">
            <v>42.551000000000002</v>
          </cell>
          <cell r="F11">
            <v>53.045999999999999</v>
          </cell>
          <cell r="G11">
            <v>35.5</v>
          </cell>
          <cell r="H11">
            <v>0</v>
          </cell>
          <cell r="I11">
            <v>32.085999999999999</v>
          </cell>
          <cell r="J11">
            <v>0.193</v>
          </cell>
          <cell r="K11">
            <v>0.24</v>
          </cell>
          <cell r="L11">
            <v>0</v>
          </cell>
          <cell r="M11">
            <v>0</v>
          </cell>
          <cell r="N11">
            <v>31.652999999999999</v>
          </cell>
          <cell r="O11">
            <v>0</v>
          </cell>
          <cell r="P11">
            <v>144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144</v>
          </cell>
          <cell r="V11">
            <v>0</v>
          </cell>
          <cell r="W11">
            <v>0.22800000000000001</v>
          </cell>
          <cell r="X11">
            <v>32.085999999999999</v>
          </cell>
          <cell r="Y11">
            <v>0.66100000000000003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31.652999999999999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32.085999999999999</v>
          </cell>
          <cell r="BC11">
            <v>144</v>
          </cell>
          <cell r="BD11">
            <v>95.596999999999994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93.578999999999994</v>
          </cell>
          <cell r="E12">
            <v>42.061</v>
          </cell>
          <cell r="F12">
            <v>51.518000000000001</v>
          </cell>
          <cell r="G12">
            <v>35.503</v>
          </cell>
          <cell r="H12">
            <v>0</v>
          </cell>
          <cell r="I12">
            <v>32.204000000000001</v>
          </cell>
          <cell r="J12">
            <v>0.185</v>
          </cell>
          <cell r="K12">
            <v>0.22600000000000001</v>
          </cell>
          <cell r="L12">
            <v>0</v>
          </cell>
          <cell r="M12">
            <v>0</v>
          </cell>
          <cell r="N12">
            <v>31.792999999999999</v>
          </cell>
          <cell r="O12">
            <v>0</v>
          </cell>
          <cell r="P12">
            <v>142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142</v>
          </cell>
          <cell r="V12">
            <v>0</v>
          </cell>
          <cell r="W12">
            <v>0.27700000000000002</v>
          </cell>
          <cell r="X12">
            <v>32.204000000000001</v>
          </cell>
          <cell r="Y12">
            <v>0.68800000000000006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31.792999999999999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32.204000000000001</v>
          </cell>
          <cell r="BC12">
            <v>142</v>
          </cell>
          <cell r="BD12">
            <v>93.578999999999994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94.626999999999995</v>
          </cell>
          <cell r="E13">
            <v>42.274999999999999</v>
          </cell>
          <cell r="F13">
            <v>52.351999999999997</v>
          </cell>
          <cell r="G13">
            <v>35.526000000000003</v>
          </cell>
          <cell r="H13">
            <v>0</v>
          </cell>
          <cell r="I13">
            <v>32.076000000000001</v>
          </cell>
          <cell r="J13">
            <v>0.17899999999999999</v>
          </cell>
          <cell r="K13">
            <v>0.222</v>
          </cell>
          <cell r="L13">
            <v>0</v>
          </cell>
          <cell r="M13">
            <v>0</v>
          </cell>
          <cell r="N13">
            <v>31.675000000000001</v>
          </cell>
          <cell r="O13">
            <v>0</v>
          </cell>
          <cell r="P13">
            <v>143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143</v>
          </cell>
          <cell r="V13">
            <v>0</v>
          </cell>
          <cell r="W13">
            <v>0.26900000000000002</v>
          </cell>
          <cell r="X13">
            <v>32.076000000000001</v>
          </cell>
          <cell r="Y13">
            <v>0.67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31.675000000000001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32.076000000000001</v>
          </cell>
          <cell r="BC13">
            <v>143</v>
          </cell>
          <cell r="BD13">
            <v>94.626999999999995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123.60599999999999</v>
          </cell>
          <cell r="E14">
            <v>55.497999999999998</v>
          </cell>
          <cell r="F14">
            <v>68.108000000000004</v>
          </cell>
          <cell r="G14">
            <v>35.677999999999997</v>
          </cell>
          <cell r="H14">
            <v>0</v>
          </cell>
          <cell r="I14">
            <v>34.631</v>
          </cell>
          <cell r="J14">
            <v>0.22500000000000001</v>
          </cell>
          <cell r="K14">
            <v>0.27600000000000002</v>
          </cell>
          <cell r="L14">
            <v>0</v>
          </cell>
          <cell r="M14">
            <v>0</v>
          </cell>
          <cell r="N14">
            <v>34.130000000000003</v>
          </cell>
          <cell r="O14">
            <v>0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0.23200000000000001</v>
          </cell>
          <cell r="X14">
            <v>34.631</v>
          </cell>
          <cell r="Y14">
            <v>0.73299999999999998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34.130000000000003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34.631</v>
          </cell>
          <cell r="BC14">
            <v>153</v>
          </cell>
          <cell r="BD14">
            <v>123.60599999999999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183.922</v>
          </cell>
          <cell r="E15">
            <v>81.677000000000007</v>
          </cell>
          <cell r="F15">
            <v>102.245</v>
          </cell>
          <cell r="G15">
            <v>35.509</v>
          </cell>
          <cell r="H15">
            <v>0</v>
          </cell>
          <cell r="I15">
            <v>64.129000000000005</v>
          </cell>
          <cell r="J15">
            <v>0.47299999999999998</v>
          </cell>
          <cell r="K15">
            <v>0.59299999999999997</v>
          </cell>
          <cell r="L15">
            <v>0</v>
          </cell>
          <cell r="M15">
            <v>0</v>
          </cell>
          <cell r="N15">
            <v>63.063000000000002</v>
          </cell>
          <cell r="O15">
            <v>0</v>
          </cell>
          <cell r="P15">
            <v>289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289</v>
          </cell>
          <cell r="V15">
            <v>0</v>
          </cell>
          <cell r="W15">
            <v>0.153</v>
          </cell>
          <cell r="X15">
            <v>64.129000000000005</v>
          </cell>
          <cell r="Y15">
            <v>1.2189999999999999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63.063000000000002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64.129000000000005</v>
          </cell>
          <cell r="BC15">
            <v>289</v>
          </cell>
          <cell r="BD15">
            <v>183.922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3974</v>
          </cell>
        </row>
      </sheetData>
      <sheetData sheetId="23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R4VUPK3PFCJHLZ7GSVRTLRQBI"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0.85399999999999998</v>
          </cell>
          <cell r="E6">
            <v>0.85399999999999998</v>
          </cell>
          <cell r="F6">
            <v>0</v>
          </cell>
          <cell r="G6">
            <v>35.027999999999999</v>
          </cell>
          <cell r="H6">
            <v>0</v>
          </cell>
          <cell r="I6">
            <v>0.28799999999999998</v>
          </cell>
          <cell r="J6">
            <v>3.0000000000000001E-3</v>
          </cell>
          <cell r="K6">
            <v>0</v>
          </cell>
          <cell r="L6">
            <v>0</v>
          </cell>
          <cell r="M6">
            <v>0</v>
          </cell>
          <cell r="N6">
            <v>0.28499999999999998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4.7489999999999997</v>
          </cell>
          <cell r="X6">
            <v>0.28799999999999998</v>
          </cell>
          <cell r="Y6">
            <v>4.7519999999999998</v>
          </cell>
          <cell r="Z6">
            <v>0</v>
          </cell>
          <cell r="AA6">
            <v>0</v>
          </cell>
          <cell r="AB6">
            <v>0</v>
          </cell>
          <cell r="AC6">
            <v>1.1362438767648086E-16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0.28499999999999998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0.28799999999999998</v>
          </cell>
          <cell r="BC6">
            <v>0</v>
          </cell>
          <cell r="BD6">
            <v>0.85399999999999998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0.98599999999999999</v>
          </cell>
          <cell r="E7">
            <v>0.98599999999999999</v>
          </cell>
          <cell r="F7">
            <v>0</v>
          </cell>
          <cell r="G7">
            <v>34.723999999999997</v>
          </cell>
          <cell r="H7">
            <v>0</v>
          </cell>
          <cell r="I7">
            <v>0.33</v>
          </cell>
          <cell r="J7">
            <v>5.0000000000000001E-3</v>
          </cell>
          <cell r="K7">
            <v>0</v>
          </cell>
          <cell r="L7">
            <v>0</v>
          </cell>
          <cell r="M7">
            <v>0</v>
          </cell>
          <cell r="N7">
            <v>0.32500000000000001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4.4089999999999998</v>
          </cell>
          <cell r="X7">
            <v>0.33</v>
          </cell>
          <cell r="Y7">
            <v>4.4139999999999997</v>
          </cell>
          <cell r="Z7">
            <v>0</v>
          </cell>
          <cell r="AA7">
            <v>0</v>
          </cell>
          <cell r="AB7">
            <v>0</v>
          </cell>
          <cell r="AC7">
            <v>-1.0668549377257364E-16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0.32500000000000001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0.33</v>
          </cell>
          <cell r="BC7">
            <v>0</v>
          </cell>
          <cell r="BD7">
            <v>0.98599999999999999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1.08</v>
          </cell>
          <cell r="E8">
            <v>1.08</v>
          </cell>
          <cell r="F8">
            <v>0</v>
          </cell>
          <cell r="G8">
            <v>34.646000000000001</v>
          </cell>
          <cell r="H8">
            <v>0</v>
          </cell>
          <cell r="I8">
            <v>0.36499999999999999</v>
          </cell>
          <cell r="J8">
            <v>5.0000000000000001E-3</v>
          </cell>
          <cell r="K8">
            <v>0</v>
          </cell>
          <cell r="L8">
            <v>0</v>
          </cell>
          <cell r="M8">
            <v>0</v>
          </cell>
          <cell r="N8">
            <v>0.36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3.26</v>
          </cell>
          <cell r="X8">
            <v>0.36499999999999999</v>
          </cell>
          <cell r="Y8">
            <v>3.2649999999999997</v>
          </cell>
          <cell r="Z8">
            <v>0</v>
          </cell>
          <cell r="AA8">
            <v>0</v>
          </cell>
          <cell r="AB8">
            <v>0</v>
          </cell>
          <cell r="AC8">
            <v>-1.0668549377257364E-16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0.36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0.36499999999999999</v>
          </cell>
          <cell r="BC8">
            <v>0</v>
          </cell>
          <cell r="BD8">
            <v>1.08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9.8000000000000004E-2</v>
          </cell>
          <cell r="E9">
            <v>9.8000000000000004E-2</v>
          </cell>
          <cell r="F9">
            <v>0</v>
          </cell>
          <cell r="G9">
            <v>35.28</v>
          </cell>
          <cell r="H9">
            <v>0</v>
          </cell>
          <cell r="I9">
            <v>1.9E-2</v>
          </cell>
          <cell r="J9">
            <v>1E-3</v>
          </cell>
          <cell r="K9">
            <v>0</v>
          </cell>
          <cell r="L9">
            <v>0</v>
          </cell>
          <cell r="M9">
            <v>0</v>
          </cell>
          <cell r="N9">
            <v>1.7999999999999999E-2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2.6549999999999998</v>
          </cell>
          <cell r="X9">
            <v>1.9E-2</v>
          </cell>
          <cell r="Y9">
            <v>2.6559999999999997</v>
          </cell>
          <cell r="Z9">
            <v>0</v>
          </cell>
          <cell r="AA9">
            <v>0</v>
          </cell>
          <cell r="AB9">
            <v>0</v>
          </cell>
          <cell r="AC9">
            <v>-1.1015494072452725E-16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1.7999999999999999E-2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1.9E-2</v>
          </cell>
          <cell r="BC9">
            <v>0</v>
          </cell>
          <cell r="BD9">
            <v>9.8000000000000004E-2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858.51499999999999</v>
          </cell>
          <cell r="E10">
            <v>399.75299999999999</v>
          </cell>
          <cell r="F10">
            <v>458.762</v>
          </cell>
          <cell r="G10">
            <v>35.320999999999998</v>
          </cell>
          <cell r="H10">
            <v>0</v>
          </cell>
          <cell r="I10">
            <v>310.30599999999998</v>
          </cell>
          <cell r="J10">
            <v>6.5739999999999998</v>
          </cell>
          <cell r="K10">
            <v>7.5439999999999996</v>
          </cell>
          <cell r="L10">
            <v>0</v>
          </cell>
          <cell r="M10">
            <v>0</v>
          </cell>
          <cell r="N10">
            <v>296.18799999999999</v>
          </cell>
          <cell r="O10">
            <v>0</v>
          </cell>
          <cell r="P10">
            <v>1282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1282</v>
          </cell>
          <cell r="V10">
            <v>0</v>
          </cell>
          <cell r="W10">
            <v>1.1819999999999999</v>
          </cell>
          <cell r="X10">
            <v>310.30599999999998</v>
          </cell>
          <cell r="Y10">
            <v>15.299999999999999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296.18799999999999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1282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310.30599999999998</v>
          </cell>
          <cell r="BC10">
            <v>1282</v>
          </cell>
          <cell r="BD10">
            <v>858.51499999999999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2530.2020000000002</v>
          </cell>
          <cell r="E11">
            <v>1173.9659999999999</v>
          </cell>
          <cell r="F11">
            <v>1356.2360000000001</v>
          </cell>
          <cell r="G11">
            <v>35.353000000000002</v>
          </cell>
          <cell r="H11">
            <v>0</v>
          </cell>
          <cell r="I11">
            <v>916.34</v>
          </cell>
          <cell r="J11">
            <v>7.28</v>
          </cell>
          <cell r="K11">
            <v>8.41</v>
          </cell>
          <cell r="L11">
            <v>0</v>
          </cell>
          <cell r="M11">
            <v>0</v>
          </cell>
          <cell r="N11">
            <v>900.65</v>
          </cell>
          <cell r="O11">
            <v>0</v>
          </cell>
          <cell r="P11">
            <v>3811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3811</v>
          </cell>
          <cell r="V11">
            <v>0</v>
          </cell>
          <cell r="W11">
            <v>0.93500000000000005</v>
          </cell>
          <cell r="X11">
            <v>916.34</v>
          </cell>
          <cell r="Y11">
            <v>16.625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900.65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3811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916.34</v>
          </cell>
          <cell r="BC11">
            <v>3811</v>
          </cell>
          <cell r="BD11">
            <v>2530.2020000000002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2626.3429999999998</v>
          </cell>
          <cell r="E12">
            <v>1220.8989999999999</v>
          </cell>
          <cell r="F12">
            <v>1405.444</v>
          </cell>
          <cell r="G12">
            <v>35.427999999999997</v>
          </cell>
          <cell r="H12">
            <v>0</v>
          </cell>
          <cell r="I12">
            <v>951.46</v>
          </cell>
          <cell r="J12">
            <v>8.1449999999999996</v>
          </cell>
          <cell r="K12">
            <v>9.3770000000000007</v>
          </cell>
          <cell r="L12">
            <v>0</v>
          </cell>
          <cell r="M12">
            <v>0</v>
          </cell>
          <cell r="N12">
            <v>933.93799999999999</v>
          </cell>
          <cell r="O12">
            <v>0</v>
          </cell>
          <cell r="P12">
            <v>3943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3943</v>
          </cell>
          <cell r="V12">
            <v>0</v>
          </cell>
          <cell r="W12">
            <v>0.89600000000000002</v>
          </cell>
          <cell r="X12">
            <v>951.46</v>
          </cell>
          <cell r="Y12">
            <v>18.417999999999999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933.93799999999999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3943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951.46</v>
          </cell>
          <cell r="BC12">
            <v>3943</v>
          </cell>
          <cell r="BD12">
            <v>2626.3429999999998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2625.1959999999999</v>
          </cell>
          <cell r="E13">
            <v>1221.26</v>
          </cell>
          <cell r="F13">
            <v>1403.9359999999999</v>
          </cell>
          <cell r="G13">
            <v>35.540999999999997</v>
          </cell>
          <cell r="H13">
            <v>0</v>
          </cell>
          <cell r="I13">
            <v>955.18</v>
          </cell>
          <cell r="J13">
            <v>8.2430000000000003</v>
          </cell>
          <cell r="K13">
            <v>9.4770000000000003</v>
          </cell>
          <cell r="L13">
            <v>0</v>
          </cell>
          <cell r="M13">
            <v>0</v>
          </cell>
          <cell r="N13">
            <v>937.46</v>
          </cell>
          <cell r="O13">
            <v>0</v>
          </cell>
          <cell r="P13">
            <v>3953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3953</v>
          </cell>
          <cell r="V13">
            <v>0</v>
          </cell>
          <cell r="W13">
            <v>0.72699999999999998</v>
          </cell>
          <cell r="X13">
            <v>955.18</v>
          </cell>
          <cell r="Y13">
            <v>18.446999999999999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937.46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3953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955.18</v>
          </cell>
          <cell r="BC13">
            <v>3953</v>
          </cell>
          <cell r="BD13">
            <v>2625.1959999999999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2518.2049999999999</v>
          </cell>
          <cell r="E14">
            <v>1177.854</v>
          </cell>
          <cell r="F14">
            <v>1340.3510000000001</v>
          </cell>
          <cell r="G14">
            <v>35.506</v>
          </cell>
          <cell r="H14">
            <v>0</v>
          </cell>
          <cell r="I14">
            <v>917.09</v>
          </cell>
          <cell r="J14">
            <v>7.0789999999999997</v>
          </cell>
          <cell r="K14">
            <v>8.0559999999999992</v>
          </cell>
          <cell r="L14">
            <v>0</v>
          </cell>
          <cell r="M14">
            <v>0</v>
          </cell>
          <cell r="N14">
            <v>901.95500000000004</v>
          </cell>
          <cell r="O14">
            <v>0</v>
          </cell>
          <cell r="P14">
            <v>3757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3757</v>
          </cell>
          <cell r="V14">
            <v>0</v>
          </cell>
          <cell r="W14">
            <v>0.71099999999999997</v>
          </cell>
          <cell r="X14">
            <v>917.09</v>
          </cell>
          <cell r="Y14">
            <v>15.845999999999998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901.95500000000004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3757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917.09</v>
          </cell>
          <cell r="BC14">
            <v>3757</v>
          </cell>
          <cell r="BD14">
            <v>2518.2049999999999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582.66999999999996</v>
          </cell>
          <cell r="J15">
            <v>0.183</v>
          </cell>
          <cell r="K15">
            <v>0.20399999999999999</v>
          </cell>
          <cell r="L15">
            <v>0</v>
          </cell>
          <cell r="M15">
            <v>0</v>
          </cell>
          <cell r="N15">
            <v>582.28300000000002</v>
          </cell>
          <cell r="O15">
            <v>0</v>
          </cell>
          <cell r="P15">
            <v>2350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2350</v>
          </cell>
          <cell r="V15">
            <v>0</v>
          </cell>
          <cell r="W15">
            <v>1.6319999999999999</v>
          </cell>
          <cell r="X15">
            <v>582.66999999999996</v>
          </cell>
          <cell r="Y15">
            <v>2.0190000000000001</v>
          </cell>
          <cell r="Z15">
            <v>0</v>
          </cell>
          <cell r="AA15">
            <v>0</v>
          </cell>
          <cell r="AB15">
            <v>0</v>
          </cell>
          <cell r="AC15">
            <v>2.4980018054066022E-16</v>
          </cell>
          <cell r="AD15">
            <v>0</v>
          </cell>
          <cell r="AE15">
            <v>2350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582.28300000000002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2350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582.66999999999996</v>
          </cell>
          <cell r="BC15">
            <v>2350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277.75400000000002</v>
          </cell>
          <cell r="E6">
            <v>120.267</v>
          </cell>
          <cell r="F6">
            <v>157.48699999999999</v>
          </cell>
          <cell r="G6">
            <v>34.594000000000001</v>
          </cell>
          <cell r="H6">
            <v>0</v>
          </cell>
          <cell r="I6">
            <v>94.61</v>
          </cell>
          <cell r="J6">
            <v>2.5169999999999999</v>
          </cell>
          <cell r="K6">
            <v>3.2970000000000002</v>
          </cell>
          <cell r="L6">
            <v>0</v>
          </cell>
          <cell r="M6">
            <v>0</v>
          </cell>
          <cell r="N6">
            <v>88.796000000000006</v>
          </cell>
          <cell r="O6">
            <v>0</v>
          </cell>
          <cell r="P6">
            <v>446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446</v>
          </cell>
          <cell r="V6">
            <v>0</v>
          </cell>
          <cell r="W6">
            <v>7.6999999999999999E-2</v>
          </cell>
          <cell r="X6">
            <v>94.61</v>
          </cell>
          <cell r="Y6">
            <v>5.891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88.796000000000006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94.61</v>
          </cell>
          <cell r="BC6">
            <v>446</v>
          </cell>
          <cell r="BD6">
            <v>277.75400000000002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253.41399999999999</v>
          </cell>
          <cell r="E7">
            <v>109.31100000000001</v>
          </cell>
          <cell r="F7">
            <v>144.10300000000001</v>
          </cell>
          <cell r="G7">
            <v>34.595999999999997</v>
          </cell>
          <cell r="H7">
            <v>0</v>
          </cell>
          <cell r="I7">
            <v>85.76</v>
          </cell>
          <cell r="J7">
            <v>2.0369999999999999</v>
          </cell>
          <cell r="K7">
            <v>2.6859999999999999</v>
          </cell>
          <cell r="L7">
            <v>0</v>
          </cell>
          <cell r="M7">
            <v>0</v>
          </cell>
          <cell r="N7">
            <v>81.037000000000006</v>
          </cell>
          <cell r="O7">
            <v>0</v>
          </cell>
          <cell r="P7">
            <v>407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407</v>
          </cell>
          <cell r="V7">
            <v>0</v>
          </cell>
          <cell r="W7">
            <v>7.2999999999999995E-2</v>
          </cell>
          <cell r="X7">
            <v>85.76</v>
          </cell>
          <cell r="Y7">
            <v>4.7960000000000003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81.037000000000006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85.76</v>
          </cell>
          <cell r="BC7">
            <v>407</v>
          </cell>
          <cell r="BD7">
            <v>253.41399999999999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220.733</v>
          </cell>
          <cell r="E8">
            <v>95.557000000000002</v>
          </cell>
          <cell r="F8">
            <v>125.176</v>
          </cell>
          <cell r="G8">
            <v>34.698999999999998</v>
          </cell>
          <cell r="H8">
            <v>0</v>
          </cell>
          <cell r="I8">
            <v>74.430000000000007</v>
          </cell>
          <cell r="J8">
            <v>1.8740000000000001</v>
          </cell>
          <cell r="K8">
            <v>2.4550000000000001</v>
          </cell>
          <cell r="L8">
            <v>0</v>
          </cell>
          <cell r="M8">
            <v>0</v>
          </cell>
          <cell r="N8">
            <v>70.100999999999999</v>
          </cell>
          <cell r="O8">
            <v>0</v>
          </cell>
          <cell r="P8">
            <v>351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351</v>
          </cell>
          <cell r="V8">
            <v>0</v>
          </cell>
          <cell r="W8">
            <v>0.112</v>
          </cell>
          <cell r="X8">
            <v>74.430000000000007</v>
          </cell>
          <cell r="Y8">
            <v>4.4410000000000007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70.100999999999999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74.430000000000007</v>
          </cell>
          <cell r="BC8">
            <v>351</v>
          </cell>
          <cell r="BD8">
            <v>220.733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116.003</v>
          </cell>
          <cell r="E9">
            <v>50.59</v>
          </cell>
          <cell r="F9">
            <v>65.412999999999997</v>
          </cell>
          <cell r="G9">
            <v>34.975999999999999</v>
          </cell>
          <cell r="H9">
            <v>0</v>
          </cell>
          <cell r="I9">
            <v>39.1</v>
          </cell>
          <cell r="J9">
            <v>0.97599999999999998</v>
          </cell>
          <cell r="K9">
            <v>1.262</v>
          </cell>
          <cell r="L9">
            <v>0</v>
          </cell>
          <cell r="M9">
            <v>0</v>
          </cell>
          <cell r="N9">
            <v>36.862000000000002</v>
          </cell>
          <cell r="O9">
            <v>0</v>
          </cell>
          <cell r="P9">
            <v>182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182</v>
          </cell>
          <cell r="V9">
            <v>0</v>
          </cell>
          <cell r="W9">
            <v>0.126</v>
          </cell>
          <cell r="X9">
            <v>39.1</v>
          </cell>
          <cell r="Y9">
            <v>2.3639999999999999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36.862000000000002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39.1</v>
          </cell>
          <cell r="BC9">
            <v>182</v>
          </cell>
          <cell r="BD9">
            <v>116.003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71.411000000000001</v>
          </cell>
          <cell r="E10">
            <v>32.256999999999998</v>
          </cell>
          <cell r="F10">
            <v>39.154000000000003</v>
          </cell>
          <cell r="G10">
            <v>34.840000000000003</v>
          </cell>
          <cell r="H10">
            <v>0</v>
          </cell>
          <cell r="I10">
            <v>23.8</v>
          </cell>
          <cell r="J10">
            <v>0.6</v>
          </cell>
          <cell r="K10">
            <v>0.72799999999999998</v>
          </cell>
          <cell r="L10">
            <v>0</v>
          </cell>
          <cell r="M10">
            <v>0</v>
          </cell>
          <cell r="N10">
            <v>22.472000000000001</v>
          </cell>
          <cell r="O10">
            <v>0</v>
          </cell>
          <cell r="P10">
            <v>104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104</v>
          </cell>
          <cell r="V10">
            <v>0</v>
          </cell>
          <cell r="W10">
            <v>0.23200000000000001</v>
          </cell>
          <cell r="X10">
            <v>23.8</v>
          </cell>
          <cell r="Y10">
            <v>1.5599999999999998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22.472000000000001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23.8</v>
          </cell>
          <cell r="BC10">
            <v>104</v>
          </cell>
          <cell r="BD10">
            <v>71.411000000000001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61.472000000000001</v>
          </cell>
          <cell r="E11">
            <v>27.791</v>
          </cell>
          <cell r="F11">
            <v>33.680999999999997</v>
          </cell>
          <cell r="G11">
            <v>35.32</v>
          </cell>
          <cell r="H11">
            <v>0</v>
          </cell>
          <cell r="I11">
            <v>20.170000000000002</v>
          </cell>
          <cell r="J11">
            <v>0.53300000000000003</v>
          </cell>
          <cell r="K11">
            <v>0.64600000000000002</v>
          </cell>
          <cell r="L11">
            <v>0</v>
          </cell>
          <cell r="M11">
            <v>0</v>
          </cell>
          <cell r="N11">
            <v>18.991</v>
          </cell>
          <cell r="O11">
            <v>0</v>
          </cell>
          <cell r="P11">
            <v>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88</v>
          </cell>
          <cell r="V11">
            <v>0</v>
          </cell>
          <cell r="W11">
            <v>0.255</v>
          </cell>
          <cell r="X11">
            <v>20.170000000000002</v>
          </cell>
          <cell r="Y11">
            <v>1.4340000000000002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18.991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20.170000000000002</v>
          </cell>
          <cell r="BC11">
            <v>88</v>
          </cell>
          <cell r="BD11">
            <v>61.472000000000001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53.982999999999997</v>
          </cell>
          <cell r="E12">
            <v>24.408000000000001</v>
          </cell>
          <cell r="F12">
            <v>29.574999999999999</v>
          </cell>
          <cell r="G12">
            <v>35.456000000000003</v>
          </cell>
          <cell r="H12">
            <v>0</v>
          </cell>
          <cell r="I12">
            <v>18.11</v>
          </cell>
          <cell r="J12">
            <v>0.46899999999999997</v>
          </cell>
          <cell r="K12">
            <v>0.56799999999999995</v>
          </cell>
          <cell r="L12">
            <v>0</v>
          </cell>
          <cell r="M12">
            <v>0</v>
          </cell>
          <cell r="N12">
            <v>17.073</v>
          </cell>
          <cell r="O12">
            <v>0</v>
          </cell>
          <cell r="P12">
            <v>79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79</v>
          </cell>
          <cell r="V12">
            <v>0</v>
          </cell>
          <cell r="W12">
            <v>0.245</v>
          </cell>
          <cell r="X12">
            <v>18.11</v>
          </cell>
          <cell r="Y12">
            <v>1.282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17.073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18.11</v>
          </cell>
          <cell r="BC12">
            <v>79</v>
          </cell>
          <cell r="BD12">
            <v>53.982999999999997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54.914000000000001</v>
          </cell>
          <cell r="E13">
            <v>24.850999999999999</v>
          </cell>
          <cell r="F13">
            <v>30.062999999999999</v>
          </cell>
          <cell r="G13">
            <v>35.218000000000004</v>
          </cell>
          <cell r="H13">
            <v>0</v>
          </cell>
          <cell r="I13">
            <v>18.37</v>
          </cell>
          <cell r="J13">
            <v>0.47599999999999998</v>
          </cell>
          <cell r="K13">
            <v>0.57599999999999996</v>
          </cell>
          <cell r="L13">
            <v>0</v>
          </cell>
          <cell r="M13">
            <v>0</v>
          </cell>
          <cell r="N13">
            <v>17.318000000000001</v>
          </cell>
          <cell r="O13">
            <v>0</v>
          </cell>
          <cell r="P13">
            <v>80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80</v>
          </cell>
          <cell r="V13">
            <v>0</v>
          </cell>
          <cell r="W13">
            <v>0.23899999999999999</v>
          </cell>
          <cell r="X13">
            <v>18.37</v>
          </cell>
          <cell r="Y13">
            <v>1.2909999999999999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17.318000000000001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18.37</v>
          </cell>
          <cell r="BC13">
            <v>80</v>
          </cell>
          <cell r="BD13">
            <v>54.914000000000001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71.691000000000003</v>
          </cell>
          <cell r="E14">
            <v>31.722000000000001</v>
          </cell>
          <cell r="F14">
            <v>39.969000000000001</v>
          </cell>
          <cell r="G14">
            <v>35.570999999999998</v>
          </cell>
          <cell r="H14">
            <v>0</v>
          </cell>
          <cell r="I14">
            <v>24.03</v>
          </cell>
          <cell r="J14">
            <v>0.59099999999999997</v>
          </cell>
          <cell r="K14">
            <v>0.745</v>
          </cell>
          <cell r="L14">
            <v>0</v>
          </cell>
          <cell r="M14">
            <v>0</v>
          </cell>
          <cell r="N14">
            <v>22.693999999999999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0.19</v>
          </cell>
          <cell r="X14">
            <v>24.03</v>
          </cell>
          <cell r="Y14">
            <v>1.5259999999999998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22.693999999999999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24.03</v>
          </cell>
          <cell r="BC14">
            <v>109</v>
          </cell>
          <cell r="BD14">
            <v>71.691000000000003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180.79499999999999</v>
          </cell>
          <cell r="E15">
            <v>78.569000000000003</v>
          </cell>
          <cell r="F15">
            <v>102.226</v>
          </cell>
          <cell r="G15">
            <v>35.51</v>
          </cell>
          <cell r="H15">
            <v>0</v>
          </cell>
          <cell r="I15">
            <v>61.06</v>
          </cell>
          <cell r="J15">
            <v>1.5920000000000001</v>
          </cell>
          <cell r="K15">
            <v>2.0720000000000001</v>
          </cell>
          <cell r="L15">
            <v>0</v>
          </cell>
          <cell r="M15">
            <v>0</v>
          </cell>
          <cell r="N15">
            <v>57.396000000000001</v>
          </cell>
          <cell r="O15">
            <v>0</v>
          </cell>
          <cell r="P15">
            <v>286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286</v>
          </cell>
          <cell r="V15">
            <v>0</v>
          </cell>
          <cell r="W15">
            <v>0.19900000000000001</v>
          </cell>
          <cell r="X15">
            <v>61.06</v>
          </cell>
          <cell r="Y15">
            <v>3.863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57.396000000000001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61.06</v>
          </cell>
          <cell r="BC15">
            <v>286</v>
          </cell>
          <cell r="BD15">
            <v>180.79499999999999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254.47200000000001</v>
          </cell>
          <cell r="E16">
            <v>109.824</v>
          </cell>
          <cell r="F16">
            <v>144.648</v>
          </cell>
          <cell r="G16">
            <v>35.488</v>
          </cell>
          <cell r="H16">
            <v>0</v>
          </cell>
          <cell r="I16">
            <v>86.47</v>
          </cell>
          <cell r="J16">
            <v>2.274</v>
          </cell>
          <cell r="K16">
            <v>2.9940000000000002</v>
          </cell>
          <cell r="L16">
            <v>0</v>
          </cell>
          <cell r="M16">
            <v>0</v>
          </cell>
          <cell r="N16">
            <v>81.201999999999998</v>
          </cell>
          <cell r="O16">
            <v>0</v>
          </cell>
          <cell r="P16">
            <v>410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410</v>
          </cell>
          <cell r="V16">
            <v>0</v>
          </cell>
          <cell r="W16">
            <v>0.157</v>
          </cell>
          <cell r="X16">
            <v>86.47</v>
          </cell>
          <cell r="Y16">
            <v>5.4250000000000007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81.201999999999998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86.47</v>
          </cell>
          <cell r="BC16">
            <v>410</v>
          </cell>
          <cell r="BD16">
            <v>254.47200000000001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157.63800000000001</v>
          </cell>
          <cell r="E17">
            <v>67.040999999999997</v>
          </cell>
          <cell r="F17">
            <v>90.596999999999994</v>
          </cell>
          <cell r="G17">
            <v>35.298999999999999</v>
          </cell>
          <cell r="H17">
            <v>0</v>
          </cell>
          <cell r="I17">
            <v>54.06</v>
          </cell>
          <cell r="J17">
            <v>1.6319999999999999</v>
          </cell>
          <cell r="K17">
            <v>2.206</v>
          </cell>
          <cell r="L17">
            <v>0</v>
          </cell>
          <cell r="M17">
            <v>0</v>
          </cell>
          <cell r="N17">
            <v>50.222000000000001</v>
          </cell>
          <cell r="O17">
            <v>0</v>
          </cell>
          <cell r="P17">
            <v>263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263</v>
          </cell>
          <cell r="V17">
            <v>0</v>
          </cell>
          <cell r="W17">
            <v>0.111</v>
          </cell>
          <cell r="X17">
            <v>54.06</v>
          </cell>
          <cell r="Y17">
            <v>3.9490000000000003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50.222000000000001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54.06</v>
          </cell>
          <cell r="BC17">
            <v>263</v>
          </cell>
          <cell r="BD17">
            <v>157.63800000000001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270.33699999999999</v>
          </cell>
          <cell r="E6">
            <v>113.59699999999999</v>
          </cell>
          <cell r="F6">
            <v>156.74</v>
          </cell>
          <cell r="G6">
            <v>35.267000000000003</v>
          </cell>
          <cell r="H6">
            <v>0</v>
          </cell>
          <cell r="I6">
            <v>93.21</v>
          </cell>
          <cell r="J6">
            <v>2.952</v>
          </cell>
          <cell r="K6">
            <v>4.0730000000000004</v>
          </cell>
          <cell r="L6">
            <v>0</v>
          </cell>
          <cell r="M6">
            <v>0</v>
          </cell>
          <cell r="N6">
            <v>86.185000000000002</v>
          </cell>
          <cell r="O6">
            <v>0</v>
          </cell>
          <cell r="P6">
            <v>463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463</v>
          </cell>
          <cell r="V6">
            <v>0</v>
          </cell>
          <cell r="W6">
            <v>0.08</v>
          </cell>
          <cell r="X6">
            <v>93.21</v>
          </cell>
          <cell r="Y6">
            <v>7.1050000000000004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86.185000000000002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93.21</v>
          </cell>
          <cell r="BC6">
            <v>463</v>
          </cell>
          <cell r="BD6">
            <v>270.33699999999999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248.00800000000001</v>
          </cell>
          <cell r="E7">
            <v>103.81</v>
          </cell>
          <cell r="F7">
            <v>144.19800000000001</v>
          </cell>
          <cell r="G7">
            <v>34.994999999999997</v>
          </cell>
          <cell r="H7">
            <v>0</v>
          </cell>
          <cell r="I7">
            <v>84.99</v>
          </cell>
          <cell r="J7">
            <v>2.6989999999999998</v>
          </cell>
          <cell r="K7">
            <v>3.7490000000000001</v>
          </cell>
          <cell r="L7">
            <v>0</v>
          </cell>
          <cell r="M7">
            <v>0</v>
          </cell>
          <cell r="N7">
            <v>78.542000000000002</v>
          </cell>
          <cell r="O7">
            <v>0</v>
          </cell>
          <cell r="P7">
            <v>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425</v>
          </cell>
          <cell r="V7">
            <v>0</v>
          </cell>
          <cell r="W7">
            <v>7.1999999999999995E-2</v>
          </cell>
          <cell r="X7">
            <v>84.99</v>
          </cell>
          <cell r="Y7">
            <v>6.5200000000000005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78.542000000000002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84.99</v>
          </cell>
          <cell r="BC7">
            <v>425</v>
          </cell>
          <cell r="BD7">
            <v>248.00800000000001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247.69499999999999</v>
          </cell>
          <cell r="E8">
            <v>103.815</v>
          </cell>
          <cell r="F8">
            <v>143.88</v>
          </cell>
          <cell r="G8">
            <v>35.027000000000001</v>
          </cell>
          <cell r="H8">
            <v>0</v>
          </cell>
          <cell r="I8">
            <v>84.58</v>
          </cell>
          <cell r="J8">
            <v>2.6920000000000002</v>
          </cell>
          <cell r="K8">
            <v>3.7320000000000002</v>
          </cell>
          <cell r="L8">
            <v>0</v>
          </cell>
          <cell r="M8">
            <v>0</v>
          </cell>
          <cell r="N8">
            <v>78.156000000000006</v>
          </cell>
          <cell r="O8">
            <v>0</v>
          </cell>
          <cell r="P8">
            <v>422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</v>
          </cell>
          <cell r="V8">
            <v>0</v>
          </cell>
          <cell r="W8">
            <v>0.111</v>
          </cell>
          <cell r="X8">
            <v>84.58</v>
          </cell>
          <cell r="Y8">
            <v>6.5350000000000001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78.156000000000006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84.58</v>
          </cell>
          <cell r="BC8">
            <v>422</v>
          </cell>
          <cell r="BD8">
            <v>247.69499999999999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107.265</v>
          </cell>
          <cell r="E9">
            <v>45.116999999999997</v>
          </cell>
          <cell r="F9">
            <v>62.148000000000003</v>
          </cell>
          <cell r="G9">
            <v>35.344000000000001</v>
          </cell>
          <cell r="H9">
            <v>0</v>
          </cell>
          <cell r="I9">
            <v>36.5</v>
          </cell>
          <cell r="J9">
            <v>1.1539999999999999</v>
          </cell>
          <cell r="K9">
            <v>1.589</v>
          </cell>
          <cell r="L9">
            <v>0</v>
          </cell>
          <cell r="M9">
            <v>0</v>
          </cell>
          <cell r="N9">
            <v>33.756999999999998</v>
          </cell>
          <cell r="O9">
            <v>0</v>
          </cell>
          <cell r="P9">
            <v>181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181</v>
          </cell>
          <cell r="V9">
            <v>0</v>
          </cell>
          <cell r="W9">
            <v>0.13700000000000001</v>
          </cell>
          <cell r="X9">
            <v>36.5</v>
          </cell>
          <cell r="Y9">
            <v>2.88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33.756999999999998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36.5</v>
          </cell>
          <cell r="BC9">
            <v>181</v>
          </cell>
          <cell r="BD9">
            <v>107.265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83.052999999999997</v>
          </cell>
          <cell r="E10">
            <v>35.963000000000001</v>
          </cell>
          <cell r="F10">
            <v>47.09</v>
          </cell>
          <cell r="G10">
            <v>35.524000000000001</v>
          </cell>
          <cell r="H10">
            <v>0</v>
          </cell>
          <cell r="I10">
            <v>27.79</v>
          </cell>
          <cell r="J10">
            <v>0.92100000000000004</v>
          </cell>
          <cell r="K10">
            <v>1.2070000000000001</v>
          </cell>
          <cell r="L10">
            <v>0</v>
          </cell>
          <cell r="M10">
            <v>0</v>
          </cell>
          <cell r="N10">
            <v>25.661999999999999</v>
          </cell>
          <cell r="O10">
            <v>0</v>
          </cell>
          <cell r="P10">
            <v>131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131</v>
          </cell>
          <cell r="V10">
            <v>0</v>
          </cell>
          <cell r="W10">
            <v>0.20699999999999999</v>
          </cell>
          <cell r="X10">
            <v>27.79</v>
          </cell>
          <cell r="Y10">
            <v>2.335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25.661999999999999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27.79</v>
          </cell>
          <cell r="BC10">
            <v>131</v>
          </cell>
          <cell r="BD10">
            <v>83.052999999999997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77.606999999999999</v>
          </cell>
          <cell r="E11">
            <v>34.430999999999997</v>
          </cell>
          <cell r="F11">
            <v>43.176000000000002</v>
          </cell>
          <cell r="G11">
            <v>35.549999999999997</v>
          </cell>
          <cell r="H11">
            <v>0</v>
          </cell>
          <cell r="I11">
            <v>26.36</v>
          </cell>
          <cell r="J11">
            <v>0.94399999999999995</v>
          </cell>
          <cell r="K11">
            <v>1.1830000000000001</v>
          </cell>
          <cell r="L11">
            <v>0</v>
          </cell>
          <cell r="M11">
            <v>0</v>
          </cell>
          <cell r="N11">
            <v>24.233000000000001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0.307</v>
          </cell>
          <cell r="X11">
            <v>26.36</v>
          </cell>
          <cell r="Y11">
            <v>2.4339999999999997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24.233000000000001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26.36</v>
          </cell>
          <cell r="BC11">
            <v>119</v>
          </cell>
          <cell r="BD11">
            <v>77.606999999999999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74.840999999999994</v>
          </cell>
          <cell r="E12">
            <v>32.924999999999997</v>
          </cell>
          <cell r="F12">
            <v>41.915999999999997</v>
          </cell>
          <cell r="G12">
            <v>35.512999999999998</v>
          </cell>
          <cell r="H12">
            <v>0</v>
          </cell>
          <cell r="I12">
            <v>25.31</v>
          </cell>
          <cell r="J12">
            <v>0.91300000000000003</v>
          </cell>
          <cell r="K12">
            <v>1.1619999999999999</v>
          </cell>
          <cell r="L12">
            <v>0</v>
          </cell>
          <cell r="M12">
            <v>0</v>
          </cell>
          <cell r="N12">
            <v>23.234999999999999</v>
          </cell>
          <cell r="O12">
            <v>0</v>
          </cell>
          <cell r="P12">
            <v>116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116</v>
          </cell>
          <cell r="V12">
            <v>0</v>
          </cell>
          <cell r="W12">
            <v>0.36099999999999999</v>
          </cell>
          <cell r="X12">
            <v>25.31</v>
          </cell>
          <cell r="Y12">
            <v>2.4359999999999999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23.234999999999999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25.31</v>
          </cell>
          <cell r="BC12">
            <v>116</v>
          </cell>
          <cell r="BD12">
            <v>74.840999999999994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75.828000000000003</v>
          </cell>
          <cell r="E13">
            <v>33.622999999999998</v>
          </cell>
          <cell r="F13">
            <v>42.204999999999998</v>
          </cell>
          <cell r="G13">
            <v>35.56</v>
          </cell>
          <cell r="H13">
            <v>0</v>
          </cell>
          <cell r="I13">
            <v>25.67</v>
          </cell>
          <cell r="J13">
            <v>1.0049999999999999</v>
          </cell>
          <cell r="K13">
            <v>1.2609999999999999</v>
          </cell>
          <cell r="L13">
            <v>0</v>
          </cell>
          <cell r="M13">
            <v>0</v>
          </cell>
          <cell r="N13">
            <v>23.404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0.35199999999999998</v>
          </cell>
          <cell r="X13">
            <v>25.67</v>
          </cell>
          <cell r="Y13">
            <v>2.6179999999999999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23.404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25.67</v>
          </cell>
          <cell r="BC13">
            <v>116</v>
          </cell>
          <cell r="BD13">
            <v>75.828000000000003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76.852999999999994</v>
          </cell>
          <cell r="E14">
            <v>33.764000000000003</v>
          </cell>
          <cell r="F14">
            <v>43.088999999999999</v>
          </cell>
          <cell r="G14">
            <v>35.546999999999997</v>
          </cell>
          <cell r="H14">
            <v>0</v>
          </cell>
          <cell r="I14">
            <v>26.12</v>
          </cell>
          <cell r="J14">
            <v>0.99099999999999999</v>
          </cell>
          <cell r="K14">
            <v>1.264</v>
          </cell>
          <cell r="L14">
            <v>0</v>
          </cell>
          <cell r="M14">
            <v>0</v>
          </cell>
          <cell r="N14">
            <v>23.864999999999998</v>
          </cell>
          <cell r="O14">
            <v>0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0.29299999999999998</v>
          </cell>
          <cell r="X14">
            <v>26.12</v>
          </cell>
          <cell r="Y14">
            <v>2.548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23.864999999999998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26.12</v>
          </cell>
          <cell r="BC14">
            <v>120</v>
          </cell>
          <cell r="BD14">
            <v>76.852999999999994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158.84200000000001</v>
          </cell>
          <cell r="E15">
            <v>66.972999999999999</v>
          </cell>
          <cell r="F15">
            <v>91.869</v>
          </cell>
          <cell r="G15">
            <v>35.531999999999996</v>
          </cell>
          <cell r="H15">
            <v>0</v>
          </cell>
          <cell r="I15">
            <v>54.27</v>
          </cell>
          <cell r="J15">
            <v>1.532</v>
          </cell>
          <cell r="K15">
            <v>2.1019999999999999</v>
          </cell>
          <cell r="L15">
            <v>0</v>
          </cell>
          <cell r="M15">
            <v>0</v>
          </cell>
          <cell r="N15">
            <v>50.636000000000003</v>
          </cell>
          <cell r="O15">
            <v>0</v>
          </cell>
          <cell r="P15">
            <v>268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268</v>
          </cell>
          <cell r="V15">
            <v>0</v>
          </cell>
          <cell r="W15">
            <v>0.219</v>
          </cell>
          <cell r="X15">
            <v>54.27</v>
          </cell>
          <cell r="Y15">
            <v>3.8529999999999998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50.636000000000003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54.27</v>
          </cell>
          <cell r="BC15">
            <v>268</v>
          </cell>
          <cell r="BD15">
            <v>158.84200000000001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56.7</v>
          </cell>
          <cell r="J16">
            <v>23.759</v>
          </cell>
          <cell r="K16">
            <v>32.941000000000003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283</v>
          </cell>
          <cell r="V16">
            <v>0</v>
          </cell>
          <cell r="W16">
            <v>0</v>
          </cell>
          <cell r="X16">
            <v>56.7</v>
          </cell>
          <cell r="Y16">
            <v>56.7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56.7</v>
          </cell>
          <cell r="BC16">
            <v>283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669.572</v>
          </cell>
          <cell r="E6">
            <v>320.82400000000001</v>
          </cell>
          <cell r="F6">
            <v>348.74799999999999</v>
          </cell>
          <cell r="G6">
            <v>34.603000000000002</v>
          </cell>
          <cell r="H6">
            <v>0</v>
          </cell>
          <cell r="I6">
            <v>252.47</v>
          </cell>
          <cell r="J6">
            <v>3.282</v>
          </cell>
          <cell r="K6">
            <v>3.5670000000000002</v>
          </cell>
          <cell r="L6">
            <v>0</v>
          </cell>
          <cell r="M6">
            <v>0</v>
          </cell>
          <cell r="N6">
            <v>245.62100000000001</v>
          </cell>
          <cell r="O6">
            <v>0</v>
          </cell>
          <cell r="P6">
            <v>988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988</v>
          </cell>
          <cell r="V6">
            <v>0</v>
          </cell>
          <cell r="W6">
            <v>0.84099999999999997</v>
          </cell>
          <cell r="X6">
            <v>252.47</v>
          </cell>
          <cell r="Y6">
            <v>7.69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245.62100000000001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252.47</v>
          </cell>
          <cell r="BC6">
            <v>988</v>
          </cell>
          <cell r="BD6">
            <v>669.572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656.61599999999999</v>
          </cell>
          <cell r="E7">
            <v>312.98899999999998</v>
          </cell>
          <cell r="F7">
            <v>343.62700000000001</v>
          </cell>
          <cell r="G7">
            <v>34.673000000000002</v>
          </cell>
          <cell r="H7">
            <v>0</v>
          </cell>
          <cell r="I7">
            <v>245.42</v>
          </cell>
          <cell r="J7">
            <v>2.5419999999999998</v>
          </cell>
          <cell r="K7">
            <v>2.7909999999999999</v>
          </cell>
          <cell r="L7">
            <v>0</v>
          </cell>
          <cell r="M7">
            <v>0</v>
          </cell>
          <cell r="N7">
            <v>240.08699999999999</v>
          </cell>
          <cell r="O7">
            <v>0</v>
          </cell>
          <cell r="P7">
            <v>970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970</v>
          </cell>
          <cell r="V7">
            <v>0</v>
          </cell>
          <cell r="W7">
            <v>0.63600000000000001</v>
          </cell>
          <cell r="X7">
            <v>245.42</v>
          </cell>
          <cell r="Y7">
            <v>5.9690000000000003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970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240.08699999999999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970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245.42</v>
          </cell>
          <cell r="BC7">
            <v>970</v>
          </cell>
          <cell r="BD7">
            <v>656.61599999999999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728.08699999999999</v>
          </cell>
          <cell r="E8">
            <v>348.56900000000002</v>
          </cell>
          <cell r="F8">
            <v>379.51799999999997</v>
          </cell>
          <cell r="G8">
            <v>34.798999999999999</v>
          </cell>
          <cell r="H8">
            <v>0</v>
          </cell>
          <cell r="I8">
            <v>274.26</v>
          </cell>
          <cell r="J8">
            <v>3.375</v>
          </cell>
          <cell r="K8">
            <v>3.6749999999999998</v>
          </cell>
          <cell r="L8">
            <v>0</v>
          </cell>
          <cell r="M8">
            <v>0</v>
          </cell>
          <cell r="N8">
            <v>267.20999999999998</v>
          </cell>
          <cell r="O8">
            <v>0</v>
          </cell>
          <cell r="P8">
            <v>1075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1075</v>
          </cell>
          <cell r="V8">
            <v>0</v>
          </cell>
          <cell r="W8">
            <v>0.67600000000000005</v>
          </cell>
          <cell r="X8">
            <v>274.26</v>
          </cell>
          <cell r="Y8">
            <v>7.726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267.20999999999998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274.26</v>
          </cell>
          <cell r="BC8">
            <v>1075</v>
          </cell>
          <cell r="BD8">
            <v>728.08699999999999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496.61900000000003</v>
          </cell>
          <cell r="E9">
            <v>239.61500000000001</v>
          </cell>
          <cell r="F9">
            <v>257.00400000000002</v>
          </cell>
          <cell r="G9">
            <v>35.020000000000003</v>
          </cell>
          <cell r="H9">
            <v>0</v>
          </cell>
          <cell r="I9">
            <v>188.54</v>
          </cell>
          <cell r="J9">
            <v>2.863</v>
          </cell>
          <cell r="K9">
            <v>3.0710000000000002</v>
          </cell>
          <cell r="L9">
            <v>0</v>
          </cell>
          <cell r="M9">
            <v>0</v>
          </cell>
          <cell r="N9">
            <v>182.60599999999999</v>
          </cell>
          <cell r="O9">
            <v>0</v>
          </cell>
          <cell r="P9">
            <v>728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728</v>
          </cell>
          <cell r="V9">
            <v>0</v>
          </cell>
          <cell r="W9">
            <v>1.08</v>
          </cell>
          <cell r="X9">
            <v>188.54</v>
          </cell>
          <cell r="Y9">
            <v>7.0140000000000002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182.60599999999999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188.54</v>
          </cell>
          <cell r="BC9">
            <v>728</v>
          </cell>
          <cell r="BD9">
            <v>496.61900000000003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168.52</v>
          </cell>
          <cell r="E10">
            <v>81.805999999999997</v>
          </cell>
          <cell r="F10">
            <v>86.713999999999999</v>
          </cell>
          <cell r="G10">
            <v>34.764000000000003</v>
          </cell>
          <cell r="H10">
            <v>0</v>
          </cell>
          <cell r="I10">
            <v>63.68</v>
          </cell>
          <cell r="J10">
            <v>0.61699999999999999</v>
          </cell>
          <cell r="K10">
            <v>0.65300000000000002</v>
          </cell>
          <cell r="L10">
            <v>0</v>
          </cell>
          <cell r="M10">
            <v>0</v>
          </cell>
          <cell r="N10">
            <v>62.41</v>
          </cell>
          <cell r="O10">
            <v>0</v>
          </cell>
          <cell r="P10">
            <v>243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243</v>
          </cell>
          <cell r="V10">
            <v>0</v>
          </cell>
          <cell r="W10">
            <v>1.7669999999999999</v>
          </cell>
          <cell r="X10">
            <v>63.68</v>
          </cell>
          <cell r="Y10">
            <v>3.0369999999999999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62.41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63.68</v>
          </cell>
          <cell r="BC10">
            <v>243</v>
          </cell>
          <cell r="BD10">
            <v>168.52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27.405999999999999</v>
          </cell>
          <cell r="E11">
            <v>13.991</v>
          </cell>
          <cell r="F11">
            <v>13.414999999999999</v>
          </cell>
          <cell r="G11">
            <v>34.959000000000003</v>
          </cell>
          <cell r="H11">
            <v>0</v>
          </cell>
          <cell r="I11">
            <v>10.14</v>
          </cell>
          <cell r="J11">
            <v>0.14299999999999999</v>
          </cell>
          <cell r="K11">
            <v>0.13800000000000001</v>
          </cell>
          <cell r="L11">
            <v>0</v>
          </cell>
          <cell r="M11">
            <v>0</v>
          </cell>
          <cell r="N11">
            <v>9.859</v>
          </cell>
          <cell r="O11">
            <v>0</v>
          </cell>
          <cell r="P11">
            <v>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</v>
          </cell>
          <cell r="V11">
            <v>0</v>
          </cell>
          <cell r="W11">
            <v>1.7030000000000001</v>
          </cell>
          <cell r="X11">
            <v>10.14</v>
          </cell>
          <cell r="Y11">
            <v>1.984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9.859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10.14</v>
          </cell>
          <cell r="BC11">
            <v>35</v>
          </cell>
          <cell r="BD11">
            <v>27.405999999999999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115.33799999999999</v>
          </cell>
          <cell r="E12">
            <v>56.427</v>
          </cell>
          <cell r="F12">
            <v>58.911000000000001</v>
          </cell>
          <cell r="G12">
            <v>35.058999999999997</v>
          </cell>
          <cell r="H12">
            <v>0</v>
          </cell>
          <cell r="I12">
            <v>42.57</v>
          </cell>
          <cell r="J12">
            <v>0.309</v>
          </cell>
          <cell r="K12">
            <v>0.32300000000000001</v>
          </cell>
          <cell r="L12">
            <v>0</v>
          </cell>
          <cell r="M12">
            <v>0</v>
          </cell>
          <cell r="N12">
            <v>41.938000000000002</v>
          </cell>
          <cell r="O12">
            <v>0</v>
          </cell>
          <cell r="P12">
            <v>160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160</v>
          </cell>
          <cell r="V12">
            <v>0</v>
          </cell>
          <cell r="W12">
            <v>1.6339999999999999</v>
          </cell>
          <cell r="X12">
            <v>42.57</v>
          </cell>
          <cell r="Y12">
            <v>2.266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41.938000000000002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42.57</v>
          </cell>
          <cell r="BC12">
            <v>160</v>
          </cell>
          <cell r="BD12">
            <v>115.33799999999999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161.22399999999999</v>
          </cell>
          <cell r="E13">
            <v>78.408000000000001</v>
          </cell>
          <cell r="F13">
            <v>82.816000000000003</v>
          </cell>
          <cell r="G13">
            <v>35.207000000000001</v>
          </cell>
          <cell r="H13">
            <v>0</v>
          </cell>
          <cell r="I13">
            <v>59.7</v>
          </cell>
          <cell r="J13">
            <v>0.85099999999999998</v>
          </cell>
          <cell r="K13">
            <v>0.89800000000000002</v>
          </cell>
          <cell r="L13">
            <v>0</v>
          </cell>
          <cell r="M13">
            <v>0</v>
          </cell>
          <cell r="N13">
            <v>57.951000000000001</v>
          </cell>
          <cell r="O13">
            <v>0</v>
          </cell>
          <cell r="P13">
            <v>227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227</v>
          </cell>
          <cell r="V13">
            <v>0</v>
          </cell>
          <cell r="W13">
            <v>1.254</v>
          </cell>
          <cell r="X13">
            <v>59.7</v>
          </cell>
          <cell r="Y13">
            <v>3.0030000000000001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57.951000000000001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59.7</v>
          </cell>
          <cell r="BC13">
            <v>227</v>
          </cell>
          <cell r="BD13">
            <v>161.22399999999999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195.679</v>
          </cell>
          <cell r="E14">
            <v>95.478999999999999</v>
          </cell>
          <cell r="F14">
            <v>100.2</v>
          </cell>
          <cell r="G14">
            <v>35.25</v>
          </cell>
          <cell r="H14">
            <v>0</v>
          </cell>
          <cell r="I14">
            <v>72.790000000000006</v>
          </cell>
          <cell r="J14">
            <v>1.0329999999999999</v>
          </cell>
          <cell r="K14">
            <v>1.085</v>
          </cell>
          <cell r="L14">
            <v>0</v>
          </cell>
          <cell r="M14">
            <v>0</v>
          </cell>
          <cell r="N14">
            <v>70.671999999999997</v>
          </cell>
          <cell r="O14">
            <v>0</v>
          </cell>
          <cell r="P14">
            <v>275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275</v>
          </cell>
          <cell r="V14">
            <v>0</v>
          </cell>
          <cell r="W14">
            <v>1.4470000000000001</v>
          </cell>
          <cell r="X14">
            <v>72.790000000000006</v>
          </cell>
          <cell r="Y14">
            <v>3.5649999999999999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70.671999999999997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72.790000000000006</v>
          </cell>
          <cell r="BC14">
            <v>275</v>
          </cell>
          <cell r="BD14">
            <v>195.679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353.55500000000001</v>
          </cell>
          <cell r="E15">
            <v>170.51499999999999</v>
          </cell>
          <cell r="F15">
            <v>183.04</v>
          </cell>
          <cell r="G15">
            <v>35.482999999999997</v>
          </cell>
          <cell r="H15">
            <v>0</v>
          </cell>
          <cell r="I15">
            <v>132.49</v>
          </cell>
          <cell r="J15">
            <v>1.82</v>
          </cell>
          <cell r="K15">
            <v>1.954</v>
          </cell>
          <cell r="L15">
            <v>0</v>
          </cell>
          <cell r="M15">
            <v>0</v>
          </cell>
          <cell r="N15">
            <v>128.71600000000001</v>
          </cell>
          <cell r="O15">
            <v>0</v>
          </cell>
          <cell r="P15">
            <v>512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512</v>
          </cell>
          <cell r="V15">
            <v>0</v>
          </cell>
          <cell r="W15">
            <v>1.1579999999999999</v>
          </cell>
          <cell r="X15">
            <v>132.49</v>
          </cell>
          <cell r="Y15">
            <v>4.9320000000000004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128.71600000000001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132.49</v>
          </cell>
          <cell r="BC15">
            <v>512</v>
          </cell>
          <cell r="BD15">
            <v>353.55500000000001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635.81200000000001</v>
          </cell>
          <cell r="E16">
            <v>303.60899999999998</v>
          </cell>
          <cell r="F16">
            <v>332.20299999999997</v>
          </cell>
          <cell r="G16">
            <v>35.201999999999998</v>
          </cell>
          <cell r="H16">
            <v>0</v>
          </cell>
          <cell r="I16">
            <v>240.16</v>
          </cell>
          <cell r="J16">
            <v>2.9729999999999999</v>
          </cell>
          <cell r="K16">
            <v>3.2530000000000001</v>
          </cell>
          <cell r="L16">
            <v>0</v>
          </cell>
          <cell r="M16">
            <v>0</v>
          </cell>
          <cell r="N16">
            <v>233.934</v>
          </cell>
          <cell r="O16">
            <v>0</v>
          </cell>
          <cell r="P16">
            <v>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946</v>
          </cell>
          <cell r="V16">
            <v>0</v>
          </cell>
          <cell r="W16">
            <v>0.747</v>
          </cell>
          <cell r="X16">
            <v>240.16</v>
          </cell>
          <cell r="Y16">
            <v>6.9729999999999999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233.934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240.16</v>
          </cell>
          <cell r="BC16">
            <v>946</v>
          </cell>
          <cell r="BD16">
            <v>635.81200000000001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727.79600000000005</v>
          </cell>
          <cell r="E17">
            <v>342.41899999999998</v>
          </cell>
          <cell r="F17">
            <v>385.37700000000001</v>
          </cell>
          <cell r="G17">
            <v>35.387</v>
          </cell>
          <cell r="H17">
            <v>0</v>
          </cell>
          <cell r="I17">
            <v>273.47000000000003</v>
          </cell>
          <cell r="J17">
            <v>2.3940000000000001</v>
          </cell>
          <cell r="K17">
            <v>2.6949999999999998</v>
          </cell>
          <cell r="L17">
            <v>0</v>
          </cell>
          <cell r="M17">
            <v>0</v>
          </cell>
          <cell r="N17">
            <v>268.38099999999997</v>
          </cell>
          <cell r="O17">
            <v>0</v>
          </cell>
          <cell r="P17">
            <v>1108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1108</v>
          </cell>
          <cell r="V17">
            <v>0</v>
          </cell>
          <cell r="W17">
            <v>0.57499999999999996</v>
          </cell>
          <cell r="X17">
            <v>273.47000000000003</v>
          </cell>
          <cell r="Y17">
            <v>5.6640000000000006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1108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268.38099999999997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1108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273.47000000000003</v>
          </cell>
          <cell r="BC17">
            <v>1108</v>
          </cell>
          <cell r="BD17">
            <v>727.79600000000005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402.51</v>
          </cell>
          <cell r="E6">
            <v>190.92599999999999</v>
          </cell>
          <cell r="F6">
            <v>211.584</v>
          </cell>
          <cell r="G6">
            <v>35.404000000000003</v>
          </cell>
          <cell r="H6">
            <v>0</v>
          </cell>
          <cell r="I6">
            <v>146.63399999999999</v>
          </cell>
          <cell r="J6">
            <v>1.29</v>
          </cell>
          <cell r="K6">
            <v>1.429</v>
          </cell>
          <cell r="L6">
            <v>0</v>
          </cell>
          <cell r="M6">
            <v>0</v>
          </cell>
          <cell r="N6">
            <v>143.91499999999999</v>
          </cell>
          <cell r="O6">
            <v>0</v>
          </cell>
          <cell r="P6">
            <v>585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585</v>
          </cell>
          <cell r="V6">
            <v>0</v>
          </cell>
          <cell r="W6">
            <v>1.04</v>
          </cell>
          <cell r="X6">
            <v>146.63399999999999</v>
          </cell>
          <cell r="Y6">
            <v>3.7590000000000003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143.91499999999999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146.63399999999999</v>
          </cell>
          <cell r="BC6">
            <v>585</v>
          </cell>
          <cell r="BD6">
            <v>402.51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309.28800000000001</v>
          </cell>
          <cell r="E7">
            <v>147.52099999999999</v>
          </cell>
          <cell r="F7">
            <v>161.767</v>
          </cell>
          <cell r="G7">
            <v>35.427999999999997</v>
          </cell>
          <cell r="H7">
            <v>0</v>
          </cell>
          <cell r="I7">
            <v>112.726</v>
          </cell>
          <cell r="J7">
            <v>0.97599999999999998</v>
          </cell>
          <cell r="K7">
            <v>1.071</v>
          </cell>
          <cell r="L7">
            <v>0</v>
          </cell>
          <cell r="M7">
            <v>0</v>
          </cell>
          <cell r="N7">
            <v>110.679</v>
          </cell>
          <cell r="O7">
            <v>0</v>
          </cell>
          <cell r="P7">
            <v>445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445</v>
          </cell>
          <cell r="V7">
            <v>0</v>
          </cell>
          <cell r="W7">
            <v>0.93799999999999994</v>
          </cell>
          <cell r="X7">
            <v>112.726</v>
          </cell>
          <cell r="Y7">
            <v>2.9849999999999994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110.679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112.726</v>
          </cell>
          <cell r="BC7">
            <v>445</v>
          </cell>
          <cell r="BD7">
            <v>309.28800000000001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399.74799999999999</v>
          </cell>
          <cell r="E8">
            <v>189.98400000000001</v>
          </cell>
          <cell r="F8">
            <v>209.76400000000001</v>
          </cell>
          <cell r="G8">
            <v>35.331000000000003</v>
          </cell>
          <cell r="H8">
            <v>0</v>
          </cell>
          <cell r="I8">
            <v>146.16999999999999</v>
          </cell>
          <cell r="J8">
            <v>1.339</v>
          </cell>
          <cell r="K8">
            <v>1.478</v>
          </cell>
          <cell r="L8">
            <v>0</v>
          </cell>
          <cell r="M8">
            <v>0</v>
          </cell>
          <cell r="N8">
            <v>143.35300000000001</v>
          </cell>
          <cell r="O8">
            <v>0</v>
          </cell>
          <cell r="P8">
            <v>581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581</v>
          </cell>
          <cell r="V8">
            <v>0</v>
          </cell>
          <cell r="W8">
            <v>0.91900000000000004</v>
          </cell>
          <cell r="X8">
            <v>146.16999999999999</v>
          </cell>
          <cell r="Y8">
            <v>3.7360000000000002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143.35300000000001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146.16999999999999</v>
          </cell>
          <cell r="BC8">
            <v>581</v>
          </cell>
          <cell r="BD8">
            <v>399.74799999999999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495.26900000000001</v>
          </cell>
          <cell r="E9">
            <v>233.82900000000001</v>
          </cell>
          <cell r="F9">
            <v>261.44</v>
          </cell>
          <cell r="G9">
            <v>35.32</v>
          </cell>
          <cell r="H9">
            <v>0</v>
          </cell>
          <cell r="I9">
            <v>181.61</v>
          </cell>
          <cell r="J9">
            <v>1.746</v>
          </cell>
          <cell r="K9">
            <v>1.952</v>
          </cell>
          <cell r="L9">
            <v>0</v>
          </cell>
          <cell r="M9">
            <v>0</v>
          </cell>
          <cell r="N9">
            <v>177.91200000000001</v>
          </cell>
          <cell r="O9">
            <v>0</v>
          </cell>
          <cell r="P9">
            <v>731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731</v>
          </cell>
          <cell r="V9">
            <v>0</v>
          </cell>
          <cell r="W9">
            <v>0.76900000000000002</v>
          </cell>
          <cell r="X9">
            <v>181.61</v>
          </cell>
          <cell r="Y9">
            <v>4.4669999999999996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731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177.91200000000001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731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181.61</v>
          </cell>
          <cell r="BC9">
            <v>731</v>
          </cell>
          <cell r="BD9">
            <v>495.26900000000001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283.40600000000001</v>
          </cell>
          <cell r="E10">
            <v>134.375</v>
          </cell>
          <cell r="F10">
            <v>149.03100000000001</v>
          </cell>
          <cell r="G10">
            <v>35.445999999999998</v>
          </cell>
          <cell r="H10">
            <v>0</v>
          </cell>
          <cell r="I10">
            <v>103.19</v>
          </cell>
          <cell r="J10">
            <v>1.244</v>
          </cell>
          <cell r="K10">
            <v>1.379</v>
          </cell>
          <cell r="L10">
            <v>0</v>
          </cell>
          <cell r="M10">
            <v>0</v>
          </cell>
          <cell r="N10">
            <v>100.56699999999999</v>
          </cell>
          <cell r="O10">
            <v>0</v>
          </cell>
          <cell r="P10">
            <v>412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412</v>
          </cell>
          <cell r="V10">
            <v>0</v>
          </cell>
          <cell r="W10">
            <v>0.94099999999999995</v>
          </cell>
          <cell r="X10">
            <v>103.19</v>
          </cell>
          <cell r="Y10">
            <v>3.5640000000000001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100.56699999999999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103.19</v>
          </cell>
          <cell r="BC10">
            <v>412</v>
          </cell>
          <cell r="BD10">
            <v>283.40600000000001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245.458</v>
          </cell>
          <cell r="E11">
            <v>115.98699999999999</v>
          </cell>
          <cell r="F11">
            <v>129.471</v>
          </cell>
          <cell r="G11">
            <v>35.539000000000001</v>
          </cell>
          <cell r="H11">
            <v>0</v>
          </cell>
          <cell r="I11">
            <v>88.59</v>
          </cell>
          <cell r="J11">
            <v>1.246</v>
          </cell>
          <cell r="K11">
            <v>1.391</v>
          </cell>
          <cell r="L11">
            <v>0</v>
          </cell>
          <cell r="M11">
            <v>0</v>
          </cell>
          <cell r="N11">
            <v>85.953000000000003</v>
          </cell>
          <cell r="O11">
            <v>0</v>
          </cell>
          <cell r="P11">
            <v>356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356</v>
          </cell>
          <cell r="V11">
            <v>0</v>
          </cell>
          <cell r="W11">
            <v>1.2050000000000001</v>
          </cell>
          <cell r="X11">
            <v>88.59</v>
          </cell>
          <cell r="Y11">
            <v>3.8420000000000001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85.953000000000003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88.59</v>
          </cell>
          <cell r="BC11">
            <v>356</v>
          </cell>
          <cell r="BD11">
            <v>245.458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198.983</v>
          </cell>
          <cell r="E12">
            <v>94.317999999999998</v>
          </cell>
          <cell r="F12">
            <v>104.66500000000001</v>
          </cell>
          <cell r="G12">
            <v>35.534999999999997</v>
          </cell>
          <cell r="H12">
            <v>0</v>
          </cell>
          <cell r="I12">
            <v>71.09</v>
          </cell>
          <cell r="J12">
            <v>0.97099999999999997</v>
          </cell>
          <cell r="K12">
            <v>1.077</v>
          </cell>
          <cell r="L12">
            <v>0</v>
          </cell>
          <cell r="M12">
            <v>0</v>
          </cell>
          <cell r="N12">
            <v>69.042000000000002</v>
          </cell>
          <cell r="O12">
            <v>0</v>
          </cell>
          <cell r="P12">
            <v>284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284</v>
          </cell>
          <cell r="V12">
            <v>0</v>
          </cell>
          <cell r="W12">
            <v>1.39</v>
          </cell>
          <cell r="X12">
            <v>71.09</v>
          </cell>
          <cell r="Y12">
            <v>3.4379999999999997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69.042000000000002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71.09</v>
          </cell>
          <cell r="BC12">
            <v>284</v>
          </cell>
          <cell r="BD12">
            <v>198.983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261.86900000000003</v>
          </cell>
          <cell r="E13">
            <v>122.58499999999999</v>
          </cell>
          <cell r="F13">
            <v>139.28399999999999</v>
          </cell>
          <cell r="G13">
            <v>35.491</v>
          </cell>
          <cell r="H13">
            <v>0</v>
          </cell>
          <cell r="I13">
            <v>92.656000000000006</v>
          </cell>
          <cell r="J13">
            <v>1.198</v>
          </cell>
          <cell r="K13">
            <v>1.3620000000000001</v>
          </cell>
          <cell r="L13">
            <v>0</v>
          </cell>
          <cell r="M13">
            <v>0</v>
          </cell>
          <cell r="N13">
            <v>90.096000000000004</v>
          </cell>
          <cell r="O13">
            <v>0</v>
          </cell>
          <cell r="P13">
            <v>379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379</v>
          </cell>
          <cell r="V13">
            <v>0</v>
          </cell>
          <cell r="W13">
            <v>1.3029999999999999</v>
          </cell>
          <cell r="X13">
            <v>92.656000000000006</v>
          </cell>
          <cell r="Y13">
            <v>3.863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90.096000000000004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92.656000000000006</v>
          </cell>
          <cell r="BC13">
            <v>379</v>
          </cell>
          <cell r="BD13">
            <v>261.86900000000003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201.97499999999999</v>
          </cell>
          <cell r="E14">
            <v>94.213999999999999</v>
          </cell>
          <cell r="F14">
            <v>107.761</v>
          </cell>
          <cell r="G14">
            <v>35.588000000000001</v>
          </cell>
          <cell r="H14">
            <v>0</v>
          </cell>
          <cell r="I14">
            <v>70.914000000000001</v>
          </cell>
          <cell r="J14">
            <v>0.86699999999999999</v>
          </cell>
          <cell r="K14">
            <v>0.99199999999999999</v>
          </cell>
          <cell r="L14">
            <v>0</v>
          </cell>
          <cell r="M14">
            <v>0</v>
          </cell>
          <cell r="N14">
            <v>69.055000000000007</v>
          </cell>
          <cell r="O14">
            <v>0</v>
          </cell>
          <cell r="P14">
            <v>292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292</v>
          </cell>
          <cell r="V14">
            <v>0</v>
          </cell>
          <cell r="W14">
            <v>1.264</v>
          </cell>
          <cell r="X14">
            <v>70.914000000000001</v>
          </cell>
          <cell r="Y14">
            <v>3.1230000000000002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69.055000000000007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70.914000000000001</v>
          </cell>
          <cell r="BC14">
            <v>292</v>
          </cell>
          <cell r="BD14">
            <v>201.97499999999999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253.50399999999999</v>
          </cell>
          <cell r="E15">
            <v>117.334</v>
          </cell>
          <cell r="F15">
            <v>136.16999999999999</v>
          </cell>
          <cell r="G15">
            <v>35.594999999999999</v>
          </cell>
          <cell r="H15">
            <v>0</v>
          </cell>
          <cell r="I15">
            <v>88.8</v>
          </cell>
          <cell r="J15">
            <v>0.85799999999999998</v>
          </cell>
          <cell r="K15">
            <v>0.995</v>
          </cell>
          <cell r="L15">
            <v>0</v>
          </cell>
          <cell r="M15">
            <v>0</v>
          </cell>
          <cell r="N15">
            <v>86.947000000000003</v>
          </cell>
          <cell r="O15">
            <v>0</v>
          </cell>
          <cell r="P15">
            <v>371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371</v>
          </cell>
          <cell r="V15">
            <v>0</v>
          </cell>
          <cell r="W15">
            <v>1.131</v>
          </cell>
          <cell r="X15">
            <v>88.8</v>
          </cell>
          <cell r="Y15">
            <v>2.984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86.947000000000003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88.8</v>
          </cell>
          <cell r="BC15">
            <v>371</v>
          </cell>
          <cell r="BD15">
            <v>253.50399999999999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37.712000000000003</v>
          </cell>
          <cell r="J16">
            <v>17.311</v>
          </cell>
          <cell r="K16">
            <v>20.401</v>
          </cell>
          <cell r="L16">
            <v>0</v>
          </cell>
          <cell r="M16">
            <v>0</v>
          </cell>
          <cell r="N16">
            <v>0</v>
          </cell>
          <cell r="O16">
            <v>3.5527136788005009E-15</v>
          </cell>
          <cell r="P16">
            <v>160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160</v>
          </cell>
          <cell r="V16">
            <v>0</v>
          </cell>
          <cell r="W16">
            <v>0</v>
          </cell>
          <cell r="X16">
            <v>37.712000000000003</v>
          </cell>
          <cell r="Y16">
            <v>37.712000000000003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37.712000000000003</v>
          </cell>
          <cell r="BC16">
            <v>160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768.15300000000002</v>
          </cell>
          <cell r="E6">
            <v>349.762</v>
          </cell>
          <cell r="F6">
            <v>418.39100000000002</v>
          </cell>
          <cell r="G6">
            <v>34.645000000000003</v>
          </cell>
          <cell r="H6">
            <v>0</v>
          </cell>
          <cell r="I6">
            <v>275.63799999999998</v>
          </cell>
          <cell r="J6">
            <v>2.9590000000000001</v>
          </cell>
          <cell r="K6">
            <v>3.5390000000000001</v>
          </cell>
          <cell r="L6">
            <v>0</v>
          </cell>
          <cell r="M6">
            <v>0</v>
          </cell>
          <cell r="N6">
            <v>269.14</v>
          </cell>
          <cell r="O6">
            <v>0</v>
          </cell>
          <cell r="P6">
            <v>1187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1187</v>
          </cell>
          <cell r="V6">
            <v>0</v>
          </cell>
          <cell r="W6">
            <v>0.314</v>
          </cell>
          <cell r="X6">
            <v>275.63799999999998</v>
          </cell>
          <cell r="Y6">
            <v>6.8120000000000003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269.14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275.63799999999998</v>
          </cell>
          <cell r="BC6">
            <v>1187</v>
          </cell>
          <cell r="BD6">
            <v>768.15300000000002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761.08500000000004</v>
          </cell>
          <cell r="E7">
            <v>346.71300000000002</v>
          </cell>
          <cell r="F7">
            <v>414.37200000000001</v>
          </cell>
          <cell r="G7">
            <v>34.512</v>
          </cell>
          <cell r="H7">
            <v>0</v>
          </cell>
          <cell r="I7">
            <v>273.56099999999998</v>
          </cell>
          <cell r="J7">
            <v>2.899</v>
          </cell>
          <cell r="K7">
            <v>3.464</v>
          </cell>
          <cell r="L7">
            <v>0</v>
          </cell>
          <cell r="M7">
            <v>0</v>
          </cell>
          <cell r="N7">
            <v>267.19799999999998</v>
          </cell>
          <cell r="O7">
            <v>0</v>
          </cell>
          <cell r="P7">
            <v>1177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1177</v>
          </cell>
          <cell r="V7">
            <v>0</v>
          </cell>
          <cell r="W7">
            <v>0.24</v>
          </cell>
          <cell r="X7">
            <v>273.56099999999998</v>
          </cell>
          <cell r="Y7">
            <v>6.6029999999999998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267.19799999999998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273.56099999999998</v>
          </cell>
          <cell r="BC7">
            <v>1177</v>
          </cell>
          <cell r="BD7">
            <v>761.08500000000004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896.86500000000001</v>
          </cell>
          <cell r="E8">
            <v>409.84300000000002</v>
          </cell>
          <cell r="F8">
            <v>487.02199999999999</v>
          </cell>
          <cell r="G8">
            <v>34.6</v>
          </cell>
          <cell r="H8">
            <v>0</v>
          </cell>
          <cell r="I8">
            <v>320.24799999999999</v>
          </cell>
          <cell r="J8">
            <v>3.5369999999999999</v>
          </cell>
          <cell r="K8">
            <v>4.202</v>
          </cell>
          <cell r="L8">
            <v>0</v>
          </cell>
          <cell r="M8">
            <v>0</v>
          </cell>
          <cell r="N8">
            <v>312.50900000000001</v>
          </cell>
          <cell r="O8">
            <v>0</v>
          </cell>
          <cell r="P8">
            <v>1370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1370</v>
          </cell>
          <cell r="V8">
            <v>0</v>
          </cell>
          <cell r="W8">
            <v>0.245</v>
          </cell>
          <cell r="X8">
            <v>320.24799999999999</v>
          </cell>
          <cell r="Y8">
            <v>7.984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312.50900000000001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320.24799999999999</v>
          </cell>
          <cell r="BC8">
            <v>1370</v>
          </cell>
          <cell r="BD8">
            <v>896.86500000000001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835.11599999999999</v>
          </cell>
          <cell r="E9">
            <v>382.01400000000001</v>
          </cell>
          <cell r="F9">
            <v>453.10199999999998</v>
          </cell>
          <cell r="G9">
            <v>34.576999999999998</v>
          </cell>
          <cell r="H9">
            <v>0</v>
          </cell>
          <cell r="I9">
            <v>296.96199999999999</v>
          </cell>
          <cell r="J9">
            <v>4.681</v>
          </cell>
          <cell r="K9">
            <v>5.5529999999999999</v>
          </cell>
          <cell r="L9">
            <v>0</v>
          </cell>
          <cell r="M9">
            <v>0</v>
          </cell>
          <cell r="N9">
            <v>286.72800000000001</v>
          </cell>
          <cell r="O9">
            <v>0</v>
          </cell>
          <cell r="P9">
            <v>1268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1268</v>
          </cell>
          <cell r="V9">
            <v>0</v>
          </cell>
          <cell r="W9">
            <v>0.29299999999999998</v>
          </cell>
          <cell r="X9">
            <v>296.96199999999999</v>
          </cell>
          <cell r="Y9">
            <v>10.526999999999999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286.72800000000001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296.96199999999999</v>
          </cell>
          <cell r="BC9">
            <v>1268</v>
          </cell>
          <cell r="BD9">
            <v>835.11599999999999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447.84199999999998</v>
          </cell>
          <cell r="E10">
            <v>207.16800000000001</v>
          </cell>
          <cell r="F10">
            <v>240.67400000000001</v>
          </cell>
          <cell r="G10">
            <v>34.784999999999997</v>
          </cell>
          <cell r="H10">
            <v>0</v>
          </cell>
          <cell r="I10">
            <v>157.81</v>
          </cell>
          <cell r="J10">
            <v>0.151</v>
          </cell>
          <cell r="K10">
            <v>0.17499999999999999</v>
          </cell>
          <cell r="L10">
            <v>0</v>
          </cell>
          <cell r="M10">
            <v>0</v>
          </cell>
          <cell r="N10">
            <v>157.48400000000001</v>
          </cell>
          <cell r="O10">
            <v>0</v>
          </cell>
          <cell r="P10">
            <v>660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660</v>
          </cell>
          <cell r="V10">
            <v>0</v>
          </cell>
          <cell r="W10">
            <v>0.58499999999999996</v>
          </cell>
          <cell r="X10">
            <v>157.81</v>
          </cell>
          <cell r="Y10">
            <v>0.91099999999999992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157.48400000000001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157.81</v>
          </cell>
          <cell r="BC10">
            <v>660</v>
          </cell>
          <cell r="BD10">
            <v>447.84199999999998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345.51600000000002</v>
          </cell>
          <cell r="E11">
            <v>159.697</v>
          </cell>
          <cell r="F11">
            <v>185.81899999999999</v>
          </cell>
          <cell r="G11">
            <v>34.83</v>
          </cell>
          <cell r="H11">
            <v>0</v>
          </cell>
          <cell r="I11">
            <v>123.422</v>
          </cell>
          <cell r="J11">
            <v>2.302</v>
          </cell>
          <cell r="K11">
            <v>2.6779999999999999</v>
          </cell>
          <cell r="L11">
            <v>0</v>
          </cell>
          <cell r="M11">
            <v>0</v>
          </cell>
          <cell r="N11">
            <v>118.44199999999999</v>
          </cell>
          <cell r="O11">
            <v>0</v>
          </cell>
          <cell r="P11">
            <v>517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517</v>
          </cell>
          <cell r="V11">
            <v>0</v>
          </cell>
          <cell r="W11">
            <v>0.624</v>
          </cell>
          <cell r="X11">
            <v>123.422</v>
          </cell>
          <cell r="Y11">
            <v>5.6040000000000001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118.44199999999999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123.422</v>
          </cell>
          <cell r="BC11">
            <v>517</v>
          </cell>
          <cell r="BD11">
            <v>345.51600000000002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350.53899999999999</v>
          </cell>
          <cell r="E12">
            <v>161.19200000000001</v>
          </cell>
          <cell r="F12">
            <v>189.34700000000001</v>
          </cell>
          <cell r="G12">
            <v>34.603000000000002</v>
          </cell>
          <cell r="H12">
            <v>0</v>
          </cell>
          <cell r="I12">
            <v>123.91200000000001</v>
          </cell>
          <cell r="J12">
            <v>2.0430000000000001</v>
          </cell>
          <cell r="K12">
            <v>2.4</v>
          </cell>
          <cell r="L12">
            <v>0</v>
          </cell>
          <cell r="M12">
            <v>0</v>
          </cell>
          <cell r="N12">
            <v>119.46899999999999</v>
          </cell>
          <cell r="O12">
            <v>0</v>
          </cell>
          <cell r="P12">
            <v>524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524</v>
          </cell>
          <cell r="V12">
            <v>0</v>
          </cell>
          <cell r="W12">
            <v>0.63</v>
          </cell>
          <cell r="X12">
            <v>123.91200000000001</v>
          </cell>
          <cell r="Y12">
            <v>5.0729999999999995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119.46899999999999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123.91200000000001</v>
          </cell>
          <cell r="BC12">
            <v>524</v>
          </cell>
          <cell r="BD12">
            <v>350.53899999999999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340.45100000000002</v>
          </cell>
          <cell r="E13">
            <v>156.684</v>
          </cell>
          <cell r="F13">
            <v>183.767</v>
          </cell>
          <cell r="G13">
            <v>34.680999999999997</v>
          </cell>
          <cell r="H13">
            <v>0</v>
          </cell>
          <cell r="I13">
            <v>117.235</v>
          </cell>
          <cell r="J13">
            <v>0.95399999999999996</v>
          </cell>
          <cell r="K13">
            <v>1.119</v>
          </cell>
          <cell r="L13">
            <v>0</v>
          </cell>
          <cell r="M13">
            <v>0</v>
          </cell>
          <cell r="N13">
            <v>115.16200000000001</v>
          </cell>
          <cell r="O13">
            <v>0</v>
          </cell>
          <cell r="P13">
            <v>495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495</v>
          </cell>
          <cell r="V13">
            <v>0</v>
          </cell>
          <cell r="W13">
            <v>0.64500000000000002</v>
          </cell>
          <cell r="X13">
            <v>117.235</v>
          </cell>
          <cell r="Y13">
            <v>2.718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115.16200000000001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117.235</v>
          </cell>
          <cell r="BC13">
            <v>495</v>
          </cell>
          <cell r="BD13">
            <v>340.45100000000002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416.43099999999998</v>
          </cell>
          <cell r="E14">
            <v>192.351</v>
          </cell>
          <cell r="F14">
            <v>224.08</v>
          </cell>
          <cell r="G14">
            <v>34.451000000000001</v>
          </cell>
          <cell r="H14">
            <v>0</v>
          </cell>
          <cell r="I14">
            <v>147.35900000000001</v>
          </cell>
          <cell r="J14">
            <v>2.9</v>
          </cell>
          <cell r="K14">
            <v>3.3780000000000001</v>
          </cell>
          <cell r="L14">
            <v>0</v>
          </cell>
          <cell r="M14">
            <v>0</v>
          </cell>
          <cell r="N14">
            <v>141.08099999999999</v>
          </cell>
          <cell r="O14">
            <v>0</v>
          </cell>
          <cell r="P14">
            <v>618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618</v>
          </cell>
          <cell r="V14">
            <v>0</v>
          </cell>
          <cell r="W14">
            <v>0.57899999999999996</v>
          </cell>
          <cell r="X14">
            <v>147.35900000000001</v>
          </cell>
          <cell r="Y14">
            <v>6.8570000000000002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141.08099999999999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147.35900000000001</v>
          </cell>
          <cell r="BC14">
            <v>618</v>
          </cell>
          <cell r="BD14">
            <v>416.43099999999998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492.00200000000001</v>
          </cell>
          <cell r="E15">
            <v>225.73099999999999</v>
          </cell>
          <cell r="F15">
            <v>266.27100000000002</v>
          </cell>
          <cell r="G15">
            <v>34.262999999999998</v>
          </cell>
          <cell r="H15">
            <v>0</v>
          </cell>
          <cell r="I15">
            <v>174.96600000000001</v>
          </cell>
          <cell r="J15">
            <v>1.17</v>
          </cell>
          <cell r="K15">
            <v>1.38</v>
          </cell>
          <cell r="L15">
            <v>0</v>
          </cell>
          <cell r="M15">
            <v>0</v>
          </cell>
          <cell r="N15">
            <v>172.416</v>
          </cell>
          <cell r="O15">
            <v>0</v>
          </cell>
          <cell r="P15">
            <v>743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743</v>
          </cell>
          <cell r="V15">
            <v>0</v>
          </cell>
          <cell r="W15">
            <v>0.58499999999999996</v>
          </cell>
          <cell r="X15">
            <v>174.96600000000001</v>
          </cell>
          <cell r="Y15">
            <v>3.1349999999999998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172.416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174.96600000000001</v>
          </cell>
          <cell r="BC15">
            <v>743</v>
          </cell>
          <cell r="BD15">
            <v>492.00200000000001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672.58399999999995</v>
          </cell>
          <cell r="E16">
            <v>305.33199999999999</v>
          </cell>
          <cell r="F16">
            <v>367.25200000000001</v>
          </cell>
          <cell r="G16">
            <v>34.603000000000002</v>
          </cell>
          <cell r="H16">
            <v>0</v>
          </cell>
          <cell r="I16">
            <v>235.56299999999999</v>
          </cell>
          <cell r="J16">
            <v>2.68</v>
          </cell>
          <cell r="K16">
            <v>3.2229999999999999</v>
          </cell>
          <cell r="L16">
            <v>0</v>
          </cell>
          <cell r="M16">
            <v>0</v>
          </cell>
          <cell r="N16">
            <v>229.66</v>
          </cell>
          <cell r="O16">
            <v>0</v>
          </cell>
          <cell r="P16">
            <v>1020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1020</v>
          </cell>
          <cell r="V16">
            <v>0</v>
          </cell>
          <cell r="W16">
            <v>0.39600000000000002</v>
          </cell>
          <cell r="X16">
            <v>235.56299999999999</v>
          </cell>
          <cell r="Y16">
            <v>6.2990000000000004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229.66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1020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235.56299999999999</v>
          </cell>
          <cell r="BC16">
            <v>1020</v>
          </cell>
          <cell r="BD16">
            <v>672.58399999999995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735.01800000000003</v>
          </cell>
          <cell r="E17">
            <v>332.01600000000002</v>
          </cell>
          <cell r="F17">
            <v>403.00200000000001</v>
          </cell>
          <cell r="G17">
            <v>34.631999999999998</v>
          </cell>
          <cell r="H17">
            <v>0</v>
          </cell>
          <cell r="I17">
            <v>256.99799999999999</v>
          </cell>
          <cell r="J17">
            <v>2.1389999999999998</v>
          </cell>
          <cell r="K17">
            <v>2.597</v>
          </cell>
          <cell r="L17">
            <v>0</v>
          </cell>
          <cell r="M17">
            <v>0</v>
          </cell>
          <cell r="N17">
            <v>252.262</v>
          </cell>
          <cell r="O17">
            <v>0</v>
          </cell>
          <cell r="P17">
            <v>1123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1123</v>
          </cell>
          <cell r="V17">
            <v>0</v>
          </cell>
          <cell r="W17">
            <v>0.36899999999999999</v>
          </cell>
          <cell r="X17">
            <v>256.99799999999999</v>
          </cell>
          <cell r="Y17">
            <v>5.1049999999999995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1123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252.262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1123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256.99799999999999</v>
          </cell>
          <cell r="BC17">
            <v>1123</v>
          </cell>
          <cell r="BD17">
            <v>735.01800000000003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765.46299999999997</v>
          </cell>
          <cell r="E6">
            <v>344.37700000000001</v>
          </cell>
          <cell r="F6">
            <v>421.08600000000001</v>
          </cell>
          <cell r="G6">
            <v>34.840000000000003</v>
          </cell>
          <cell r="H6">
            <v>0</v>
          </cell>
          <cell r="I6">
            <v>267.15800000000002</v>
          </cell>
          <cell r="J6">
            <v>3.0350000000000001</v>
          </cell>
          <cell r="K6">
            <v>3.7109999999999999</v>
          </cell>
          <cell r="L6">
            <v>0</v>
          </cell>
          <cell r="M6">
            <v>0</v>
          </cell>
          <cell r="N6">
            <v>260.41199999999998</v>
          </cell>
          <cell r="O6">
            <v>0</v>
          </cell>
          <cell r="P6">
            <v>1176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1176</v>
          </cell>
          <cell r="V6">
            <v>0</v>
          </cell>
          <cell r="W6">
            <v>0.34</v>
          </cell>
          <cell r="X6">
            <v>267.15800000000002</v>
          </cell>
          <cell r="Y6">
            <v>7.0860000000000003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260.41199999999998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267.15800000000002</v>
          </cell>
          <cell r="BC6">
            <v>1176</v>
          </cell>
          <cell r="BD6">
            <v>765.46299999999997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667.05700000000002</v>
          </cell>
          <cell r="E7">
            <v>299.98899999999998</v>
          </cell>
          <cell r="F7">
            <v>367.06799999999998</v>
          </cell>
          <cell r="G7">
            <v>34.804000000000002</v>
          </cell>
          <cell r="H7">
            <v>0</v>
          </cell>
          <cell r="I7">
            <v>232.691</v>
          </cell>
          <cell r="J7">
            <v>2.4209999999999998</v>
          </cell>
          <cell r="K7">
            <v>2.9620000000000002</v>
          </cell>
          <cell r="L7">
            <v>0</v>
          </cell>
          <cell r="M7">
            <v>0</v>
          </cell>
          <cell r="N7">
            <v>227.30799999999999</v>
          </cell>
          <cell r="O7">
            <v>0</v>
          </cell>
          <cell r="P7">
            <v>1025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1025</v>
          </cell>
          <cell r="V7">
            <v>0</v>
          </cell>
          <cell r="W7">
            <v>0.54900000000000004</v>
          </cell>
          <cell r="X7">
            <v>232.691</v>
          </cell>
          <cell r="Y7">
            <v>5.9320000000000004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227.30799999999999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232.691</v>
          </cell>
          <cell r="BC7">
            <v>1025</v>
          </cell>
          <cell r="BD7">
            <v>667.05700000000002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643.19100000000003</v>
          </cell>
          <cell r="E8">
            <v>290.78399999999999</v>
          </cell>
          <cell r="F8">
            <v>352.40699999999998</v>
          </cell>
          <cell r="G8">
            <v>34.755000000000003</v>
          </cell>
          <cell r="H8">
            <v>0</v>
          </cell>
          <cell r="I8">
            <v>223.47399999999999</v>
          </cell>
          <cell r="J8">
            <v>2.6339999999999999</v>
          </cell>
          <cell r="K8">
            <v>3.1930000000000001</v>
          </cell>
          <cell r="L8">
            <v>0</v>
          </cell>
          <cell r="M8">
            <v>0</v>
          </cell>
          <cell r="N8">
            <v>217.64699999999999</v>
          </cell>
          <cell r="O8">
            <v>0</v>
          </cell>
          <cell r="P8">
            <v>975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975</v>
          </cell>
          <cell r="V8">
            <v>0</v>
          </cell>
          <cell r="W8">
            <v>0.46200000000000002</v>
          </cell>
          <cell r="X8">
            <v>223.47399999999999</v>
          </cell>
          <cell r="Y8">
            <v>6.2889999999999997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217.64699999999999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223.47399999999999</v>
          </cell>
          <cell r="BC8">
            <v>975</v>
          </cell>
          <cell r="BD8">
            <v>643.19100000000003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403.86700000000002</v>
          </cell>
          <cell r="E9">
            <v>183.27099999999999</v>
          </cell>
          <cell r="F9">
            <v>220.596</v>
          </cell>
          <cell r="G9">
            <v>34.83</v>
          </cell>
          <cell r="H9">
            <v>0</v>
          </cell>
          <cell r="I9">
            <v>139.38900000000001</v>
          </cell>
          <cell r="J9">
            <v>0.84699999999999998</v>
          </cell>
          <cell r="K9">
            <v>1.02</v>
          </cell>
          <cell r="L9">
            <v>0</v>
          </cell>
          <cell r="M9">
            <v>0</v>
          </cell>
          <cell r="N9">
            <v>137.52199999999999</v>
          </cell>
          <cell r="O9">
            <v>0</v>
          </cell>
          <cell r="P9">
            <v>604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604</v>
          </cell>
          <cell r="V9">
            <v>0</v>
          </cell>
          <cell r="W9">
            <v>0.56399999999999995</v>
          </cell>
          <cell r="X9">
            <v>139.38900000000001</v>
          </cell>
          <cell r="Y9">
            <v>2.431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137.52199999999999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139.38900000000001</v>
          </cell>
          <cell r="BC9">
            <v>604</v>
          </cell>
          <cell r="BD9">
            <v>403.86700000000002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219.16200000000001</v>
          </cell>
          <cell r="E10">
            <v>101.57</v>
          </cell>
          <cell r="F10">
            <v>117.592</v>
          </cell>
          <cell r="G10">
            <v>34.613</v>
          </cell>
          <cell r="H10">
            <v>0</v>
          </cell>
          <cell r="I10">
            <v>75.817999999999998</v>
          </cell>
          <cell r="J10">
            <v>1.2509999999999999</v>
          </cell>
          <cell r="K10">
            <v>1.448</v>
          </cell>
          <cell r="L10">
            <v>0</v>
          </cell>
          <cell r="M10">
            <v>0</v>
          </cell>
          <cell r="N10">
            <v>73.119</v>
          </cell>
          <cell r="O10">
            <v>0</v>
          </cell>
          <cell r="P10">
            <v>316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316</v>
          </cell>
          <cell r="V10">
            <v>0</v>
          </cell>
          <cell r="W10">
            <v>0.66700000000000004</v>
          </cell>
          <cell r="X10">
            <v>75.817999999999998</v>
          </cell>
          <cell r="Y10">
            <v>3.3659999999999997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73.119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75.817999999999998</v>
          </cell>
          <cell r="BC10">
            <v>316</v>
          </cell>
          <cell r="BD10">
            <v>219.16200000000001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343.75900000000001</v>
          </cell>
          <cell r="E11">
            <v>156.55699999999999</v>
          </cell>
          <cell r="F11">
            <v>187.202</v>
          </cell>
          <cell r="G11">
            <v>34.642000000000003</v>
          </cell>
          <cell r="H11">
            <v>0</v>
          </cell>
          <cell r="I11">
            <v>118.476</v>
          </cell>
          <cell r="J11">
            <v>1.3540000000000001</v>
          </cell>
          <cell r="K11">
            <v>1.619</v>
          </cell>
          <cell r="L11">
            <v>0</v>
          </cell>
          <cell r="M11">
            <v>0</v>
          </cell>
          <cell r="N11">
            <v>115.503</v>
          </cell>
          <cell r="O11">
            <v>0</v>
          </cell>
          <cell r="P11">
            <v>510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510</v>
          </cell>
          <cell r="V11">
            <v>0</v>
          </cell>
          <cell r="W11">
            <v>0.99299999999999999</v>
          </cell>
          <cell r="X11">
            <v>118.476</v>
          </cell>
          <cell r="Y11">
            <v>3.9659999999999997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115.503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118.476</v>
          </cell>
          <cell r="BC11">
            <v>510</v>
          </cell>
          <cell r="BD11">
            <v>343.75900000000001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316.267</v>
          </cell>
          <cell r="E12">
            <v>144.21600000000001</v>
          </cell>
          <cell r="F12">
            <v>172.05099999999999</v>
          </cell>
          <cell r="G12">
            <v>34.765000000000001</v>
          </cell>
          <cell r="H12">
            <v>0</v>
          </cell>
          <cell r="I12">
            <v>108.736</v>
          </cell>
          <cell r="J12">
            <v>1.8759999999999999</v>
          </cell>
          <cell r="K12">
            <v>2.2389999999999999</v>
          </cell>
          <cell r="L12">
            <v>0</v>
          </cell>
          <cell r="M12">
            <v>0</v>
          </cell>
          <cell r="N12">
            <v>104.621</v>
          </cell>
          <cell r="O12">
            <v>0</v>
          </cell>
          <cell r="P12">
            <v>467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467</v>
          </cell>
          <cell r="V12">
            <v>0</v>
          </cell>
          <cell r="W12">
            <v>1.131</v>
          </cell>
          <cell r="X12">
            <v>108.736</v>
          </cell>
          <cell r="Y12">
            <v>5.2460000000000004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104.621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108.736</v>
          </cell>
          <cell r="BC12">
            <v>467</v>
          </cell>
          <cell r="BD12">
            <v>316.267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303.77600000000001</v>
          </cell>
          <cell r="E13">
            <v>137.27099999999999</v>
          </cell>
          <cell r="F13">
            <v>166.505</v>
          </cell>
          <cell r="G13">
            <v>34.887999999999998</v>
          </cell>
          <cell r="H13">
            <v>0</v>
          </cell>
          <cell r="I13">
            <v>103.511</v>
          </cell>
          <cell r="J13">
            <v>1.296</v>
          </cell>
          <cell r="K13">
            <v>1.5720000000000001</v>
          </cell>
          <cell r="L13">
            <v>0</v>
          </cell>
          <cell r="M13">
            <v>0</v>
          </cell>
          <cell r="N13">
            <v>100.643</v>
          </cell>
          <cell r="O13">
            <v>0</v>
          </cell>
          <cell r="P13">
            <v>452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452</v>
          </cell>
          <cell r="V13">
            <v>0</v>
          </cell>
          <cell r="W13">
            <v>1.24</v>
          </cell>
          <cell r="X13">
            <v>103.511</v>
          </cell>
          <cell r="Y13">
            <v>4.1080000000000005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100.643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103.511</v>
          </cell>
          <cell r="BC13">
            <v>452</v>
          </cell>
          <cell r="BD13">
            <v>303.77600000000001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330.38</v>
          </cell>
          <cell r="E14">
            <v>151.02199999999999</v>
          </cell>
          <cell r="F14">
            <v>179.358</v>
          </cell>
          <cell r="G14">
            <v>34.875</v>
          </cell>
          <cell r="H14">
            <v>0</v>
          </cell>
          <cell r="I14">
            <v>112.502</v>
          </cell>
          <cell r="J14">
            <v>1.5329999999999999</v>
          </cell>
          <cell r="K14">
            <v>1.821</v>
          </cell>
          <cell r="L14">
            <v>0</v>
          </cell>
          <cell r="M14">
            <v>0</v>
          </cell>
          <cell r="N14">
            <v>109.148</v>
          </cell>
          <cell r="O14">
            <v>0</v>
          </cell>
          <cell r="P14">
            <v>481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481</v>
          </cell>
          <cell r="V14">
            <v>0</v>
          </cell>
          <cell r="W14">
            <v>1.1830000000000001</v>
          </cell>
          <cell r="X14">
            <v>112.502</v>
          </cell>
          <cell r="Y14">
            <v>4.5369999999999999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109.148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112.502</v>
          </cell>
          <cell r="BC14">
            <v>481</v>
          </cell>
          <cell r="BD14">
            <v>330.38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467.09399999999999</v>
          </cell>
          <cell r="E15">
            <v>212.87</v>
          </cell>
          <cell r="F15">
            <v>254.22399999999999</v>
          </cell>
          <cell r="G15">
            <v>34.743000000000002</v>
          </cell>
          <cell r="H15">
            <v>0</v>
          </cell>
          <cell r="I15">
            <v>159.55799999999999</v>
          </cell>
          <cell r="J15">
            <v>2.206</v>
          </cell>
          <cell r="K15">
            <v>2.6339999999999999</v>
          </cell>
          <cell r="L15">
            <v>0</v>
          </cell>
          <cell r="M15">
            <v>0</v>
          </cell>
          <cell r="N15">
            <v>154.71799999999999</v>
          </cell>
          <cell r="O15">
            <v>0</v>
          </cell>
          <cell r="P15">
            <v>686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686</v>
          </cell>
          <cell r="V15">
            <v>0</v>
          </cell>
          <cell r="W15">
            <v>0.97599999999999998</v>
          </cell>
          <cell r="X15">
            <v>159.55799999999999</v>
          </cell>
          <cell r="Y15">
            <v>5.8159999999999998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154.71799999999999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159.55799999999999</v>
          </cell>
          <cell r="BC15">
            <v>686</v>
          </cell>
          <cell r="BD15">
            <v>467.09399999999999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42.024999999999999</v>
          </cell>
          <cell r="J16">
            <v>42.024999999999999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42.024999999999999</v>
          </cell>
          <cell r="Y16">
            <v>42.024999999999999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42.024999999999999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913.53</v>
          </cell>
          <cell r="E6">
            <v>417.17700000000002</v>
          </cell>
          <cell r="F6">
            <v>496.35300000000001</v>
          </cell>
          <cell r="G6">
            <v>34.656999999999996</v>
          </cell>
          <cell r="H6">
            <v>0</v>
          </cell>
          <cell r="I6">
            <v>331.05700000000002</v>
          </cell>
          <cell r="J6">
            <v>4.0830000000000002</v>
          </cell>
          <cell r="K6">
            <v>4.8570000000000002</v>
          </cell>
          <cell r="L6">
            <v>0</v>
          </cell>
          <cell r="M6">
            <v>0</v>
          </cell>
          <cell r="N6">
            <v>322.11700000000002</v>
          </cell>
          <cell r="O6">
            <v>0</v>
          </cell>
          <cell r="P6">
            <v>1418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1418</v>
          </cell>
          <cell r="V6">
            <v>0</v>
          </cell>
          <cell r="W6">
            <v>6.0880000000000001</v>
          </cell>
          <cell r="X6">
            <v>331.05700000000002</v>
          </cell>
          <cell r="Y6">
            <v>15.028000000000002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322.11700000000002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331.05700000000002</v>
          </cell>
          <cell r="BC6">
            <v>1418</v>
          </cell>
          <cell r="BD6">
            <v>913.53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1052.03</v>
          </cell>
          <cell r="E7">
            <v>480.92599999999999</v>
          </cell>
          <cell r="F7">
            <v>571.10400000000004</v>
          </cell>
          <cell r="G7">
            <v>34.725000000000001</v>
          </cell>
          <cell r="H7">
            <v>0</v>
          </cell>
          <cell r="I7">
            <v>381.05</v>
          </cell>
          <cell r="J7">
            <v>4.7809999999999997</v>
          </cell>
          <cell r="K7">
            <v>5.6769999999999996</v>
          </cell>
          <cell r="L7">
            <v>0</v>
          </cell>
          <cell r="M7">
            <v>0</v>
          </cell>
          <cell r="N7">
            <v>370.59199999999998</v>
          </cell>
          <cell r="O7">
            <v>0</v>
          </cell>
          <cell r="P7">
            <v>1629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1629</v>
          </cell>
          <cell r="V7">
            <v>0</v>
          </cell>
          <cell r="W7">
            <v>5.2149999999999999</v>
          </cell>
          <cell r="X7">
            <v>381.05</v>
          </cell>
          <cell r="Y7">
            <v>15.672999999999998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370.59199999999998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381.05</v>
          </cell>
          <cell r="BC7">
            <v>1629</v>
          </cell>
          <cell r="BD7">
            <v>1052.03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1022.535</v>
          </cell>
          <cell r="E8">
            <v>469.46899999999999</v>
          </cell>
          <cell r="F8">
            <v>553.06600000000003</v>
          </cell>
          <cell r="G8">
            <v>34.968000000000004</v>
          </cell>
          <cell r="H8">
            <v>0</v>
          </cell>
          <cell r="I8">
            <v>372.07799999999997</v>
          </cell>
          <cell r="J8">
            <v>4.3899999999999997</v>
          </cell>
          <cell r="K8">
            <v>5.1719999999999997</v>
          </cell>
          <cell r="L8">
            <v>0</v>
          </cell>
          <cell r="M8">
            <v>0</v>
          </cell>
          <cell r="N8">
            <v>362.51600000000002</v>
          </cell>
          <cell r="O8">
            <v>0</v>
          </cell>
          <cell r="P8">
            <v>1578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1578</v>
          </cell>
          <cell r="V8">
            <v>0</v>
          </cell>
          <cell r="W8">
            <v>6.282</v>
          </cell>
          <cell r="X8">
            <v>372.07799999999997</v>
          </cell>
          <cell r="Y8">
            <v>15.843999999999999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1578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362.51600000000002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1578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372.07799999999997</v>
          </cell>
          <cell r="BC8">
            <v>1578</v>
          </cell>
          <cell r="BD8">
            <v>1022.535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575.85299999999995</v>
          </cell>
          <cell r="E9">
            <v>266.06099999999998</v>
          </cell>
          <cell r="F9">
            <v>309.79199999999997</v>
          </cell>
          <cell r="G9">
            <v>35.293999999999997</v>
          </cell>
          <cell r="H9">
            <v>0</v>
          </cell>
          <cell r="I9">
            <v>209.22200000000001</v>
          </cell>
          <cell r="J9">
            <v>2.7570000000000001</v>
          </cell>
          <cell r="K9">
            <v>3.2109999999999999</v>
          </cell>
          <cell r="L9">
            <v>0</v>
          </cell>
          <cell r="M9">
            <v>0</v>
          </cell>
          <cell r="N9">
            <v>203.25399999999999</v>
          </cell>
          <cell r="O9">
            <v>0</v>
          </cell>
          <cell r="P9">
            <v>877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877</v>
          </cell>
          <cell r="V9">
            <v>0</v>
          </cell>
          <cell r="W9">
            <v>8.016</v>
          </cell>
          <cell r="X9">
            <v>209.22200000000001</v>
          </cell>
          <cell r="Y9">
            <v>13.984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203.25399999999999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209.22200000000001</v>
          </cell>
          <cell r="BC9">
            <v>877</v>
          </cell>
          <cell r="BD9">
            <v>575.85299999999995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399.91899999999998</v>
          </cell>
          <cell r="E10">
            <v>185.67599999999999</v>
          </cell>
          <cell r="F10">
            <v>214.24299999999999</v>
          </cell>
          <cell r="G10">
            <v>34.975000000000001</v>
          </cell>
          <cell r="H10">
            <v>0</v>
          </cell>
          <cell r="I10">
            <v>143.96199999999999</v>
          </cell>
          <cell r="J10">
            <v>1.9059999999999999</v>
          </cell>
          <cell r="K10">
            <v>2.1989999999999998</v>
          </cell>
          <cell r="L10">
            <v>0</v>
          </cell>
          <cell r="M10">
            <v>0</v>
          </cell>
          <cell r="N10">
            <v>139.857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7.2009999999999996</v>
          </cell>
          <cell r="X10">
            <v>143.96199999999999</v>
          </cell>
          <cell r="Y10">
            <v>11.305999999999999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139.857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143.96199999999999</v>
          </cell>
          <cell r="BC10">
            <v>598</v>
          </cell>
          <cell r="BD10">
            <v>399.91899999999998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115.643</v>
          </cell>
          <cell r="E11">
            <v>58.31</v>
          </cell>
          <cell r="F11">
            <v>57.332999999999998</v>
          </cell>
          <cell r="G11">
            <v>35.470999999999997</v>
          </cell>
          <cell r="H11">
            <v>0</v>
          </cell>
          <cell r="I11">
            <v>41.811999999999998</v>
          </cell>
          <cell r="J11">
            <v>1.395</v>
          </cell>
          <cell r="K11">
            <v>1.371</v>
          </cell>
          <cell r="L11">
            <v>0</v>
          </cell>
          <cell r="M11">
            <v>0</v>
          </cell>
          <cell r="N11">
            <v>39.045999999999999</v>
          </cell>
          <cell r="O11">
            <v>0</v>
          </cell>
          <cell r="P11">
            <v>148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148</v>
          </cell>
          <cell r="V11">
            <v>0</v>
          </cell>
          <cell r="W11">
            <v>8.59</v>
          </cell>
          <cell r="X11">
            <v>41.811999999999998</v>
          </cell>
          <cell r="Y11">
            <v>11.356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39.045999999999999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41.811999999999998</v>
          </cell>
          <cell r="BC11">
            <v>148</v>
          </cell>
          <cell r="BD11">
            <v>115.643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148.63499999999999</v>
          </cell>
          <cell r="E12">
            <v>66.135000000000005</v>
          </cell>
          <cell r="F12">
            <v>82.5</v>
          </cell>
          <cell r="G12">
            <v>35.491</v>
          </cell>
          <cell r="H12">
            <v>0</v>
          </cell>
          <cell r="I12">
            <v>53.664999999999999</v>
          </cell>
          <cell r="J12">
            <v>0.26700000000000002</v>
          </cell>
          <cell r="K12">
            <v>0.33200000000000002</v>
          </cell>
          <cell r="L12">
            <v>0</v>
          </cell>
          <cell r="M12">
            <v>0</v>
          </cell>
          <cell r="N12">
            <v>53.066000000000003</v>
          </cell>
          <cell r="O12">
            <v>0</v>
          </cell>
          <cell r="P12">
            <v>241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241</v>
          </cell>
          <cell r="V12">
            <v>0</v>
          </cell>
          <cell r="W12">
            <v>8.43</v>
          </cell>
          <cell r="X12">
            <v>53.664999999999999</v>
          </cell>
          <cell r="Y12">
            <v>9.0289999999999999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53.066000000000003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53.664999999999999</v>
          </cell>
          <cell r="BC12">
            <v>241</v>
          </cell>
          <cell r="BD12">
            <v>148.63499999999999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418.01499999999999</v>
          </cell>
          <cell r="E13">
            <v>197.58099999999999</v>
          </cell>
          <cell r="F13">
            <v>220.434</v>
          </cell>
          <cell r="G13">
            <v>35.276000000000003</v>
          </cell>
          <cell r="H13">
            <v>0</v>
          </cell>
          <cell r="I13">
            <v>152.625</v>
          </cell>
          <cell r="J13">
            <v>2.0350000000000001</v>
          </cell>
          <cell r="K13">
            <v>2.2709999999999999</v>
          </cell>
          <cell r="L13">
            <v>0</v>
          </cell>
          <cell r="M13">
            <v>0</v>
          </cell>
          <cell r="N13">
            <v>148.31899999999999</v>
          </cell>
          <cell r="O13">
            <v>0</v>
          </cell>
          <cell r="P13">
            <v>613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613</v>
          </cell>
          <cell r="V13">
            <v>0</v>
          </cell>
          <cell r="W13">
            <v>7.3140000000000001</v>
          </cell>
          <cell r="X13">
            <v>152.625</v>
          </cell>
          <cell r="Y13">
            <v>11.620000000000001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148.31899999999999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152.625</v>
          </cell>
          <cell r="BC13">
            <v>613</v>
          </cell>
          <cell r="BD13">
            <v>418.01499999999999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457.27499999999998</v>
          </cell>
          <cell r="E14">
            <v>212.02099999999999</v>
          </cell>
          <cell r="F14">
            <v>245.25399999999999</v>
          </cell>
          <cell r="G14">
            <v>35.639000000000003</v>
          </cell>
          <cell r="H14">
            <v>0</v>
          </cell>
          <cell r="I14">
            <v>168.33699999999999</v>
          </cell>
          <cell r="J14">
            <v>2.54</v>
          </cell>
          <cell r="K14">
            <v>2.9380000000000002</v>
          </cell>
          <cell r="L14">
            <v>0</v>
          </cell>
          <cell r="M14">
            <v>0</v>
          </cell>
          <cell r="N14">
            <v>162.85900000000001</v>
          </cell>
          <cell r="O14">
            <v>0</v>
          </cell>
          <cell r="P14">
            <v>701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701</v>
          </cell>
          <cell r="V14">
            <v>0</v>
          </cell>
          <cell r="W14">
            <v>7.9619999999999997</v>
          </cell>
          <cell r="X14">
            <v>168.33699999999999</v>
          </cell>
          <cell r="Y14">
            <v>13.44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162.85900000000001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168.33699999999999</v>
          </cell>
          <cell r="BC14">
            <v>701</v>
          </cell>
          <cell r="BD14">
            <v>457.27499999999998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633.67100000000005</v>
          </cell>
          <cell r="E15">
            <v>298.37200000000001</v>
          </cell>
          <cell r="F15">
            <v>335.29899999999998</v>
          </cell>
          <cell r="G15">
            <v>35.542999999999999</v>
          </cell>
          <cell r="H15">
            <v>0</v>
          </cell>
          <cell r="I15">
            <v>233.83699999999999</v>
          </cell>
          <cell r="J15">
            <v>3.82</v>
          </cell>
          <cell r="K15">
            <v>4.2919999999999998</v>
          </cell>
          <cell r="L15">
            <v>0</v>
          </cell>
          <cell r="M15">
            <v>0</v>
          </cell>
          <cell r="N15">
            <v>225.72499999999999</v>
          </cell>
          <cell r="O15">
            <v>0</v>
          </cell>
          <cell r="P15">
            <v>946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946</v>
          </cell>
          <cell r="V15">
            <v>0</v>
          </cell>
          <cell r="W15">
            <v>9.3650000000000002</v>
          </cell>
          <cell r="X15">
            <v>233.83699999999999</v>
          </cell>
          <cell r="Y15">
            <v>17.477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225.72499999999999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233.83699999999999</v>
          </cell>
          <cell r="BC15">
            <v>946</v>
          </cell>
          <cell r="BD15">
            <v>633.67100000000005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864.63699999999994</v>
          </cell>
          <cell r="E16">
            <v>405.589</v>
          </cell>
          <cell r="F16">
            <v>459.048</v>
          </cell>
          <cell r="G16">
            <v>35.478000000000002</v>
          </cell>
          <cell r="H16">
            <v>0</v>
          </cell>
          <cell r="I16">
            <v>318.81200000000001</v>
          </cell>
          <cell r="J16">
            <v>5.3319999999999999</v>
          </cell>
          <cell r="K16">
            <v>6.0350000000000001</v>
          </cell>
          <cell r="L16">
            <v>0</v>
          </cell>
          <cell r="M16">
            <v>0</v>
          </cell>
          <cell r="N16">
            <v>307.44499999999999</v>
          </cell>
          <cell r="O16">
            <v>0</v>
          </cell>
          <cell r="P16">
            <v>1299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1299</v>
          </cell>
          <cell r="V16">
            <v>0</v>
          </cell>
          <cell r="W16">
            <v>7.6420000000000003</v>
          </cell>
          <cell r="X16">
            <v>318.81200000000001</v>
          </cell>
          <cell r="Y16">
            <v>19.009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307.44499999999999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318.81200000000001</v>
          </cell>
          <cell r="BC16">
            <v>1299</v>
          </cell>
          <cell r="BD16">
            <v>864.63699999999994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766.63199999999995</v>
          </cell>
          <cell r="E17">
            <v>367.27699999999999</v>
          </cell>
          <cell r="F17">
            <v>399.35500000000002</v>
          </cell>
          <cell r="G17">
            <v>35.414999999999999</v>
          </cell>
          <cell r="H17">
            <v>0</v>
          </cell>
          <cell r="I17">
            <v>284.33300000000003</v>
          </cell>
          <cell r="J17">
            <v>5.91</v>
          </cell>
          <cell r="K17">
            <v>6.4260000000000002</v>
          </cell>
          <cell r="L17">
            <v>0</v>
          </cell>
          <cell r="M17">
            <v>0</v>
          </cell>
          <cell r="N17">
            <v>271.99700000000001</v>
          </cell>
          <cell r="O17">
            <v>0</v>
          </cell>
          <cell r="P17">
            <v>1113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1113</v>
          </cell>
          <cell r="V17">
            <v>0</v>
          </cell>
          <cell r="W17">
            <v>8.8940000000000001</v>
          </cell>
          <cell r="X17">
            <v>284.33300000000003</v>
          </cell>
          <cell r="Y17">
            <v>21.23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271.99700000000001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284.33300000000003</v>
          </cell>
          <cell r="BC17">
            <v>1113</v>
          </cell>
          <cell r="BD17">
            <v>766.63199999999995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6HJ4MPMTAYBCJP75IBVWIPKSQ"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947.37</v>
          </cell>
          <cell r="E6">
            <v>441.62900000000002</v>
          </cell>
          <cell r="F6">
            <v>505.74099999999999</v>
          </cell>
          <cell r="G6">
            <v>35.338999999999999</v>
          </cell>
          <cell r="H6">
            <v>0</v>
          </cell>
          <cell r="I6">
            <v>389.31599999999997</v>
          </cell>
          <cell r="J6">
            <v>2.6309999999999998</v>
          </cell>
          <cell r="K6">
            <v>3.0139999999999998</v>
          </cell>
          <cell r="L6">
            <v>0</v>
          </cell>
          <cell r="M6">
            <v>0</v>
          </cell>
          <cell r="N6">
            <v>383.67099999999999</v>
          </cell>
          <cell r="O6">
            <v>0</v>
          </cell>
          <cell r="P6">
            <v>1605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1605</v>
          </cell>
          <cell r="V6">
            <v>0</v>
          </cell>
          <cell r="W6">
            <v>0.86899999999999999</v>
          </cell>
          <cell r="X6">
            <v>389.31599999999997</v>
          </cell>
          <cell r="Y6">
            <v>6.5139999999999993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383.67099999999999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389.31599999999997</v>
          </cell>
          <cell r="BC6">
            <v>1605</v>
          </cell>
          <cell r="BD6">
            <v>947.37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934.125</v>
          </cell>
          <cell r="E7">
            <v>435.70499999999998</v>
          </cell>
          <cell r="F7">
            <v>498.42</v>
          </cell>
          <cell r="G7">
            <v>35.304000000000002</v>
          </cell>
          <cell r="H7">
            <v>0</v>
          </cell>
          <cell r="I7">
            <v>385.36399999999998</v>
          </cell>
          <cell r="J7">
            <v>2.8919999999999999</v>
          </cell>
          <cell r="K7">
            <v>3.3079999999999998</v>
          </cell>
          <cell r="L7">
            <v>0</v>
          </cell>
          <cell r="M7">
            <v>0</v>
          </cell>
          <cell r="N7">
            <v>379.16399999999999</v>
          </cell>
          <cell r="O7">
            <v>0</v>
          </cell>
          <cell r="P7">
            <v>1587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1587</v>
          </cell>
          <cell r="V7">
            <v>0</v>
          </cell>
          <cell r="W7">
            <v>0.61899999999999999</v>
          </cell>
          <cell r="X7">
            <v>385.36399999999998</v>
          </cell>
          <cell r="Y7">
            <v>6.8189999999999991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379.16399999999999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385.36399999999998</v>
          </cell>
          <cell r="BC7">
            <v>1587</v>
          </cell>
          <cell r="BD7">
            <v>934.125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661.95</v>
          </cell>
          <cell r="E8">
            <v>308.14800000000002</v>
          </cell>
          <cell r="F8">
            <v>353.80200000000002</v>
          </cell>
          <cell r="G8">
            <v>35.277999999999999</v>
          </cell>
          <cell r="H8">
            <v>0</v>
          </cell>
          <cell r="I8">
            <v>271.45</v>
          </cell>
          <cell r="J8">
            <v>1.591</v>
          </cell>
          <cell r="K8">
            <v>1.8260000000000001</v>
          </cell>
          <cell r="L8">
            <v>0</v>
          </cell>
          <cell r="M8">
            <v>0</v>
          </cell>
          <cell r="N8">
            <v>268.03300000000002</v>
          </cell>
          <cell r="O8">
            <v>0</v>
          </cell>
          <cell r="P8">
            <v>1122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1122</v>
          </cell>
          <cell r="V8">
            <v>0</v>
          </cell>
          <cell r="W8">
            <v>0.88</v>
          </cell>
          <cell r="X8">
            <v>271.45</v>
          </cell>
          <cell r="Y8">
            <v>4.2969999999999997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268.03300000000002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271.45</v>
          </cell>
          <cell r="BC8">
            <v>1122</v>
          </cell>
          <cell r="BD8">
            <v>661.95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340.90699999999998</v>
          </cell>
          <cell r="E9">
            <v>159.28399999999999</v>
          </cell>
          <cell r="F9">
            <v>181.62299999999999</v>
          </cell>
          <cell r="G9">
            <v>35.465000000000003</v>
          </cell>
          <cell r="H9">
            <v>0</v>
          </cell>
          <cell r="I9">
            <v>139.59</v>
          </cell>
          <cell r="J9">
            <v>0.80700000000000005</v>
          </cell>
          <cell r="K9">
            <v>0.92100000000000004</v>
          </cell>
          <cell r="L9">
            <v>0</v>
          </cell>
          <cell r="M9">
            <v>0</v>
          </cell>
          <cell r="N9">
            <v>137.86199999999999</v>
          </cell>
          <cell r="O9">
            <v>0</v>
          </cell>
          <cell r="P9">
            <v>573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573</v>
          </cell>
          <cell r="V9">
            <v>0</v>
          </cell>
          <cell r="W9">
            <v>1.375</v>
          </cell>
          <cell r="X9">
            <v>139.59</v>
          </cell>
          <cell r="Y9">
            <v>3.1030000000000002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137.86199999999999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139.59</v>
          </cell>
          <cell r="BC9">
            <v>573</v>
          </cell>
          <cell r="BD9">
            <v>340.90699999999998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253.06</v>
          </cell>
          <cell r="E10">
            <v>119.70699999999999</v>
          </cell>
          <cell r="F10">
            <v>133.35300000000001</v>
          </cell>
          <cell r="G10">
            <v>35.58</v>
          </cell>
          <cell r="H10">
            <v>0</v>
          </cell>
          <cell r="I10">
            <v>104.23</v>
          </cell>
          <cell r="J10">
            <v>0.629</v>
          </cell>
          <cell r="K10">
            <v>0.70099999999999996</v>
          </cell>
          <cell r="L10">
            <v>0</v>
          </cell>
          <cell r="M10">
            <v>0</v>
          </cell>
          <cell r="N10">
            <v>102.9</v>
          </cell>
          <cell r="O10">
            <v>0</v>
          </cell>
          <cell r="P10">
            <v>418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418</v>
          </cell>
          <cell r="V10">
            <v>0</v>
          </cell>
          <cell r="W10">
            <v>1.081</v>
          </cell>
          <cell r="X10">
            <v>104.23</v>
          </cell>
          <cell r="Y10">
            <v>2.411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102.9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104.23</v>
          </cell>
          <cell r="BC10">
            <v>418</v>
          </cell>
          <cell r="BD10">
            <v>253.06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177.05799999999999</v>
          </cell>
          <cell r="E11">
            <v>84.01</v>
          </cell>
          <cell r="F11">
            <v>93.048000000000002</v>
          </cell>
          <cell r="G11">
            <v>35.587000000000003</v>
          </cell>
          <cell r="H11">
            <v>0</v>
          </cell>
          <cell r="I11">
            <v>72.23</v>
          </cell>
          <cell r="J11">
            <v>0.55800000000000005</v>
          </cell>
          <cell r="K11">
            <v>0.61799999999999999</v>
          </cell>
          <cell r="L11">
            <v>0</v>
          </cell>
          <cell r="M11">
            <v>0</v>
          </cell>
          <cell r="N11">
            <v>71.054000000000002</v>
          </cell>
          <cell r="O11">
            <v>0</v>
          </cell>
          <cell r="P11">
            <v>288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288</v>
          </cell>
          <cell r="V11">
            <v>0</v>
          </cell>
          <cell r="W11">
            <v>2.1160000000000001</v>
          </cell>
          <cell r="X11">
            <v>72.23</v>
          </cell>
          <cell r="Y11">
            <v>3.2920000000000003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71.054000000000002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72.23</v>
          </cell>
          <cell r="BC11">
            <v>288</v>
          </cell>
          <cell r="BD11">
            <v>177.05799999999999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186.49799999999999</v>
          </cell>
          <cell r="E12">
            <v>88.006</v>
          </cell>
          <cell r="F12">
            <v>98.492000000000004</v>
          </cell>
          <cell r="G12">
            <v>35.561</v>
          </cell>
          <cell r="H12">
            <v>0</v>
          </cell>
          <cell r="I12">
            <v>75.95</v>
          </cell>
          <cell r="J12">
            <v>0.69</v>
          </cell>
          <cell r="K12">
            <v>0.77200000000000002</v>
          </cell>
          <cell r="L12">
            <v>0</v>
          </cell>
          <cell r="M12">
            <v>0</v>
          </cell>
          <cell r="N12">
            <v>74.488</v>
          </cell>
          <cell r="O12">
            <v>0</v>
          </cell>
          <cell r="P12">
            <v>306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306</v>
          </cell>
          <cell r="V12">
            <v>0</v>
          </cell>
          <cell r="W12">
            <v>2.4710000000000001</v>
          </cell>
          <cell r="X12">
            <v>75.95</v>
          </cell>
          <cell r="Y12">
            <v>3.9329999999999998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74.488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75.95</v>
          </cell>
          <cell r="BC12">
            <v>306</v>
          </cell>
          <cell r="BD12">
            <v>186.49799999999999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161.858</v>
          </cell>
          <cell r="E13">
            <v>76.418000000000006</v>
          </cell>
          <cell r="F13">
            <v>85.44</v>
          </cell>
          <cell r="G13">
            <v>35.579000000000001</v>
          </cell>
          <cell r="H13">
            <v>0</v>
          </cell>
          <cell r="I13">
            <v>65.59</v>
          </cell>
          <cell r="J13">
            <v>0.49099999999999999</v>
          </cell>
          <cell r="K13">
            <v>0.55000000000000004</v>
          </cell>
          <cell r="L13">
            <v>0</v>
          </cell>
          <cell r="M13">
            <v>0</v>
          </cell>
          <cell r="N13">
            <v>64.549000000000007</v>
          </cell>
          <cell r="O13">
            <v>0</v>
          </cell>
          <cell r="P13">
            <v>264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264</v>
          </cell>
          <cell r="V13">
            <v>0</v>
          </cell>
          <cell r="W13">
            <v>1.9790000000000001</v>
          </cell>
          <cell r="X13">
            <v>65.59</v>
          </cell>
          <cell r="Y13">
            <v>3.02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64.549000000000007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65.59</v>
          </cell>
          <cell r="BC13">
            <v>264</v>
          </cell>
          <cell r="BD13">
            <v>161.858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205.62200000000001</v>
          </cell>
          <cell r="E14">
            <v>96.823999999999998</v>
          </cell>
          <cell r="F14">
            <v>108.798</v>
          </cell>
          <cell r="G14">
            <v>35.679000000000002</v>
          </cell>
          <cell r="H14">
            <v>0</v>
          </cell>
          <cell r="I14">
            <v>82.32</v>
          </cell>
          <cell r="J14">
            <v>0.57499999999999996</v>
          </cell>
          <cell r="K14">
            <v>0.64700000000000002</v>
          </cell>
          <cell r="L14">
            <v>0</v>
          </cell>
          <cell r="M14">
            <v>0</v>
          </cell>
          <cell r="N14">
            <v>81.097999999999999</v>
          </cell>
          <cell r="O14">
            <v>0</v>
          </cell>
          <cell r="P14">
            <v>333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333</v>
          </cell>
          <cell r="V14">
            <v>0</v>
          </cell>
          <cell r="W14">
            <v>2.2509999999999999</v>
          </cell>
          <cell r="X14">
            <v>82.32</v>
          </cell>
          <cell r="Y14">
            <v>3.4729999999999999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81.097999999999999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82.32</v>
          </cell>
          <cell r="BC14">
            <v>333</v>
          </cell>
          <cell r="BD14">
            <v>205.62200000000001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442.05700000000002</v>
          </cell>
          <cell r="E15">
            <v>205.84100000000001</v>
          </cell>
          <cell r="F15">
            <v>236.21600000000001</v>
          </cell>
          <cell r="G15">
            <v>35.6</v>
          </cell>
          <cell r="H15">
            <v>0</v>
          </cell>
          <cell r="I15">
            <v>181.06</v>
          </cell>
          <cell r="J15">
            <v>1.0760000000000001</v>
          </cell>
          <cell r="K15">
            <v>1.2350000000000001</v>
          </cell>
          <cell r="L15">
            <v>0</v>
          </cell>
          <cell r="M15">
            <v>0</v>
          </cell>
          <cell r="N15">
            <v>178.749</v>
          </cell>
          <cell r="O15">
            <v>0</v>
          </cell>
          <cell r="P15">
            <v>748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748</v>
          </cell>
          <cell r="V15">
            <v>0</v>
          </cell>
          <cell r="W15">
            <v>1.853</v>
          </cell>
          <cell r="X15">
            <v>181.06</v>
          </cell>
          <cell r="Y15">
            <v>4.1639999999999997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178.749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748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181.06</v>
          </cell>
          <cell r="BC15">
            <v>748</v>
          </cell>
          <cell r="BD15">
            <v>442.05700000000002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263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263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1294.222</v>
          </cell>
          <cell r="E6">
            <v>601.86800000000005</v>
          </cell>
          <cell r="F6">
            <v>692.35400000000004</v>
          </cell>
          <cell r="G6">
            <v>34.561</v>
          </cell>
          <cell r="H6">
            <v>0</v>
          </cell>
          <cell r="I6">
            <v>478.84300000000002</v>
          </cell>
          <cell r="J6">
            <v>7.8289999999999997</v>
          </cell>
          <cell r="K6">
            <v>9.0050000000000008</v>
          </cell>
          <cell r="L6">
            <v>0</v>
          </cell>
          <cell r="M6">
            <v>0</v>
          </cell>
          <cell r="N6">
            <v>462.00900000000001</v>
          </cell>
          <cell r="O6">
            <v>0</v>
          </cell>
          <cell r="P6">
            <v>1983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1983</v>
          </cell>
          <cell r="V6">
            <v>0</v>
          </cell>
          <cell r="W6">
            <v>6.52</v>
          </cell>
          <cell r="X6">
            <v>478.84300000000002</v>
          </cell>
          <cell r="Y6">
            <v>23.353999999999999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462.00900000000001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478.84300000000002</v>
          </cell>
          <cell r="BC6">
            <v>1983</v>
          </cell>
          <cell r="BD6">
            <v>1294.222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1249.1189999999999</v>
          </cell>
          <cell r="E7">
            <v>580.99199999999996</v>
          </cell>
          <cell r="F7">
            <v>668.12699999999995</v>
          </cell>
          <cell r="G7">
            <v>34.622999999999998</v>
          </cell>
          <cell r="H7">
            <v>0</v>
          </cell>
          <cell r="I7">
            <v>461.36200000000002</v>
          </cell>
          <cell r="J7">
            <v>7.1719999999999997</v>
          </cell>
          <cell r="K7">
            <v>8.2479999999999993</v>
          </cell>
          <cell r="L7">
            <v>0</v>
          </cell>
          <cell r="M7">
            <v>0</v>
          </cell>
          <cell r="N7">
            <v>445.94200000000001</v>
          </cell>
          <cell r="O7">
            <v>0</v>
          </cell>
          <cell r="P7">
            <v>1910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1910</v>
          </cell>
          <cell r="V7">
            <v>0</v>
          </cell>
          <cell r="W7">
            <v>4.8209999999999997</v>
          </cell>
          <cell r="X7">
            <v>461.36200000000002</v>
          </cell>
          <cell r="Y7">
            <v>20.241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445.94200000000001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461.36200000000002</v>
          </cell>
          <cell r="BC7">
            <v>1910</v>
          </cell>
          <cell r="BD7">
            <v>1249.1189999999999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1343.7180000000001</v>
          </cell>
          <cell r="E8">
            <v>625.58699999999999</v>
          </cell>
          <cell r="F8">
            <v>718.13099999999997</v>
          </cell>
          <cell r="G8">
            <v>34.594000000000001</v>
          </cell>
          <cell r="H8">
            <v>0</v>
          </cell>
          <cell r="I8">
            <v>494.851</v>
          </cell>
          <cell r="J8">
            <v>6.7649999999999997</v>
          </cell>
          <cell r="K8">
            <v>7.766</v>
          </cell>
          <cell r="L8">
            <v>0</v>
          </cell>
          <cell r="M8">
            <v>0</v>
          </cell>
          <cell r="N8">
            <v>480.32</v>
          </cell>
          <cell r="O8">
            <v>0</v>
          </cell>
          <cell r="P8">
            <v>2045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2045</v>
          </cell>
          <cell r="V8">
            <v>0</v>
          </cell>
          <cell r="W8">
            <v>5.4850000000000003</v>
          </cell>
          <cell r="X8">
            <v>494.851</v>
          </cell>
          <cell r="Y8">
            <v>20.015999999999998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480.32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494.851</v>
          </cell>
          <cell r="BC8">
            <v>2045</v>
          </cell>
          <cell r="BD8">
            <v>1343.7180000000001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1044.9829999999999</v>
          </cell>
          <cell r="E9">
            <v>486.65800000000002</v>
          </cell>
          <cell r="F9">
            <v>558.32500000000005</v>
          </cell>
          <cell r="G9">
            <v>34.621000000000002</v>
          </cell>
          <cell r="H9">
            <v>0</v>
          </cell>
          <cell r="I9">
            <v>387.637</v>
          </cell>
          <cell r="J9">
            <v>6.3650000000000002</v>
          </cell>
          <cell r="K9">
            <v>7.3019999999999996</v>
          </cell>
          <cell r="L9">
            <v>0</v>
          </cell>
          <cell r="M9">
            <v>0</v>
          </cell>
          <cell r="N9">
            <v>373.97</v>
          </cell>
          <cell r="O9">
            <v>0</v>
          </cell>
          <cell r="P9">
            <v>1601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1601</v>
          </cell>
          <cell r="V9">
            <v>0</v>
          </cell>
          <cell r="W9">
            <v>5.4539999999999997</v>
          </cell>
          <cell r="X9">
            <v>387.637</v>
          </cell>
          <cell r="Y9">
            <v>19.120999999999999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373.97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387.637</v>
          </cell>
          <cell r="BC9">
            <v>1601</v>
          </cell>
          <cell r="BD9">
            <v>1044.9829999999999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232.631</v>
          </cell>
          <cell r="E10">
            <v>109.867</v>
          </cell>
          <cell r="F10">
            <v>122.764</v>
          </cell>
          <cell r="G10">
            <v>34.621000000000002</v>
          </cell>
          <cell r="H10">
            <v>0</v>
          </cell>
          <cell r="I10">
            <v>85.02</v>
          </cell>
          <cell r="J10">
            <v>1.1870000000000001</v>
          </cell>
          <cell r="K10">
            <v>1.3260000000000001</v>
          </cell>
          <cell r="L10">
            <v>0</v>
          </cell>
          <cell r="M10">
            <v>0</v>
          </cell>
          <cell r="N10">
            <v>82.507000000000005</v>
          </cell>
          <cell r="O10">
            <v>0</v>
          </cell>
          <cell r="P10">
            <v>342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342</v>
          </cell>
          <cell r="V10">
            <v>0</v>
          </cell>
          <cell r="W10">
            <v>7.9660000000000002</v>
          </cell>
          <cell r="X10">
            <v>85.02</v>
          </cell>
          <cell r="Y10">
            <v>10.478999999999999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82.507000000000005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85.02</v>
          </cell>
          <cell r="BC10">
            <v>342</v>
          </cell>
          <cell r="BD10">
            <v>232.631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165.386</v>
          </cell>
          <cell r="E11">
            <v>78.658000000000001</v>
          </cell>
          <cell r="F11">
            <v>86.727999999999994</v>
          </cell>
          <cell r="G11">
            <v>34.618000000000002</v>
          </cell>
          <cell r="H11">
            <v>0</v>
          </cell>
          <cell r="I11">
            <v>60.463000000000001</v>
          </cell>
          <cell r="J11">
            <v>0.88800000000000001</v>
          </cell>
          <cell r="K11">
            <v>0.98</v>
          </cell>
          <cell r="L11">
            <v>0</v>
          </cell>
          <cell r="M11">
            <v>0</v>
          </cell>
          <cell r="N11">
            <v>58.594999999999999</v>
          </cell>
          <cell r="O11">
            <v>0</v>
          </cell>
          <cell r="P11">
            <v>240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240</v>
          </cell>
          <cell r="V11">
            <v>0</v>
          </cell>
          <cell r="W11">
            <v>6.8040000000000003</v>
          </cell>
          <cell r="X11">
            <v>60.463000000000001</v>
          </cell>
          <cell r="Y11">
            <v>8.6720000000000006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58.594999999999999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60.463000000000001</v>
          </cell>
          <cell r="BC11">
            <v>240</v>
          </cell>
          <cell r="BD11">
            <v>165.386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166.80600000000001</v>
          </cell>
          <cell r="E12">
            <v>79.340999999999994</v>
          </cell>
          <cell r="F12">
            <v>87.465000000000003</v>
          </cell>
          <cell r="G12">
            <v>34.923999999999999</v>
          </cell>
          <cell r="H12">
            <v>0</v>
          </cell>
          <cell r="I12">
            <v>61.23</v>
          </cell>
          <cell r="J12">
            <v>0.9</v>
          </cell>
          <cell r="K12">
            <v>0.99299999999999999</v>
          </cell>
          <cell r="L12">
            <v>0</v>
          </cell>
          <cell r="M12">
            <v>0</v>
          </cell>
          <cell r="N12">
            <v>59.337000000000003</v>
          </cell>
          <cell r="O12">
            <v>0</v>
          </cell>
          <cell r="P12">
            <v>243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243</v>
          </cell>
          <cell r="V12">
            <v>0</v>
          </cell>
          <cell r="W12">
            <v>6.8390000000000004</v>
          </cell>
          <cell r="X12">
            <v>61.23</v>
          </cell>
          <cell r="Y12">
            <v>8.7320000000000011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59.337000000000003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61.23</v>
          </cell>
          <cell r="BC12">
            <v>243</v>
          </cell>
          <cell r="BD12">
            <v>166.80600000000001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163.59100000000001</v>
          </cell>
          <cell r="E13">
            <v>77.683000000000007</v>
          </cell>
          <cell r="F13">
            <v>85.908000000000001</v>
          </cell>
          <cell r="G13">
            <v>34.825000000000003</v>
          </cell>
          <cell r="H13">
            <v>0</v>
          </cell>
          <cell r="I13">
            <v>59.781999999999996</v>
          </cell>
          <cell r="J13">
            <v>0.87</v>
          </cell>
          <cell r="K13">
            <v>0.96199999999999997</v>
          </cell>
          <cell r="L13">
            <v>0</v>
          </cell>
          <cell r="M13">
            <v>0</v>
          </cell>
          <cell r="N13">
            <v>57.95</v>
          </cell>
          <cell r="O13">
            <v>0</v>
          </cell>
          <cell r="P13">
            <v>238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238</v>
          </cell>
          <cell r="V13">
            <v>0</v>
          </cell>
          <cell r="W13">
            <v>6.1449999999999996</v>
          </cell>
          <cell r="X13">
            <v>59.781999999999996</v>
          </cell>
          <cell r="Y13">
            <v>7.9769999999999994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57.95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59.781999999999996</v>
          </cell>
          <cell r="BC13">
            <v>238</v>
          </cell>
          <cell r="BD13">
            <v>163.59100000000001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254.78399999999999</v>
          </cell>
          <cell r="E14">
            <v>120.661</v>
          </cell>
          <cell r="F14">
            <v>134.12299999999999</v>
          </cell>
          <cell r="G14">
            <v>35.299999999999997</v>
          </cell>
          <cell r="H14">
            <v>0</v>
          </cell>
          <cell r="I14">
            <v>92.962000000000003</v>
          </cell>
          <cell r="J14">
            <v>1.349</v>
          </cell>
          <cell r="K14">
            <v>1.5</v>
          </cell>
          <cell r="L14">
            <v>0</v>
          </cell>
          <cell r="M14">
            <v>0</v>
          </cell>
          <cell r="N14">
            <v>90.113</v>
          </cell>
          <cell r="O14">
            <v>0</v>
          </cell>
          <cell r="P14">
            <v>372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372</v>
          </cell>
          <cell r="V14">
            <v>0</v>
          </cell>
          <cell r="W14">
            <v>8.298</v>
          </cell>
          <cell r="X14">
            <v>92.962000000000003</v>
          </cell>
          <cell r="Y14">
            <v>11.147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90.113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92.962000000000003</v>
          </cell>
          <cell r="BC14">
            <v>372</v>
          </cell>
          <cell r="BD14">
            <v>254.78399999999999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428.27</v>
          </cell>
          <cell r="E15">
            <v>201.39099999999999</v>
          </cell>
          <cell r="F15">
            <v>226.87899999999999</v>
          </cell>
          <cell r="G15">
            <v>35.540999999999997</v>
          </cell>
          <cell r="H15">
            <v>0</v>
          </cell>
          <cell r="I15">
            <v>155.09299999999999</v>
          </cell>
          <cell r="J15">
            <v>1.704</v>
          </cell>
          <cell r="K15">
            <v>1.919</v>
          </cell>
          <cell r="L15">
            <v>0</v>
          </cell>
          <cell r="M15">
            <v>0</v>
          </cell>
          <cell r="N15">
            <v>151.47</v>
          </cell>
          <cell r="O15">
            <v>0</v>
          </cell>
          <cell r="P15">
            <v>629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629</v>
          </cell>
          <cell r="V15">
            <v>0</v>
          </cell>
          <cell r="W15">
            <v>9.173</v>
          </cell>
          <cell r="X15">
            <v>155.09299999999999</v>
          </cell>
          <cell r="Y15">
            <v>12.795999999999999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151.47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155.09299999999999</v>
          </cell>
          <cell r="BC15">
            <v>629</v>
          </cell>
          <cell r="BD15">
            <v>428.27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845.75</v>
          </cell>
          <cell r="E16">
            <v>395.37700000000001</v>
          </cell>
          <cell r="F16">
            <v>450.37299999999999</v>
          </cell>
          <cell r="G16">
            <v>35.307000000000002</v>
          </cell>
          <cell r="H16">
            <v>0</v>
          </cell>
          <cell r="I16">
            <v>314.33300000000003</v>
          </cell>
          <cell r="J16">
            <v>5.7629999999999999</v>
          </cell>
          <cell r="K16">
            <v>6.5640000000000001</v>
          </cell>
          <cell r="L16">
            <v>0</v>
          </cell>
          <cell r="M16">
            <v>0</v>
          </cell>
          <cell r="N16">
            <v>302.00599999999997</v>
          </cell>
          <cell r="O16">
            <v>0</v>
          </cell>
          <cell r="P16">
            <v>1289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1289</v>
          </cell>
          <cell r="V16">
            <v>0</v>
          </cell>
          <cell r="W16">
            <v>8.1189999999999998</v>
          </cell>
          <cell r="X16">
            <v>314.33300000000003</v>
          </cell>
          <cell r="Y16">
            <v>20.445999999999998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302.00599999999997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314.33300000000003</v>
          </cell>
          <cell r="BC16">
            <v>1289</v>
          </cell>
          <cell r="BD16">
            <v>845.75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1256.1389999999999</v>
          </cell>
          <cell r="E17">
            <v>585.30899999999997</v>
          </cell>
          <cell r="F17">
            <v>670.83</v>
          </cell>
          <cell r="G17">
            <v>35.076000000000001</v>
          </cell>
          <cell r="H17">
            <v>0</v>
          </cell>
          <cell r="I17">
            <v>462.19099999999997</v>
          </cell>
          <cell r="J17">
            <v>7.99</v>
          </cell>
          <cell r="K17">
            <v>9.157</v>
          </cell>
          <cell r="L17">
            <v>0</v>
          </cell>
          <cell r="M17">
            <v>0</v>
          </cell>
          <cell r="N17">
            <v>445.04399999999998</v>
          </cell>
          <cell r="O17">
            <v>0</v>
          </cell>
          <cell r="P17">
            <v>1907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1907</v>
          </cell>
          <cell r="V17">
            <v>0</v>
          </cell>
          <cell r="W17">
            <v>7.0090000000000003</v>
          </cell>
          <cell r="X17">
            <v>462.19099999999997</v>
          </cell>
          <cell r="Y17">
            <v>24.155999999999999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445.04399999999998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462.19099999999997</v>
          </cell>
          <cell r="BC17">
            <v>1907</v>
          </cell>
          <cell r="BD17">
            <v>1256.1389999999999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1326.4949999999999</v>
          </cell>
          <cell r="E6">
            <v>613.76300000000003</v>
          </cell>
          <cell r="F6">
            <v>712.73199999999997</v>
          </cell>
          <cell r="G6">
            <v>35.061</v>
          </cell>
          <cell r="H6">
            <v>0</v>
          </cell>
          <cell r="I6">
            <v>483.91399999999999</v>
          </cell>
          <cell r="J6">
            <v>7.9089999999999998</v>
          </cell>
          <cell r="K6">
            <v>9.1850000000000005</v>
          </cell>
          <cell r="L6">
            <v>0</v>
          </cell>
          <cell r="M6">
            <v>0</v>
          </cell>
          <cell r="N6">
            <v>466.82</v>
          </cell>
          <cell r="O6">
            <v>0</v>
          </cell>
          <cell r="P6">
            <v>2023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2023</v>
          </cell>
          <cell r="V6">
            <v>0</v>
          </cell>
          <cell r="W6">
            <v>6.181</v>
          </cell>
          <cell r="X6">
            <v>483.91399999999999</v>
          </cell>
          <cell r="Y6">
            <v>23.275000000000002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466.82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483.91399999999999</v>
          </cell>
          <cell r="BC6">
            <v>2023</v>
          </cell>
          <cell r="BD6">
            <v>1326.4949999999999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1189.9580000000001</v>
          </cell>
          <cell r="E7">
            <v>544.88199999999995</v>
          </cell>
          <cell r="F7">
            <v>645.07600000000002</v>
          </cell>
          <cell r="G7">
            <v>34.837000000000003</v>
          </cell>
          <cell r="H7">
            <v>0</v>
          </cell>
          <cell r="I7">
            <v>427.73599999999999</v>
          </cell>
          <cell r="J7">
            <v>7.41</v>
          </cell>
          <cell r="K7">
            <v>8.7720000000000002</v>
          </cell>
          <cell r="L7">
            <v>0</v>
          </cell>
          <cell r="M7">
            <v>0</v>
          </cell>
          <cell r="N7">
            <v>411.55399999999997</v>
          </cell>
          <cell r="O7">
            <v>0</v>
          </cell>
          <cell r="P7">
            <v>1823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1823</v>
          </cell>
          <cell r="V7">
            <v>0</v>
          </cell>
          <cell r="W7">
            <v>6.165</v>
          </cell>
          <cell r="X7">
            <v>427.73599999999999</v>
          </cell>
          <cell r="Y7">
            <v>22.347000000000001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411.55399999999997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427.73599999999999</v>
          </cell>
          <cell r="BC7">
            <v>1823</v>
          </cell>
          <cell r="BD7">
            <v>1189.9580000000001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1136.3699999999999</v>
          </cell>
          <cell r="E8">
            <v>521.90499999999997</v>
          </cell>
          <cell r="F8">
            <v>614.46500000000003</v>
          </cell>
          <cell r="G8">
            <v>34.738999999999997</v>
          </cell>
          <cell r="H8">
            <v>0</v>
          </cell>
          <cell r="I8">
            <v>410.29</v>
          </cell>
          <cell r="J8">
            <v>6.5220000000000002</v>
          </cell>
          <cell r="K8">
            <v>7.6779999999999999</v>
          </cell>
          <cell r="L8">
            <v>0</v>
          </cell>
          <cell r="M8">
            <v>0</v>
          </cell>
          <cell r="N8">
            <v>396.09</v>
          </cell>
          <cell r="O8">
            <v>0</v>
          </cell>
          <cell r="P8">
            <v>1739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1739</v>
          </cell>
          <cell r="V8">
            <v>0</v>
          </cell>
          <cell r="W8">
            <v>6.2510000000000003</v>
          </cell>
          <cell r="X8">
            <v>410.29</v>
          </cell>
          <cell r="Y8">
            <v>20.451000000000001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396.09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410.29</v>
          </cell>
          <cell r="BC8">
            <v>1739</v>
          </cell>
          <cell r="BD8">
            <v>1136.3699999999999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643.87400000000002</v>
          </cell>
          <cell r="E9">
            <v>297.00799999999998</v>
          </cell>
          <cell r="F9">
            <v>346.86599999999999</v>
          </cell>
          <cell r="G9">
            <v>35.283999999999999</v>
          </cell>
          <cell r="H9">
            <v>0</v>
          </cell>
          <cell r="I9">
            <v>227.86</v>
          </cell>
          <cell r="J9">
            <v>3.556</v>
          </cell>
          <cell r="K9">
            <v>4.1520000000000001</v>
          </cell>
          <cell r="L9">
            <v>0</v>
          </cell>
          <cell r="M9">
            <v>0</v>
          </cell>
          <cell r="N9">
            <v>220.15199999999999</v>
          </cell>
          <cell r="O9">
            <v>0</v>
          </cell>
          <cell r="P9">
            <v>958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958</v>
          </cell>
          <cell r="V9">
            <v>0</v>
          </cell>
          <cell r="W9">
            <v>9.3219999999999992</v>
          </cell>
          <cell r="X9">
            <v>227.86</v>
          </cell>
          <cell r="Y9">
            <v>17.03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958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220.15199999999999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958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227.86</v>
          </cell>
          <cell r="BC9">
            <v>958</v>
          </cell>
          <cell r="BD9">
            <v>643.87400000000002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332.29899999999998</v>
          </cell>
          <cell r="E10">
            <v>154.16800000000001</v>
          </cell>
          <cell r="F10">
            <v>178.131</v>
          </cell>
          <cell r="G10">
            <v>35.360999999999997</v>
          </cell>
          <cell r="H10">
            <v>0</v>
          </cell>
          <cell r="I10">
            <v>122.85</v>
          </cell>
          <cell r="J10">
            <v>1.462</v>
          </cell>
          <cell r="K10">
            <v>1.69</v>
          </cell>
          <cell r="L10">
            <v>0</v>
          </cell>
          <cell r="M10">
            <v>0</v>
          </cell>
          <cell r="N10">
            <v>119.69799999999999</v>
          </cell>
          <cell r="O10">
            <v>0</v>
          </cell>
          <cell r="P10">
            <v>511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511</v>
          </cell>
          <cell r="V10">
            <v>0</v>
          </cell>
          <cell r="W10">
            <v>8.1549999999999994</v>
          </cell>
          <cell r="X10">
            <v>122.85</v>
          </cell>
          <cell r="Y10">
            <v>11.306999999999999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119.69799999999999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122.85</v>
          </cell>
          <cell r="BC10">
            <v>511</v>
          </cell>
          <cell r="BD10">
            <v>332.29899999999998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250.988</v>
          </cell>
          <cell r="E11">
            <v>117.854</v>
          </cell>
          <cell r="F11">
            <v>133.13399999999999</v>
          </cell>
          <cell r="G11">
            <v>35.363</v>
          </cell>
          <cell r="H11">
            <v>0</v>
          </cell>
          <cell r="I11">
            <v>90.49</v>
          </cell>
          <cell r="J11">
            <v>1.4259999999999999</v>
          </cell>
          <cell r="K11">
            <v>1.61</v>
          </cell>
          <cell r="L11">
            <v>0</v>
          </cell>
          <cell r="M11">
            <v>0</v>
          </cell>
          <cell r="N11">
            <v>87.453999999999994</v>
          </cell>
          <cell r="O11">
            <v>0</v>
          </cell>
          <cell r="P11">
            <v>368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368</v>
          </cell>
          <cell r="V11">
            <v>0</v>
          </cell>
          <cell r="W11">
            <v>7.0220000000000002</v>
          </cell>
          <cell r="X11">
            <v>90.49</v>
          </cell>
          <cell r="Y11">
            <v>10.058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87.453999999999994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90.49</v>
          </cell>
          <cell r="BC11">
            <v>368</v>
          </cell>
          <cell r="BD11">
            <v>250.988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160.696</v>
          </cell>
          <cell r="E12">
            <v>75.403999999999996</v>
          </cell>
          <cell r="F12">
            <v>85.292000000000002</v>
          </cell>
          <cell r="G12">
            <v>35.426000000000002</v>
          </cell>
          <cell r="H12">
            <v>0</v>
          </cell>
          <cell r="I12">
            <v>57.71</v>
          </cell>
          <cell r="J12">
            <v>0.69899999999999995</v>
          </cell>
          <cell r="K12">
            <v>0.79</v>
          </cell>
          <cell r="L12">
            <v>0</v>
          </cell>
          <cell r="M12">
            <v>0</v>
          </cell>
          <cell r="N12">
            <v>56.220999999999997</v>
          </cell>
          <cell r="O12">
            <v>0</v>
          </cell>
          <cell r="P12">
            <v>235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235</v>
          </cell>
          <cell r="V12">
            <v>0</v>
          </cell>
          <cell r="W12">
            <v>7.6349999999999998</v>
          </cell>
          <cell r="X12">
            <v>57.71</v>
          </cell>
          <cell r="Y12">
            <v>9.1239999999999988</v>
          </cell>
          <cell r="Z12">
            <v>0</v>
          </cell>
          <cell r="AA12">
            <v>0</v>
          </cell>
          <cell r="AB12">
            <v>0</v>
          </cell>
          <cell r="AC12">
            <v>-9.9920072216264089E-16</v>
          </cell>
          <cell r="AD12">
            <v>0</v>
          </cell>
          <cell r="AE12">
            <v>235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56.220999999999997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57.71</v>
          </cell>
          <cell r="BC12">
            <v>235</v>
          </cell>
          <cell r="BD12">
            <v>160.696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158.911</v>
          </cell>
          <cell r="E13">
            <v>74.445999999999998</v>
          </cell>
          <cell r="F13">
            <v>84.465000000000003</v>
          </cell>
          <cell r="G13">
            <v>35.534999999999997</v>
          </cell>
          <cell r="H13">
            <v>0</v>
          </cell>
          <cell r="I13">
            <v>56.8</v>
          </cell>
          <cell r="J13">
            <v>0.64700000000000002</v>
          </cell>
          <cell r="K13">
            <v>0.73399999999999999</v>
          </cell>
          <cell r="L13">
            <v>0</v>
          </cell>
          <cell r="M13">
            <v>0</v>
          </cell>
          <cell r="N13">
            <v>55.418999999999997</v>
          </cell>
          <cell r="O13">
            <v>0</v>
          </cell>
          <cell r="P13">
            <v>232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232</v>
          </cell>
          <cell r="V13">
            <v>0</v>
          </cell>
          <cell r="W13">
            <v>7.0490000000000004</v>
          </cell>
          <cell r="X13">
            <v>56.8</v>
          </cell>
          <cell r="Y13">
            <v>8.43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55.418999999999997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56.8</v>
          </cell>
          <cell r="BC13">
            <v>232</v>
          </cell>
          <cell r="BD13">
            <v>158.911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184.81100000000001</v>
          </cell>
          <cell r="E14">
            <v>86.944999999999993</v>
          </cell>
          <cell r="F14">
            <v>97.866</v>
          </cell>
          <cell r="G14">
            <v>35.500999999999998</v>
          </cell>
          <cell r="H14">
            <v>0</v>
          </cell>
          <cell r="I14">
            <v>65.150000000000006</v>
          </cell>
          <cell r="J14">
            <v>0.70599999999999996</v>
          </cell>
          <cell r="K14">
            <v>0.79400000000000004</v>
          </cell>
          <cell r="L14">
            <v>0</v>
          </cell>
          <cell r="M14">
            <v>0</v>
          </cell>
          <cell r="N14">
            <v>63.65</v>
          </cell>
          <cell r="O14">
            <v>0</v>
          </cell>
          <cell r="P14">
            <v>264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264</v>
          </cell>
          <cell r="V14">
            <v>0</v>
          </cell>
          <cell r="W14">
            <v>2.4420000000000002</v>
          </cell>
          <cell r="X14">
            <v>65.150000000000006</v>
          </cell>
          <cell r="Y14">
            <v>3.9420000000000002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63.65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65.150000000000006</v>
          </cell>
          <cell r="BC14">
            <v>264</v>
          </cell>
          <cell r="BD14">
            <v>184.81100000000001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409.286</v>
          </cell>
          <cell r="E15">
            <v>188.50700000000001</v>
          </cell>
          <cell r="F15">
            <v>220.779</v>
          </cell>
          <cell r="G15">
            <v>35.561</v>
          </cell>
          <cell r="H15">
            <v>0</v>
          </cell>
          <cell r="I15">
            <v>147.76</v>
          </cell>
          <cell r="J15">
            <v>1.3009999999999999</v>
          </cell>
          <cell r="K15">
            <v>1.5229999999999999</v>
          </cell>
          <cell r="L15">
            <v>0</v>
          </cell>
          <cell r="M15">
            <v>0</v>
          </cell>
          <cell r="N15">
            <v>144.93600000000001</v>
          </cell>
          <cell r="O15">
            <v>0</v>
          </cell>
          <cell r="P15">
            <v>623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623</v>
          </cell>
          <cell r="V15">
            <v>0</v>
          </cell>
          <cell r="W15">
            <v>2.3559999999999999</v>
          </cell>
          <cell r="X15">
            <v>147.76</v>
          </cell>
          <cell r="Y15">
            <v>5.18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144.93600000000001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147.76</v>
          </cell>
          <cell r="BC15">
            <v>623</v>
          </cell>
          <cell r="BD15">
            <v>409.286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TČ"/>
      <sheetName val="Kogenerace"/>
      <sheetName val="Evidence"/>
      <sheetName val="OTE"/>
      <sheetName val="Měsíční výkaz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270.93799999999999</v>
          </cell>
          <cell r="E6">
            <v>112.61</v>
          </cell>
          <cell r="F6">
            <v>158.328</v>
          </cell>
          <cell r="G6">
            <v>34.667999999999999</v>
          </cell>
          <cell r="H6">
            <v>0</v>
          </cell>
          <cell r="I6">
            <v>93.647000000000006</v>
          </cell>
          <cell r="J6">
            <v>1.044</v>
          </cell>
          <cell r="K6">
            <v>1.468</v>
          </cell>
          <cell r="L6">
            <v>0</v>
          </cell>
          <cell r="M6">
            <v>0</v>
          </cell>
          <cell r="N6">
            <v>91.135000000000005</v>
          </cell>
          <cell r="O6">
            <v>0</v>
          </cell>
          <cell r="P6">
            <v>474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474</v>
          </cell>
          <cell r="V6">
            <v>0</v>
          </cell>
          <cell r="W6">
            <v>2.9000000000000001E-2</v>
          </cell>
          <cell r="X6">
            <v>93.647000000000006</v>
          </cell>
          <cell r="Y6">
            <v>2.5409999999999999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91.135000000000005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93.647000000000006</v>
          </cell>
          <cell r="BC6">
            <v>474</v>
          </cell>
          <cell r="BD6">
            <v>270.93799999999999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253.15600000000001</v>
          </cell>
          <cell r="E7">
            <v>105.46599999999999</v>
          </cell>
          <cell r="F7">
            <v>147.69</v>
          </cell>
          <cell r="G7">
            <v>34.750999999999998</v>
          </cell>
          <cell r="H7">
            <v>0</v>
          </cell>
          <cell r="I7">
            <v>87.875</v>
          </cell>
          <cell r="J7">
            <v>0.98099999999999998</v>
          </cell>
          <cell r="K7">
            <v>1.373</v>
          </cell>
          <cell r="L7">
            <v>0</v>
          </cell>
          <cell r="M7">
            <v>0</v>
          </cell>
          <cell r="N7">
            <v>85.521000000000001</v>
          </cell>
          <cell r="O7">
            <v>0</v>
          </cell>
          <cell r="P7">
            <v>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443</v>
          </cell>
          <cell r="V7">
            <v>0</v>
          </cell>
          <cell r="W7">
            <v>2.5999999999999999E-2</v>
          </cell>
          <cell r="X7">
            <v>87.875</v>
          </cell>
          <cell r="Y7">
            <v>2.38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85.521000000000001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87.875</v>
          </cell>
          <cell r="BC7">
            <v>443</v>
          </cell>
          <cell r="BD7">
            <v>253.15600000000001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252.84</v>
          </cell>
          <cell r="E8">
            <v>106.155</v>
          </cell>
          <cell r="F8">
            <v>146.685</v>
          </cell>
          <cell r="G8">
            <v>34.665999999999997</v>
          </cell>
          <cell r="H8">
            <v>0</v>
          </cell>
          <cell r="I8">
            <v>89.054000000000002</v>
          </cell>
          <cell r="J8">
            <v>1.026</v>
          </cell>
          <cell r="K8">
            <v>1.4179999999999999</v>
          </cell>
          <cell r="L8">
            <v>0</v>
          </cell>
          <cell r="M8">
            <v>0</v>
          </cell>
          <cell r="N8">
            <v>86.61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3.4000000000000002E-2</v>
          </cell>
          <cell r="X8">
            <v>89.054000000000002</v>
          </cell>
          <cell r="Y8">
            <v>2.4779999999999998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86.61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89.054000000000002</v>
          </cell>
          <cell r="BC8">
            <v>443</v>
          </cell>
          <cell r="BD8">
            <v>252.84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215.68899999999999</v>
          </cell>
          <cell r="E9">
            <v>90.11</v>
          </cell>
          <cell r="F9">
            <v>125.57899999999999</v>
          </cell>
          <cell r="G9">
            <v>35.375</v>
          </cell>
          <cell r="H9">
            <v>0</v>
          </cell>
          <cell r="I9">
            <v>74.745999999999995</v>
          </cell>
          <cell r="J9">
            <v>0.83299999999999996</v>
          </cell>
          <cell r="K9">
            <v>1.1619999999999999</v>
          </cell>
          <cell r="L9">
            <v>0</v>
          </cell>
          <cell r="M9">
            <v>0</v>
          </cell>
          <cell r="N9">
            <v>72.751000000000005</v>
          </cell>
          <cell r="O9">
            <v>0</v>
          </cell>
          <cell r="P9">
            <v>375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375</v>
          </cell>
          <cell r="V9">
            <v>0</v>
          </cell>
          <cell r="W9">
            <v>4.2000000000000003E-2</v>
          </cell>
          <cell r="X9">
            <v>74.745999999999995</v>
          </cell>
          <cell r="Y9">
            <v>2.0369999999999999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72.751000000000005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74.745999999999995</v>
          </cell>
          <cell r="BC9">
            <v>375</v>
          </cell>
          <cell r="BD9">
            <v>215.68899999999999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121.04300000000001</v>
          </cell>
          <cell r="E10">
            <v>51.350999999999999</v>
          </cell>
          <cell r="F10">
            <v>69.691999999999993</v>
          </cell>
          <cell r="G10">
            <v>35.06</v>
          </cell>
          <cell r="H10">
            <v>0</v>
          </cell>
          <cell r="I10">
            <v>41.548999999999999</v>
          </cell>
          <cell r="J10">
            <v>0.46600000000000003</v>
          </cell>
          <cell r="K10">
            <v>0.63200000000000001</v>
          </cell>
          <cell r="L10">
            <v>0</v>
          </cell>
          <cell r="M10">
            <v>0</v>
          </cell>
          <cell r="N10">
            <v>40.451000000000001</v>
          </cell>
          <cell r="O10">
            <v>0</v>
          </cell>
          <cell r="P10">
            <v>203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203</v>
          </cell>
          <cell r="V10">
            <v>0</v>
          </cell>
          <cell r="W10">
            <v>7.0999999999999994E-2</v>
          </cell>
          <cell r="X10">
            <v>41.548999999999999</v>
          </cell>
          <cell r="Y10">
            <v>1.169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40.451000000000001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41.548999999999999</v>
          </cell>
          <cell r="BC10">
            <v>203</v>
          </cell>
          <cell r="BD10">
            <v>121.04300000000001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80.266000000000005</v>
          </cell>
          <cell r="E11">
            <v>34.146000000000001</v>
          </cell>
          <cell r="F11">
            <v>46.12</v>
          </cell>
          <cell r="G11">
            <v>35.493000000000002</v>
          </cell>
          <cell r="H11">
            <v>0</v>
          </cell>
          <cell r="I11">
            <v>27.353000000000002</v>
          </cell>
          <cell r="J11">
            <v>0.32100000000000001</v>
          </cell>
          <cell r="K11">
            <v>0.434</v>
          </cell>
          <cell r="L11">
            <v>0</v>
          </cell>
          <cell r="M11">
            <v>0</v>
          </cell>
          <cell r="N11">
            <v>26.597999999999999</v>
          </cell>
          <cell r="O11">
            <v>0</v>
          </cell>
          <cell r="P11">
            <v>133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133</v>
          </cell>
          <cell r="V11">
            <v>0</v>
          </cell>
          <cell r="W11">
            <v>7.4999999999999997E-2</v>
          </cell>
          <cell r="X11">
            <v>27.353000000000002</v>
          </cell>
          <cell r="Y11">
            <v>0.83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26.597999999999999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27.353000000000002</v>
          </cell>
          <cell r="BC11">
            <v>133</v>
          </cell>
          <cell r="BD11">
            <v>80.266000000000005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73.998000000000005</v>
          </cell>
          <cell r="E12">
            <v>31.6</v>
          </cell>
          <cell r="F12">
            <v>42.398000000000003</v>
          </cell>
          <cell r="G12">
            <v>35.154000000000003</v>
          </cell>
          <cell r="H12">
            <v>0</v>
          </cell>
          <cell r="I12">
            <v>25.672000000000001</v>
          </cell>
          <cell r="J12">
            <v>0.29899999999999999</v>
          </cell>
          <cell r="K12">
            <v>0.40100000000000002</v>
          </cell>
          <cell r="L12">
            <v>0</v>
          </cell>
          <cell r="M12">
            <v>0</v>
          </cell>
          <cell r="N12">
            <v>24.972000000000001</v>
          </cell>
          <cell r="O12">
            <v>0</v>
          </cell>
          <cell r="P12">
            <v>124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124</v>
          </cell>
          <cell r="V12">
            <v>0</v>
          </cell>
          <cell r="W12">
            <v>7.9000000000000001E-2</v>
          </cell>
          <cell r="X12">
            <v>25.672000000000001</v>
          </cell>
          <cell r="Y12">
            <v>0.77899999999999991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24.972000000000001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25.672000000000001</v>
          </cell>
          <cell r="BC12">
            <v>124</v>
          </cell>
          <cell r="BD12">
            <v>73.998000000000005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74.125</v>
          </cell>
          <cell r="E13">
            <v>31.664000000000001</v>
          </cell>
          <cell r="F13">
            <v>42.460999999999999</v>
          </cell>
          <cell r="G13">
            <v>35.438000000000002</v>
          </cell>
          <cell r="H13">
            <v>0</v>
          </cell>
          <cell r="I13">
            <v>25.271999999999998</v>
          </cell>
          <cell r="J13">
            <v>0.30199999999999999</v>
          </cell>
          <cell r="K13">
            <v>0.40400000000000003</v>
          </cell>
          <cell r="L13">
            <v>0</v>
          </cell>
          <cell r="M13">
            <v>0</v>
          </cell>
          <cell r="N13">
            <v>24.565999999999999</v>
          </cell>
          <cell r="O13">
            <v>0</v>
          </cell>
          <cell r="P13">
            <v>122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122</v>
          </cell>
          <cell r="V13">
            <v>0</v>
          </cell>
          <cell r="W13">
            <v>8.1000000000000003E-2</v>
          </cell>
          <cell r="X13">
            <v>25.271999999999998</v>
          </cell>
          <cell r="Y13">
            <v>0.78699999999999992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24.565999999999999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25.271999999999998</v>
          </cell>
          <cell r="BC13">
            <v>122</v>
          </cell>
          <cell r="BD13">
            <v>74.125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105.95099999999999</v>
          </cell>
          <cell r="E14">
            <v>48.156999999999996</v>
          </cell>
          <cell r="F14">
            <v>57.793999999999997</v>
          </cell>
          <cell r="G14">
            <v>35.621000000000002</v>
          </cell>
          <cell r="H14">
            <v>0</v>
          </cell>
          <cell r="I14">
            <v>36.57</v>
          </cell>
          <cell r="J14">
            <v>0.46300000000000002</v>
          </cell>
          <cell r="K14">
            <v>0.55500000000000005</v>
          </cell>
          <cell r="L14">
            <v>0</v>
          </cell>
          <cell r="M14">
            <v>0</v>
          </cell>
          <cell r="N14">
            <v>35.552</v>
          </cell>
          <cell r="O14">
            <v>0</v>
          </cell>
          <cell r="P14">
            <v>158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158</v>
          </cell>
          <cell r="V14">
            <v>0</v>
          </cell>
          <cell r="W14">
            <v>7.3999999999999996E-2</v>
          </cell>
          <cell r="X14">
            <v>36.57</v>
          </cell>
          <cell r="Y14">
            <v>1.0920000000000001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35.552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36.57</v>
          </cell>
          <cell r="BC14">
            <v>158</v>
          </cell>
          <cell r="BD14">
            <v>105.95099999999999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213.572</v>
          </cell>
          <cell r="E15">
            <v>88.908000000000001</v>
          </cell>
          <cell r="F15">
            <v>124.664</v>
          </cell>
          <cell r="G15">
            <v>35.484000000000002</v>
          </cell>
          <cell r="H15">
            <v>0</v>
          </cell>
          <cell r="I15">
            <v>74.091999999999999</v>
          </cell>
          <cell r="J15">
            <v>0.82099999999999995</v>
          </cell>
          <cell r="K15">
            <v>1.1519999999999999</v>
          </cell>
          <cell r="L15">
            <v>0</v>
          </cell>
          <cell r="M15">
            <v>0</v>
          </cell>
          <cell r="N15">
            <v>72.119</v>
          </cell>
          <cell r="O15">
            <v>0</v>
          </cell>
          <cell r="P15">
            <v>374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374</v>
          </cell>
          <cell r="V15">
            <v>0</v>
          </cell>
          <cell r="W15">
            <v>6.3E-2</v>
          </cell>
          <cell r="X15">
            <v>74.091999999999999</v>
          </cell>
          <cell r="Y15">
            <v>2.036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72.119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74.091999999999999</v>
          </cell>
          <cell r="BC15">
            <v>374</v>
          </cell>
          <cell r="BD15">
            <v>213.572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249.215</v>
          </cell>
          <cell r="E16">
            <v>103.706</v>
          </cell>
          <cell r="F16">
            <v>145.50899999999999</v>
          </cell>
          <cell r="G16">
            <v>35.402000000000001</v>
          </cell>
          <cell r="H16">
            <v>0</v>
          </cell>
          <cell r="I16">
            <v>86.911000000000001</v>
          </cell>
          <cell r="J16">
            <v>0.95399999999999996</v>
          </cell>
          <cell r="K16">
            <v>1.3380000000000001</v>
          </cell>
          <cell r="L16">
            <v>0</v>
          </cell>
          <cell r="M16">
            <v>0</v>
          </cell>
          <cell r="N16">
            <v>84.619</v>
          </cell>
          <cell r="O16">
            <v>0</v>
          </cell>
          <cell r="P16">
            <v>439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439</v>
          </cell>
          <cell r="V16">
            <v>0</v>
          </cell>
          <cell r="W16">
            <v>4.1000000000000002E-2</v>
          </cell>
          <cell r="X16">
            <v>86.911000000000001</v>
          </cell>
          <cell r="Y16">
            <v>2.3329999999999997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84.619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86.911000000000001</v>
          </cell>
          <cell r="BC16">
            <v>439</v>
          </cell>
          <cell r="BD16">
            <v>249.215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258.75599999999997</v>
          </cell>
          <cell r="E17">
            <v>108.73699999999999</v>
          </cell>
          <cell r="F17">
            <v>150.01900000000001</v>
          </cell>
          <cell r="G17">
            <v>35.401000000000003</v>
          </cell>
          <cell r="H17">
            <v>0</v>
          </cell>
          <cell r="I17">
            <v>90.400999999999996</v>
          </cell>
          <cell r="J17">
            <v>1.002</v>
          </cell>
          <cell r="K17">
            <v>1.3819999999999999</v>
          </cell>
          <cell r="L17">
            <v>0</v>
          </cell>
          <cell r="M17">
            <v>0</v>
          </cell>
          <cell r="N17">
            <v>88.016999999999996</v>
          </cell>
          <cell r="O17">
            <v>0</v>
          </cell>
          <cell r="P17">
            <v>449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449</v>
          </cell>
          <cell r="V17">
            <v>0</v>
          </cell>
          <cell r="W17">
            <v>3.9E-2</v>
          </cell>
          <cell r="X17">
            <v>90.400999999999996</v>
          </cell>
          <cell r="Y17">
            <v>2.423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88.016999999999996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90.400999999999996</v>
          </cell>
          <cell r="BC17">
            <v>449</v>
          </cell>
          <cell r="BD17">
            <v>258.75599999999997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Kogenerace"/>
      <sheetName val="Reporting"/>
      <sheetName val="Měsíční výkaz"/>
      <sheetName val="Evidence"/>
      <sheetName val="OTE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269.62299999999999</v>
          </cell>
          <cell r="E6">
            <v>113.24</v>
          </cell>
          <cell r="F6">
            <v>156.38300000000001</v>
          </cell>
          <cell r="G6">
            <v>35.298999999999999</v>
          </cell>
          <cell r="H6">
            <v>0</v>
          </cell>
          <cell r="I6">
            <v>94.335999999999999</v>
          </cell>
          <cell r="J6">
            <v>1.089</v>
          </cell>
          <cell r="K6">
            <v>1.504</v>
          </cell>
          <cell r="L6">
            <v>0</v>
          </cell>
          <cell r="M6">
            <v>0</v>
          </cell>
          <cell r="N6">
            <v>91.742999999999995</v>
          </cell>
          <cell r="O6">
            <v>0</v>
          </cell>
          <cell r="P6">
            <v>469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469</v>
          </cell>
          <cell r="V6">
            <v>0</v>
          </cell>
          <cell r="W6">
            <v>3.5999999999999997E-2</v>
          </cell>
          <cell r="X6">
            <v>94.335999999999999</v>
          </cell>
          <cell r="Y6">
            <v>2.629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91.742999999999995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94.335999999999999</v>
          </cell>
          <cell r="BC6">
            <v>469</v>
          </cell>
          <cell r="BD6">
            <v>269.62299999999999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250.13800000000001</v>
          </cell>
          <cell r="E7">
            <v>104.371</v>
          </cell>
          <cell r="F7">
            <v>145.767</v>
          </cell>
          <cell r="G7">
            <v>35.368000000000002</v>
          </cell>
          <cell r="H7">
            <v>0</v>
          </cell>
          <cell r="I7">
            <v>85.921999999999997</v>
          </cell>
          <cell r="J7">
            <v>1.0049999999999999</v>
          </cell>
          <cell r="K7">
            <v>1.4039999999999999</v>
          </cell>
          <cell r="L7">
            <v>0</v>
          </cell>
          <cell r="M7">
            <v>0</v>
          </cell>
          <cell r="N7">
            <v>83.513000000000005</v>
          </cell>
          <cell r="O7">
            <v>0</v>
          </cell>
          <cell r="P7">
            <v>432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432</v>
          </cell>
          <cell r="V7">
            <v>0</v>
          </cell>
          <cell r="W7">
            <v>3.4000000000000002E-2</v>
          </cell>
          <cell r="X7">
            <v>85.921999999999997</v>
          </cell>
          <cell r="Y7">
            <v>2.4429999999999996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83.513000000000005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85.921999999999997</v>
          </cell>
          <cell r="BC7">
            <v>432</v>
          </cell>
          <cell r="BD7">
            <v>250.13800000000001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256.839</v>
          </cell>
          <cell r="E8">
            <v>107.142</v>
          </cell>
          <cell r="F8">
            <v>149.697</v>
          </cell>
          <cell r="G8">
            <v>35.027999999999999</v>
          </cell>
          <cell r="H8">
            <v>0</v>
          </cell>
          <cell r="I8">
            <v>88.073999999999998</v>
          </cell>
          <cell r="J8">
            <v>1.073</v>
          </cell>
          <cell r="K8">
            <v>1.498</v>
          </cell>
          <cell r="L8">
            <v>0</v>
          </cell>
          <cell r="M8">
            <v>0</v>
          </cell>
          <cell r="N8">
            <v>85.503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4.2999999999999997E-2</v>
          </cell>
          <cell r="X8">
            <v>88.073999999999998</v>
          </cell>
          <cell r="Y8">
            <v>2.6139999999999999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85.503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88.073999999999998</v>
          </cell>
          <cell r="BC8">
            <v>443</v>
          </cell>
          <cell r="BD8">
            <v>256.839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147.072</v>
          </cell>
          <cell r="E9">
            <v>62.017000000000003</v>
          </cell>
          <cell r="F9">
            <v>85.055000000000007</v>
          </cell>
          <cell r="G9">
            <v>35.414999999999999</v>
          </cell>
          <cell r="H9">
            <v>0</v>
          </cell>
          <cell r="I9">
            <v>49.825000000000003</v>
          </cell>
          <cell r="J9">
            <v>0.61399999999999999</v>
          </cell>
          <cell r="K9">
            <v>0.84199999999999997</v>
          </cell>
          <cell r="L9">
            <v>0</v>
          </cell>
          <cell r="M9">
            <v>0</v>
          </cell>
          <cell r="N9">
            <v>48.369</v>
          </cell>
          <cell r="O9">
            <v>0</v>
          </cell>
          <cell r="P9">
            <v>246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246</v>
          </cell>
          <cell r="V9">
            <v>0</v>
          </cell>
          <cell r="W9">
            <v>6.8000000000000005E-2</v>
          </cell>
          <cell r="X9">
            <v>49.825000000000003</v>
          </cell>
          <cell r="Y9">
            <v>1.524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48.369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49.825000000000003</v>
          </cell>
          <cell r="BC9">
            <v>246</v>
          </cell>
          <cell r="BD9">
            <v>147.072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95.484999999999999</v>
          </cell>
          <cell r="E10">
            <v>40.392000000000003</v>
          </cell>
          <cell r="F10">
            <v>55.093000000000004</v>
          </cell>
          <cell r="G10">
            <v>35.511000000000003</v>
          </cell>
          <cell r="H10">
            <v>0</v>
          </cell>
          <cell r="I10">
            <v>32.585000000000001</v>
          </cell>
          <cell r="J10">
            <v>0.53700000000000003</v>
          </cell>
          <cell r="K10">
            <v>0.73199999999999998</v>
          </cell>
          <cell r="L10">
            <v>0</v>
          </cell>
          <cell r="M10">
            <v>0</v>
          </cell>
          <cell r="N10">
            <v>31.315999999999999</v>
          </cell>
          <cell r="O10">
            <v>0</v>
          </cell>
          <cell r="P10">
            <v>160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160</v>
          </cell>
          <cell r="V10">
            <v>0</v>
          </cell>
          <cell r="W10">
            <v>7.2999999999999995E-2</v>
          </cell>
          <cell r="X10">
            <v>32.585000000000001</v>
          </cell>
          <cell r="Y10">
            <v>1.3420000000000001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31.315999999999999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32.585000000000001</v>
          </cell>
          <cell r="BC10">
            <v>160</v>
          </cell>
          <cell r="BD10">
            <v>95.484999999999999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91.010999999999996</v>
          </cell>
          <cell r="E11">
            <v>38.570999999999998</v>
          </cell>
          <cell r="F11">
            <v>52.44</v>
          </cell>
          <cell r="G11">
            <v>35.500999999999998</v>
          </cell>
          <cell r="H11">
            <v>0</v>
          </cell>
          <cell r="I11">
            <v>30.850999999999999</v>
          </cell>
          <cell r="J11">
            <v>0.27700000000000002</v>
          </cell>
          <cell r="K11">
            <v>0.377</v>
          </cell>
          <cell r="L11">
            <v>0</v>
          </cell>
          <cell r="M11">
            <v>0</v>
          </cell>
          <cell r="N11">
            <v>30.196999999999999</v>
          </cell>
          <cell r="O11">
            <v>0</v>
          </cell>
          <cell r="P11">
            <v>151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151</v>
          </cell>
          <cell r="V11">
            <v>0</v>
          </cell>
          <cell r="W11">
            <v>7.6999999999999999E-2</v>
          </cell>
          <cell r="X11">
            <v>30.850999999999999</v>
          </cell>
          <cell r="Y11">
            <v>0.73099999999999998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30.196999999999999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30.850999999999999</v>
          </cell>
          <cell r="BC11">
            <v>151</v>
          </cell>
          <cell r="BD11">
            <v>91.010999999999996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89.983000000000004</v>
          </cell>
          <cell r="E12">
            <v>38.207999999999998</v>
          </cell>
          <cell r="F12">
            <v>51.774999999999999</v>
          </cell>
          <cell r="G12">
            <v>35.502000000000002</v>
          </cell>
          <cell r="H12">
            <v>0</v>
          </cell>
          <cell r="I12">
            <v>30.748999999999999</v>
          </cell>
          <cell r="J12">
            <v>0.39400000000000002</v>
          </cell>
          <cell r="K12">
            <v>0.53500000000000003</v>
          </cell>
          <cell r="L12">
            <v>0</v>
          </cell>
          <cell r="M12">
            <v>0</v>
          </cell>
          <cell r="N12">
            <v>29.82</v>
          </cell>
          <cell r="O12">
            <v>0</v>
          </cell>
          <cell r="P12">
            <v>150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150</v>
          </cell>
          <cell r="V12">
            <v>0</v>
          </cell>
          <cell r="W12">
            <v>7.8E-2</v>
          </cell>
          <cell r="X12">
            <v>30.748999999999999</v>
          </cell>
          <cell r="Y12">
            <v>1.0070000000000001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29.82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30.748999999999999</v>
          </cell>
          <cell r="BC12">
            <v>150</v>
          </cell>
          <cell r="BD12">
            <v>89.983000000000004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87.019000000000005</v>
          </cell>
          <cell r="E13">
            <v>36.923000000000002</v>
          </cell>
          <cell r="F13">
            <v>50.095999999999997</v>
          </cell>
          <cell r="G13">
            <v>35.521999999999998</v>
          </cell>
          <cell r="H13">
            <v>0</v>
          </cell>
          <cell r="I13">
            <v>29.481999999999999</v>
          </cell>
          <cell r="J13">
            <v>0.38500000000000001</v>
          </cell>
          <cell r="K13">
            <v>0.52200000000000002</v>
          </cell>
          <cell r="L13">
            <v>0</v>
          </cell>
          <cell r="M13">
            <v>0</v>
          </cell>
          <cell r="N13">
            <v>28.574999999999999</v>
          </cell>
          <cell r="O13">
            <v>0</v>
          </cell>
          <cell r="P13">
            <v>144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144</v>
          </cell>
          <cell r="V13">
            <v>0</v>
          </cell>
          <cell r="W13">
            <v>8.2000000000000003E-2</v>
          </cell>
          <cell r="X13">
            <v>29.481999999999999</v>
          </cell>
          <cell r="Y13">
            <v>0.98899999999999999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28.574999999999999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29.481999999999999</v>
          </cell>
          <cell r="BC13">
            <v>144</v>
          </cell>
          <cell r="BD13">
            <v>87.019000000000005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91.207999999999998</v>
          </cell>
          <cell r="E14">
            <v>38.857999999999997</v>
          </cell>
          <cell r="F14">
            <v>52.35</v>
          </cell>
          <cell r="G14">
            <v>35.69</v>
          </cell>
          <cell r="H14">
            <v>0</v>
          </cell>
          <cell r="I14">
            <v>31.134</v>
          </cell>
          <cell r="J14">
            <v>0.4</v>
          </cell>
          <cell r="K14">
            <v>0.53900000000000003</v>
          </cell>
          <cell r="L14">
            <v>0</v>
          </cell>
          <cell r="M14">
            <v>0</v>
          </cell>
          <cell r="N14">
            <v>30.195</v>
          </cell>
          <cell r="O14">
            <v>0</v>
          </cell>
          <cell r="P14">
            <v>151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151</v>
          </cell>
          <cell r="V14">
            <v>0</v>
          </cell>
          <cell r="W14">
            <v>8.8999999999999996E-2</v>
          </cell>
          <cell r="X14">
            <v>31.134</v>
          </cell>
          <cell r="Y14">
            <v>1.028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30.195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31.134</v>
          </cell>
          <cell r="BC14">
            <v>151</v>
          </cell>
          <cell r="BD14">
            <v>91.207999999999998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173.20400000000001</v>
          </cell>
          <cell r="E15">
            <v>72.81</v>
          </cell>
          <cell r="F15">
            <v>100.39400000000001</v>
          </cell>
          <cell r="G15">
            <v>35.511000000000003</v>
          </cell>
          <cell r="H15">
            <v>0</v>
          </cell>
          <cell r="I15">
            <v>60.033999999999999</v>
          </cell>
          <cell r="J15">
            <v>0.72599999999999998</v>
          </cell>
          <cell r="K15">
            <v>1.0009999999999999</v>
          </cell>
          <cell r="L15">
            <v>0</v>
          </cell>
          <cell r="M15">
            <v>0</v>
          </cell>
          <cell r="N15">
            <v>58.307000000000002</v>
          </cell>
          <cell r="O15">
            <v>0</v>
          </cell>
          <cell r="P15">
            <v>298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298</v>
          </cell>
          <cell r="V15">
            <v>0</v>
          </cell>
          <cell r="W15">
            <v>7.6999999999999999E-2</v>
          </cell>
          <cell r="X15">
            <v>60.033999999999999</v>
          </cell>
          <cell r="Y15">
            <v>1.8039999999999998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58.307000000000002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60.033999999999999</v>
          </cell>
          <cell r="BC15">
            <v>298</v>
          </cell>
          <cell r="BD15">
            <v>173.20400000000001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1424.7360000000001</v>
          </cell>
          <cell r="E6">
            <v>669.63199999999995</v>
          </cell>
          <cell r="F6">
            <v>755.10400000000004</v>
          </cell>
          <cell r="G6">
            <v>34.656999999999996</v>
          </cell>
          <cell r="H6">
            <v>0</v>
          </cell>
          <cell r="I6">
            <v>520.75300000000004</v>
          </cell>
          <cell r="J6">
            <v>5.0650000000000004</v>
          </cell>
          <cell r="K6">
            <v>5.7110000000000003</v>
          </cell>
          <cell r="L6">
            <v>0</v>
          </cell>
          <cell r="M6">
            <v>0</v>
          </cell>
          <cell r="N6">
            <v>509.97699999999998</v>
          </cell>
          <cell r="O6">
            <v>0</v>
          </cell>
          <cell r="P6">
            <v>2114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2114</v>
          </cell>
          <cell r="V6">
            <v>0</v>
          </cell>
          <cell r="W6">
            <v>0.91100000000000003</v>
          </cell>
          <cell r="X6">
            <v>520.75300000000004</v>
          </cell>
          <cell r="Y6">
            <v>11.686999999999999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509.97699999999998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520.75300000000004</v>
          </cell>
          <cell r="BC6">
            <v>2114</v>
          </cell>
          <cell r="BD6">
            <v>1424.7360000000001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1085.232</v>
          </cell>
          <cell r="E7">
            <v>510.26600000000002</v>
          </cell>
          <cell r="F7">
            <v>574.96600000000001</v>
          </cell>
          <cell r="G7">
            <v>34.731000000000002</v>
          </cell>
          <cell r="H7">
            <v>0</v>
          </cell>
          <cell r="I7">
            <v>397.14400000000001</v>
          </cell>
          <cell r="J7">
            <v>3.879</v>
          </cell>
          <cell r="K7">
            <v>4.37</v>
          </cell>
          <cell r="L7">
            <v>0</v>
          </cell>
          <cell r="M7">
            <v>0</v>
          </cell>
          <cell r="N7">
            <v>388.89499999999998</v>
          </cell>
          <cell r="O7">
            <v>0</v>
          </cell>
          <cell r="P7">
            <v>1611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1611</v>
          </cell>
          <cell r="V7">
            <v>0</v>
          </cell>
          <cell r="W7">
            <v>0.97</v>
          </cell>
          <cell r="X7">
            <v>397.14400000000001</v>
          </cell>
          <cell r="Y7">
            <v>9.2190000000000012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388.89499999999998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397.14400000000001</v>
          </cell>
          <cell r="BC7">
            <v>1611</v>
          </cell>
          <cell r="BD7">
            <v>1085.232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1555.579</v>
          </cell>
          <cell r="E8">
            <v>731.96100000000001</v>
          </cell>
          <cell r="F8">
            <v>823.61800000000005</v>
          </cell>
          <cell r="G8">
            <v>35.066000000000003</v>
          </cell>
          <cell r="H8">
            <v>0</v>
          </cell>
          <cell r="I8">
            <v>570.01099999999997</v>
          </cell>
          <cell r="J8">
            <v>5.7039999999999997</v>
          </cell>
          <cell r="K8">
            <v>6.4180000000000001</v>
          </cell>
          <cell r="L8">
            <v>0</v>
          </cell>
          <cell r="M8">
            <v>0</v>
          </cell>
          <cell r="N8">
            <v>557.88900000000001</v>
          </cell>
          <cell r="O8">
            <v>0</v>
          </cell>
          <cell r="P8">
            <v>2309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2309</v>
          </cell>
          <cell r="V8">
            <v>0</v>
          </cell>
          <cell r="W8">
            <v>0.41299999999999998</v>
          </cell>
          <cell r="X8">
            <v>570.01099999999997</v>
          </cell>
          <cell r="Y8">
            <v>12.535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557.88900000000001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570.01099999999997</v>
          </cell>
          <cell r="BC8">
            <v>2309</v>
          </cell>
          <cell r="BD8">
            <v>1555.579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1471.8510000000001</v>
          </cell>
          <cell r="E9">
            <v>691.96500000000003</v>
          </cell>
          <cell r="F9">
            <v>779.88599999999997</v>
          </cell>
          <cell r="G9">
            <v>35.347000000000001</v>
          </cell>
          <cell r="H9">
            <v>0</v>
          </cell>
          <cell r="I9">
            <v>532.35799999999995</v>
          </cell>
          <cell r="J9">
            <v>5.4370000000000003</v>
          </cell>
          <cell r="K9">
            <v>6.1269999999999998</v>
          </cell>
          <cell r="L9">
            <v>0</v>
          </cell>
          <cell r="M9">
            <v>0</v>
          </cell>
          <cell r="N9">
            <v>520.79399999999998</v>
          </cell>
          <cell r="O9">
            <v>0</v>
          </cell>
          <cell r="P9">
            <v>2160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2160</v>
          </cell>
          <cell r="V9">
            <v>0</v>
          </cell>
          <cell r="W9">
            <v>0.45900000000000002</v>
          </cell>
          <cell r="X9">
            <v>532.35799999999995</v>
          </cell>
          <cell r="Y9">
            <v>12.023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520.79399999999998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532.35799999999995</v>
          </cell>
          <cell r="BC9">
            <v>2160</v>
          </cell>
          <cell r="BD9">
            <v>1471.8510000000001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569.87900000000002</v>
          </cell>
          <cell r="E10">
            <v>268.33499999999998</v>
          </cell>
          <cell r="F10">
            <v>301.54399999999998</v>
          </cell>
          <cell r="G10">
            <v>35.018999999999998</v>
          </cell>
          <cell r="H10">
            <v>0</v>
          </cell>
          <cell r="I10">
            <v>208.625</v>
          </cell>
          <cell r="J10">
            <v>2.23</v>
          </cell>
          <cell r="K10">
            <v>2.5049999999999999</v>
          </cell>
          <cell r="L10">
            <v>0</v>
          </cell>
          <cell r="M10">
            <v>0</v>
          </cell>
          <cell r="N10">
            <v>203.89</v>
          </cell>
          <cell r="O10">
            <v>0</v>
          </cell>
          <cell r="P10">
            <v>844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844</v>
          </cell>
          <cell r="V10">
            <v>0</v>
          </cell>
          <cell r="W10">
            <v>1.5589999999999999</v>
          </cell>
          <cell r="X10">
            <v>208.625</v>
          </cell>
          <cell r="Y10">
            <v>6.2939999999999996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203.89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208.625</v>
          </cell>
          <cell r="BC10">
            <v>844</v>
          </cell>
          <cell r="BD10">
            <v>569.87900000000002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238.786</v>
          </cell>
          <cell r="E11">
            <v>113.46</v>
          </cell>
          <cell r="F11">
            <v>125.32599999999999</v>
          </cell>
          <cell r="G11">
            <v>35.457000000000001</v>
          </cell>
          <cell r="H11">
            <v>0</v>
          </cell>
          <cell r="I11">
            <v>86.006</v>
          </cell>
          <cell r="J11">
            <v>0.93100000000000005</v>
          </cell>
          <cell r="K11">
            <v>1.0289999999999999</v>
          </cell>
          <cell r="L11">
            <v>0</v>
          </cell>
          <cell r="M11">
            <v>0</v>
          </cell>
          <cell r="N11">
            <v>84.046000000000006</v>
          </cell>
          <cell r="O11">
            <v>0</v>
          </cell>
          <cell r="P11">
            <v>342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342</v>
          </cell>
          <cell r="V11">
            <v>0</v>
          </cell>
          <cell r="W11">
            <v>1.843</v>
          </cell>
          <cell r="X11">
            <v>86.006</v>
          </cell>
          <cell r="Y11">
            <v>3.8029999999999999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84.046000000000006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86.006</v>
          </cell>
          <cell r="BC11">
            <v>342</v>
          </cell>
          <cell r="BD11">
            <v>238.786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172.64599999999999</v>
          </cell>
          <cell r="E12">
            <v>81.599999999999994</v>
          </cell>
          <cell r="F12">
            <v>91.046000000000006</v>
          </cell>
          <cell r="G12">
            <v>35.491</v>
          </cell>
          <cell r="H12">
            <v>0</v>
          </cell>
          <cell r="I12">
            <v>61.741999999999997</v>
          </cell>
          <cell r="J12">
            <v>0.61499999999999999</v>
          </cell>
          <cell r="K12">
            <v>0.68600000000000005</v>
          </cell>
          <cell r="L12">
            <v>0</v>
          </cell>
          <cell r="M12">
            <v>0</v>
          </cell>
          <cell r="N12">
            <v>60.441000000000003</v>
          </cell>
          <cell r="O12">
            <v>0</v>
          </cell>
          <cell r="P12">
            <v>248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248</v>
          </cell>
          <cell r="V12">
            <v>0</v>
          </cell>
          <cell r="W12">
            <v>1.944</v>
          </cell>
          <cell r="X12">
            <v>61.741999999999997</v>
          </cell>
          <cell r="Y12">
            <v>3.2450000000000001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60.441000000000003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61.741999999999997</v>
          </cell>
          <cell r="BC12">
            <v>248</v>
          </cell>
          <cell r="BD12">
            <v>172.64599999999999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173.179</v>
          </cell>
          <cell r="E13">
            <v>82.403000000000006</v>
          </cell>
          <cell r="F13">
            <v>90.775999999999996</v>
          </cell>
          <cell r="G13">
            <v>35.271999999999998</v>
          </cell>
          <cell r="H13">
            <v>0</v>
          </cell>
          <cell r="I13">
            <v>62.283000000000001</v>
          </cell>
          <cell r="J13">
            <v>0.629</v>
          </cell>
          <cell r="K13">
            <v>0.69199999999999995</v>
          </cell>
          <cell r="L13">
            <v>0</v>
          </cell>
          <cell r="M13">
            <v>0</v>
          </cell>
          <cell r="N13">
            <v>60.962000000000003</v>
          </cell>
          <cell r="O13">
            <v>0</v>
          </cell>
          <cell r="P13">
            <v>247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247</v>
          </cell>
          <cell r="V13">
            <v>0</v>
          </cell>
          <cell r="W13">
            <v>1.89</v>
          </cell>
          <cell r="X13">
            <v>62.283000000000001</v>
          </cell>
          <cell r="Y13">
            <v>3.2109999999999999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60.962000000000003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62.283000000000001</v>
          </cell>
          <cell r="BC13">
            <v>247</v>
          </cell>
          <cell r="BD13">
            <v>173.179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154.989</v>
          </cell>
          <cell r="E14">
            <v>75.228999999999999</v>
          </cell>
          <cell r="F14">
            <v>79.760000000000005</v>
          </cell>
          <cell r="G14">
            <v>35.619999999999997</v>
          </cell>
          <cell r="H14">
            <v>0</v>
          </cell>
          <cell r="I14">
            <v>55.805</v>
          </cell>
          <cell r="J14">
            <v>0.50700000000000001</v>
          </cell>
          <cell r="K14">
            <v>0.53700000000000003</v>
          </cell>
          <cell r="L14">
            <v>0</v>
          </cell>
          <cell r="M14">
            <v>0</v>
          </cell>
          <cell r="N14">
            <v>54.761000000000003</v>
          </cell>
          <cell r="O14">
            <v>0</v>
          </cell>
          <cell r="P14">
            <v>213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213</v>
          </cell>
          <cell r="V14">
            <v>0</v>
          </cell>
          <cell r="W14">
            <v>1.5029999999999999</v>
          </cell>
          <cell r="X14">
            <v>55.805</v>
          </cell>
          <cell r="Y14">
            <v>2.5469999999999997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54.761000000000003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55.805</v>
          </cell>
          <cell r="BC14">
            <v>213</v>
          </cell>
          <cell r="BD14">
            <v>154.989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831.072</v>
          </cell>
          <cell r="E15">
            <v>385.90499999999997</v>
          </cell>
          <cell r="F15">
            <v>445.16699999999997</v>
          </cell>
          <cell r="G15">
            <v>35.527999999999999</v>
          </cell>
          <cell r="H15">
            <v>0</v>
          </cell>
          <cell r="I15">
            <v>303.64800000000002</v>
          </cell>
          <cell r="J15">
            <v>2.95</v>
          </cell>
          <cell r="K15">
            <v>3.4020000000000001</v>
          </cell>
          <cell r="L15">
            <v>0</v>
          </cell>
          <cell r="M15">
            <v>0</v>
          </cell>
          <cell r="N15">
            <v>297.29599999999999</v>
          </cell>
          <cell r="O15">
            <v>0</v>
          </cell>
          <cell r="P15">
            <v>1261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1261</v>
          </cell>
          <cell r="V15">
            <v>0</v>
          </cell>
          <cell r="W15">
            <v>0.91500000000000004</v>
          </cell>
          <cell r="X15">
            <v>303.64800000000002</v>
          </cell>
          <cell r="Y15">
            <v>7.2670000000000003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297.29599999999999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303.64800000000002</v>
          </cell>
          <cell r="BC15">
            <v>1261</v>
          </cell>
          <cell r="BD15">
            <v>831.072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966.15300000000002</v>
          </cell>
          <cell r="E16">
            <v>450.49299999999999</v>
          </cell>
          <cell r="F16">
            <v>515.66</v>
          </cell>
          <cell r="G16">
            <v>35.472000000000001</v>
          </cell>
          <cell r="H16">
            <v>0</v>
          </cell>
          <cell r="I16">
            <v>353.33199999999999</v>
          </cell>
          <cell r="J16">
            <v>3.2280000000000002</v>
          </cell>
          <cell r="K16">
            <v>3.6949999999999998</v>
          </cell>
          <cell r="L16">
            <v>0</v>
          </cell>
          <cell r="M16">
            <v>0</v>
          </cell>
          <cell r="N16">
            <v>346.40899999999999</v>
          </cell>
          <cell r="O16">
            <v>0</v>
          </cell>
          <cell r="P16">
            <v>1456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1456</v>
          </cell>
          <cell r="V16">
            <v>0</v>
          </cell>
          <cell r="W16">
            <v>0.68100000000000005</v>
          </cell>
          <cell r="X16">
            <v>353.33199999999999</v>
          </cell>
          <cell r="Y16">
            <v>7.6040000000000001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346.40899999999999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353.33199999999999</v>
          </cell>
          <cell r="BC16">
            <v>1456</v>
          </cell>
          <cell r="BD16">
            <v>966.15300000000002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991.072</v>
          </cell>
          <cell r="E17">
            <v>462.50799999999998</v>
          </cell>
          <cell r="F17">
            <v>528.56399999999996</v>
          </cell>
          <cell r="G17">
            <v>35.448999999999998</v>
          </cell>
          <cell r="H17">
            <v>0</v>
          </cell>
          <cell r="I17">
            <v>364.35199999999998</v>
          </cell>
          <cell r="J17">
            <v>3.33</v>
          </cell>
          <cell r="K17">
            <v>3.806</v>
          </cell>
          <cell r="L17">
            <v>0</v>
          </cell>
          <cell r="M17">
            <v>0</v>
          </cell>
          <cell r="N17">
            <v>357.21600000000001</v>
          </cell>
          <cell r="O17">
            <v>0</v>
          </cell>
          <cell r="P17">
            <v>1499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1499</v>
          </cell>
          <cell r="V17">
            <v>0</v>
          </cell>
          <cell r="W17">
            <v>0.65900000000000003</v>
          </cell>
          <cell r="X17">
            <v>364.35199999999998</v>
          </cell>
          <cell r="Y17">
            <v>7.7949999999999999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357.21600000000001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364.35199999999998</v>
          </cell>
          <cell r="BC17">
            <v>1499</v>
          </cell>
          <cell r="BD17">
            <v>991.072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1273.088</v>
          </cell>
          <cell r="E6">
            <v>591.91800000000001</v>
          </cell>
          <cell r="F6">
            <v>681.17</v>
          </cell>
          <cell r="G6">
            <v>35.338999999999999</v>
          </cell>
          <cell r="H6">
            <v>0</v>
          </cell>
          <cell r="I6">
            <v>464.9</v>
          </cell>
          <cell r="J6">
            <v>4.3319999999999999</v>
          </cell>
          <cell r="K6">
            <v>4.9859999999999998</v>
          </cell>
          <cell r="L6">
            <v>0</v>
          </cell>
          <cell r="M6">
            <v>0</v>
          </cell>
          <cell r="N6">
            <v>455.58199999999999</v>
          </cell>
          <cell r="O6">
            <v>0</v>
          </cell>
          <cell r="P6">
            <v>1926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1926</v>
          </cell>
          <cell r="V6">
            <v>0</v>
          </cell>
          <cell r="W6">
            <v>0.51600000000000001</v>
          </cell>
          <cell r="X6">
            <v>464.9</v>
          </cell>
          <cell r="Y6">
            <v>9.8339999999999996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455.58199999999999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464.9</v>
          </cell>
          <cell r="BC6">
            <v>1926</v>
          </cell>
          <cell r="BD6">
            <v>1273.088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1069.607</v>
          </cell>
          <cell r="E7">
            <v>489.53100000000001</v>
          </cell>
          <cell r="F7">
            <v>580.07600000000002</v>
          </cell>
          <cell r="G7">
            <v>35.343000000000004</v>
          </cell>
          <cell r="H7">
            <v>0</v>
          </cell>
          <cell r="I7">
            <v>383.51</v>
          </cell>
          <cell r="J7">
            <v>3.7029999999999998</v>
          </cell>
          <cell r="K7">
            <v>4.3879999999999999</v>
          </cell>
          <cell r="L7">
            <v>0</v>
          </cell>
          <cell r="M7">
            <v>0</v>
          </cell>
          <cell r="N7">
            <v>375.41899999999998</v>
          </cell>
          <cell r="O7">
            <v>0</v>
          </cell>
          <cell r="P7">
            <v>1636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1636</v>
          </cell>
          <cell r="V7">
            <v>0</v>
          </cell>
          <cell r="W7">
            <v>0.60499999999999998</v>
          </cell>
          <cell r="X7">
            <v>383.51</v>
          </cell>
          <cell r="Y7">
            <v>8.6959999999999997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375.41899999999998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383.51</v>
          </cell>
          <cell r="BC7">
            <v>1636</v>
          </cell>
          <cell r="BD7">
            <v>1069.607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939.17600000000004</v>
          </cell>
          <cell r="E8">
            <v>431.90600000000001</v>
          </cell>
          <cell r="F8">
            <v>507.27</v>
          </cell>
          <cell r="G8">
            <v>35.299999999999997</v>
          </cell>
          <cell r="H8">
            <v>0</v>
          </cell>
          <cell r="I8">
            <v>335.37</v>
          </cell>
          <cell r="J8">
            <v>3.2869999999999999</v>
          </cell>
          <cell r="K8">
            <v>3.8610000000000002</v>
          </cell>
          <cell r="L8">
            <v>0</v>
          </cell>
          <cell r="M8">
            <v>0</v>
          </cell>
          <cell r="N8">
            <v>328.22199999999998</v>
          </cell>
          <cell r="O8">
            <v>0</v>
          </cell>
          <cell r="P8">
            <v>1418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1418</v>
          </cell>
          <cell r="V8">
            <v>0</v>
          </cell>
          <cell r="W8">
            <v>0.95799999999999996</v>
          </cell>
          <cell r="X8">
            <v>335.37</v>
          </cell>
          <cell r="Y8">
            <v>8.1059999999999999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328.22199999999998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335.37</v>
          </cell>
          <cell r="BC8">
            <v>1418</v>
          </cell>
          <cell r="BD8">
            <v>939.17600000000004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790.149</v>
          </cell>
          <cell r="E9">
            <v>362.72</v>
          </cell>
          <cell r="F9">
            <v>427.42899999999997</v>
          </cell>
          <cell r="G9">
            <v>35.472000000000001</v>
          </cell>
          <cell r="H9">
            <v>0</v>
          </cell>
          <cell r="I9">
            <v>281.22000000000003</v>
          </cell>
          <cell r="J9">
            <v>2.79</v>
          </cell>
          <cell r="K9">
            <v>3.2879999999999998</v>
          </cell>
          <cell r="L9">
            <v>0</v>
          </cell>
          <cell r="M9">
            <v>0</v>
          </cell>
          <cell r="N9">
            <v>275.142</v>
          </cell>
          <cell r="O9">
            <v>0</v>
          </cell>
          <cell r="P9">
            <v>1193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1193</v>
          </cell>
          <cell r="V9">
            <v>0</v>
          </cell>
          <cell r="W9">
            <v>1.1319999999999999</v>
          </cell>
          <cell r="X9">
            <v>281.22000000000003</v>
          </cell>
          <cell r="Y9">
            <v>7.2099999999999991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275.142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281.22000000000003</v>
          </cell>
          <cell r="BC9">
            <v>1193</v>
          </cell>
          <cell r="BD9">
            <v>790.149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490.267</v>
          </cell>
          <cell r="E10">
            <v>225.93700000000001</v>
          </cell>
          <cell r="F10">
            <v>264.33</v>
          </cell>
          <cell r="G10">
            <v>35.604999999999997</v>
          </cell>
          <cell r="H10">
            <v>0</v>
          </cell>
          <cell r="I10">
            <v>173.8</v>
          </cell>
          <cell r="J10">
            <v>1.6020000000000001</v>
          </cell>
          <cell r="K10">
            <v>1.8740000000000001</v>
          </cell>
          <cell r="L10">
            <v>0</v>
          </cell>
          <cell r="M10">
            <v>0</v>
          </cell>
          <cell r="N10">
            <v>170.32400000000001</v>
          </cell>
          <cell r="O10">
            <v>0</v>
          </cell>
          <cell r="P10">
            <v>732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732</v>
          </cell>
          <cell r="V10">
            <v>0</v>
          </cell>
          <cell r="W10">
            <v>1.4359999999999999</v>
          </cell>
          <cell r="X10">
            <v>173.8</v>
          </cell>
          <cell r="Y10">
            <v>4.9119999999999999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173.8</v>
          </cell>
          <cell r="BC10">
            <v>732</v>
          </cell>
          <cell r="BD10">
            <v>490.267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188.02600000000001</v>
          </cell>
          <cell r="E11">
            <v>87.682000000000002</v>
          </cell>
          <cell r="F11">
            <v>100.34399999999999</v>
          </cell>
          <cell r="G11">
            <v>35.594999999999999</v>
          </cell>
          <cell r="H11">
            <v>0</v>
          </cell>
          <cell r="I11">
            <v>66.75</v>
          </cell>
          <cell r="J11">
            <v>0.84199999999999997</v>
          </cell>
          <cell r="K11">
            <v>0.96399999999999997</v>
          </cell>
          <cell r="L11">
            <v>0</v>
          </cell>
          <cell r="M11">
            <v>0</v>
          </cell>
          <cell r="N11">
            <v>64.944000000000003</v>
          </cell>
          <cell r="O11">
            <v>0</v>
          </cell>
          <cell r="P11">
            <v>275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275</v>
          </cell>
          <cell r="V11">
            <v>0</v>
          </cell>
          <cell r="W11">
            <v>2.7789999999999999</v>
          </cell>
          <cell r="X11">
            <v>66.75</v>
          </cell>
          <cell r="Y11">
            <v>4.585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64.944000000000003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66.75</v>
          </cell>
          <cell r="BC11">
            <v>275</v>
          </cell>
          <cell r="BD11">
            <v>188.02600000000001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142.36199999999999</v>
          </cell>
          <cell r="E12">
            <v>66.475999999999999</v>
          </cell>
          <cell r="F12">
            <v>75.885999999999996</v>
          </cell>
          <cell r="G12">
            <v>35.558</v>
          </cell>
          <cell r="H12">
            <v>0</v>
          </cell>
          <cell r="I12">
            <v>50.37</v>
          </cell>
          <cell r="J12">
            <v>0.54600000000000004</v>
          </cell>
          <cell r="K12">
            <v>0.623</v>
          </cell>
          <cell r="L12">
            <v>0</v>
          </cell>
          <cell r="M12">
            <v>0</v>
          </cell>
          <cell r="N12">
            <v>49.201000000000001</v>
          </cell>
          <cell r="O12">
            <v>0</v>
          </cell>
          <cell r="P12">
            <v>207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207</v>
          </cell>
          <cell r="V12">
            <v>0</v>
          </cell>
          <cell r="W12">
            <v>2.879</v>
          </cell>
          <cell r="X12">
            <v>50.37</v>
          </cell>
          <cell r="Y12">
            <v>4.048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49.201000000000001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50.37</v>
          </cell>
          <cell r="BC12">
            <v>207</v>
          </cell>
          <cell r="BD12">
            <v>142.36199999999999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69.52</v>
          </cell>
          <cell r="E13">
            <v>31.773</v>
          </cell>
          <cell r="F13">
            <v>37.747</v>
          </cell>
          <cell r="G13">
            <v>35.584000000000003</v>
          </cell>
          <cell r="H13">
            <v>0</v>
          </cell>
          <cell r="I13">
            <v>24.55</v>
          </cell>
          <cell r="J13">
            <v>0.255</v>
          </cell>
          <cell r="K13">
            <v>0.30299999999999999</v>
          </cell>
          <cell r="L13">
            <v>0</v>
          </cell>
          <cell r="M13">
            <v>0</v>
          </cell>
          <cell r="N13">
            <v>23.992000000000001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3.964</v>
          </cell>
          <cell r="X13">
            <v>24.55</v>
          </cell>
          <cell r="Y13">
            <v>4.5220000000000002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23.992000000000001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24.55</v>
          </cell>
          <cell r="BC13">
            <v>105</v>
          </cell>
          <cell r="BD13">
            <v>69.52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62.122999999999998</v>
          </cell>
          <cell r="E14">
            <v>28.908000000000001</v>
          </cell>
          <cell r="F14">
            <v>33.215000000000003</v>
          </cell>
          <cell r="G14">
            <v>35.631</v>
          </cell>
          <cell r="H14">
            <v>0</v>
          </cell>
          <cell r="I14">
            <v>22</v>
          </cell>
          <cell r="J14">
            <v>0.23499999999999999</v>
          </cell>
          <cell r="K14">
            <v>0.26900000000000002</v>
          </cell>
          <cell r="L14">
            <v>0</v>
          </cell>
          <cell r="M14">
            <v>0</v>
          </cell>
          <cell r="N14">
            <v>21.495999999999999</v>
          </cell>
          <cell r="O14">
            <v>0</v>
          </cell>
          <cell r="P14">
            <v>91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</v>
          </cell>
          <cell r="V14">
            <v>0</v>
          </cell>
          <cell r="W14">
            <v>3.7280000000000002</v>
          </cell>
          <cell r="X14">
            <v>22</v>
          </cell>
          <cell r="Y14">
            <v>4.2320000000000002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21.495999999999999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</v>
          </cell>
          <cell r="BC14">
            <v>91</v>
          </cell>
          <cell r="BD14">
            <v>62.122999999999998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591.59100000000001</v>
          </cell>
          <cell r="E15">
            <v>272.47199999999998</v>
          </cell>
          <cell r="F15">
            <v>319.11900000000003</v>
          </cell>
          <cell r="G15">
            <v>35.595999999999997</v>
          </cell>
          <cell r="H15">
            <v>0</v>
          </cell>
          <cell r="I15">
            <v>210.61</v>
          </cell>
          <cell r="J15">
            <v>1.899</v>
          </cell>
          <cell r="K15">
            <v>2.2250000000000001</v>
          </cell>
          <cell r="L15">
            <v>0</v>
          </cell>
          <cell r="M15">
            <v>0</v>
          </cell>
          <cell r="N15">
            <v>206.48599999999999</v>
          </cell>
          <cell r="O15">
            <v>0</v>
          </cell>
          <cell r="P15">
            <v>888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888</v>
          </cell>
          <cell r="V15">
            <v>0</v>
          </cell>
          <cell r="W15">
            <v>2.0470000000000002</v>
          </cell>
          <cell r="X15">
            <v>210.61</v>
          </cell>
          <cell r="Y15">
            <v>6.1710000000000012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206.48599999999999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210.61</v>
          </cell>
          <cell r="BC15">
            <v>888</v>
          </cell>
          <cell r="BD15">
            <v>591.59100000000001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1284.097</v>
          </cell>
          <cell r="E6">
            <v>587.61</v>
          </cell>
          <cell r="F6">
            <v>696.48699999999997</v>
          </cell>
          <cell r="G6">
            <v>34.676000000000002</v>
          </cell>
          <cell r="H6">
            <v>0</v>
          </cell>
          <cell r="I6">
            <v>460.97500000000002</v>
          </cell>
          <cell r="J6">
            <v>7.0679999999999996</v>
          </cell>
          <cell r="K6">
            <v>8.3780000000000001</v>
          </cell>
          <cell r="L6">
            <v>0</v>
          </cell>
          <cell r="M6">
            <v>0</v>
          </cell>
          <cell r="N6">
            <v>445.529</v>
          </cell>
          <cell r="O6">
            <v>0</v>
          </cell>
          <cell r="P6">
            <v>1967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1967</v>
          </cell>
          <cell r="V6">
            <v>0</v>
          </cell>
          <cell r="W6">
            <v>3.423</v>
          </cell>
          <cell r="X6">
            <v>460.97500000000002</v>
          </cell>
          <cell r="Y6">
            <v>18.869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445.529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460.97500000000002</v>
          </cell>
          <cell r="BC6">
            <v>1967</v>
          </cell>
          <cell r="BD6">
            <v>1284.097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1274.396</v>
          </cell>
          <cell r="E7">
            <v>582.11900000000003</v>
          </cell>
          <cell r="F7">
            <v>692.27700000000004</v>
          </cell>
          <cell r="G7">
            <v>34.756999999999998</v>
          </cell>
          <cell r="H7">
            <v>0</v>
          </cell>
          <cell r="I7">
            <v>454.77300000000002</v>
          </cell>
          <cell r="J7">
            <v>7.63</v>
          </cell>
          <cell r="K7">
            <v>9.0730000000000004</v>
          </cell>
          <cell r="L7">
            <v>0</v>
          </cell>
          <cell r="M7">
            <v>0</v>
          </cell>
          <cell r="N7">
            <v>438.07</v>
          </cell>
          <cell r="O7">
            <v>0</v>
          </cell>
          <cell r="P7">
            <v>1947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1947</v>
          </cell>
          <cell r="V7">
            <v>0</v>
          </cell>
          <cell r="W7">
            <v>2.1850000000000001</v>
          </cell>
          <cell r="X7">
            <v>454.77300000000002</v>
          </cell>
          <cell r="Y7">
            <v>18.887999999999998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438.07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454.77300000000002</v>
          </cell>
          <cell r="BC7">
            <v>1947</v>
          </cell>
          <cell r="BD7">
            <v>1274.396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1179.367</v>
          </cell>
          <cell r="E8">
            <v>539.28200000000004</v>
          </cell>
          <cell r="F8">
            <v>640.08500000000004</v>
          </cell>
          <cell r="G8">
            <v>35.048999999999999</v>
          </cell>
          <cell r="H8">
            <v>0</v>
          </cell>
          <cell r="I8">
            <v>417.74700000000001</v>
          </cell>
          <cell r="J8">
            <v>5.8310000000000004</v>
          </cell>
          <cell r="K8">
            <v>6.9210000000000003</v>
          </cell>
          <cell r="L8">
            <v>0</v>
          </cell>
          <cell r="M8">
            <v>0</v>
          </cell>
          <cell r="N8">
            <v>404.995</v>
          </cell>
          <cell r="O8">
            <v>0</v>
          </cell>
          <cell r="P8">
            <v>1785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1785</v>
          </cell>
          <cell r="V8">
            <v>0</v>
          </cell>
          <cell r="W8">
            <v>1.43</v>
          </cell>
          <cell r="X8">
            <v>417.74700000000001</v>
          </cell>
          <cell r="Y8">
            <v>14.182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1785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404.995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1785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417.74700000000001</v>
          </cell>
          <cell r="BC8">
            <v>1785</v>
          </cell>
          <cell r="BD8">
            <v>1179.367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1484.5309999999999</v>
          </cell>
          <cell r="E9">
            <v>678.99900000000002</v>
          </cell>
          <cell r="F9">
            <v>805.53200000000004</v>
          </cell>
          <cell r="G9">
            <v>35.378</v>
          </cell>
          <cell r="H9">
            <v>0</v>
          </cell>
          <cell r="I9">
            <v>528.23</v>
          </cell>
          <cell r="J9">
            <v>7.141</v>
          </cell>
          <cell r="K9">
            <v>8.4719999999999995</v>
          </cell>
          <cell r="L9">
            <v>0</v>
          </cell>
          <cell r="M9">
            <v>0</v>
          </cell>
          <cell r="N9">
            <v>512.61699999999996</v>
          </cell>
          <cell r="O9">
            <v>0</v>
          </cell>
          <cell r="P9">
            <v>2256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2256</v>
          </cell>
          <cell r="V9">
            <v>0</v>
          </cell>
          <cell r="W9">
            <v>2.0190000000000001</v>
          </cell>
          <cell r="X9">
            <v>528.23</v>
          </cell>
          <cell r="Y9">
            <v>17.631999999999998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512.61699999999996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528.23</v>
          </cell>
          <cell r="BC9">
            <v>2256</v>
          </cell>
          <cell r="BD9">
            <v>1484.5309999999999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982.17499999999995</v>
          </cell>
          <cell r="E10">
            <v>450.85700000000003</v>
          </cell>
          <cell r="F10">
            <v>531.31799999999998</v>
          </cell>
          <cell r="G10">
            <v>35.008000000000003</v>
          </cell>
          <cell r="H10">
            <v>0</v>
          </cell>
          <cell r="I10">
            <v>352.154</v>
          </cell>
          <cell r="J10">
            <v>3.718</v>
          </cell>
          <cell r="K10">
            <v>4.3810000000000002</v>
          </cell>
          <cell r="L10">
            <v>0</v>
          </cell>
          <cell r="M10">
            <v>0</v>
          </cell>
          <cell r="N10">
            <v>344.05500000000001</v>
          </cell>
          <cell r="O10">
            <v>0</v>
          </cell>
          <cell r="P10">
            <v>1494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1494</v>
          </cell>
          <cell r="V10">
            <v>0</v>
          </cell>
          <cell r="W10">
            <v>3.1659999999999999</v>
          </cell>
          <cell r="X10">
            <v>352.154</v>
          </cell>
          <cell r="Y10">
            <v>11.265000000000001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344.05500000000001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1494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352.154</v>
          </cell>
          <cell r="BC10">
            <v>1494</v>
          </cell>
          <cell r="BD10">
            <v>982.17499999999995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563.47199999999998</v>
          </cell>
          <cell r="E11">
            <v>259.78399999999999</v>
          </cell>
          <cell r="F11">
            <v>303.68799999999999</v>
          </cell>
          <cell r="G11">
            <v>35.476999999999997</v>
          </cell>
          <cell r="H11">
            <v>0</v>
          </cell>
          <cell r="I11">
            <v>196.98699999999999</v>
          </cell>
          <cell r="J11">
            <v>2.645</v>
          </cell>
          <cell r="K11">
            <v>3.093</v>
          </cell>
          <cell r="L11">
            <v>0</v>
          </cell>
          <cell r="M11">
            <v>0</v>
          </cell>
          <cell r="N11">
            <v>191.249</v>
          </cell>
          <cell r="O11">
            <v>0</v>
          </cell>
          <cell r="P11">
            <v>829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829</v>
          </cell>
          <cell r="V11">
            <v>0</v>
          </cell>
          <cell r="W11">
            <v>4</v>
          </cell>
          <cell r="X11">
            <v>196.98699999999999</v>
          </cell>
          <cell r="Y11">
            <v>9.7379999999999995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191.249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196.98699999999999</v>
          </cell>
          <cell r="BC11">
            <v>829</v>
          </cell>
          <cell r="BD11">
            <v>563.47199999999998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480.58</v>
          </cell>
          <cell r="E12">
            <v>222.392</v>
          </cell>
          <cell r="F12">
            <v>258.18799999999999</v>
          </cell>
          <cell r="G12">
            <v>35.463000000000001</v>
          </cell>
          <cell r="H12">
            <v>0</v>
          </cell>
          <cell r="I12">
            <v>169.161</v>
          </cell>
          <cell r="J12">
            <v>2.3460000000000001</v>
          </cell>
          <cell r="K12">
            <v>2.7229999999999999</v>
          </cell>
          <cell r="L12">
            <v>0</v>
          </cell>
          <cell r="M12">
            <v>0</v>
          </cell>
          <cell r="N12">
            <v>164.09200000000001</v>
          </cell>
          <cell r="O12">
            <v>0</v>
          </cell>
          <cell r="P12">
            <v>707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707</v>
          </cell>
          <cell r="V12">
            <v>0</v>
          </cell>
          <cell r="W12">
            <v>4.28</v>
          </cell>
          <cell r="X12">
            <v>169.161</v>
          </cell>
          <cell r="Y12">
            <v>9.3490000000000002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164.09200000000001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169.161</v>
          </cell>
          <cell r="BC12">
            <v>707</v>
          </cell>
          <cell r="BD12">
            <v>480.58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564.35199999999998</v>
          </cell>
          <cell r="E13">
            <v>260.62200000000001</v>
          </cell>
          <cell r="F13">
            <v>303.73</v>
          </cell>
          <cell r="G13">
            <v>35.433</v>
          </cell>
          <cell r="H13">
            <v>0</v>
          </cell>
          <cell r="I13">
            <v>198.78700000000001</v>
          </cell>
          <cell r="J13">
            <v>2.4540000000000002</v>
          </cell>
          <cell r="K13">
            <v>2.86</v>
          </cell>
          <cell r="L13">
            <v>0</v>
          </cell>
          <cell r="M13">
            <v>0</v>
          </cell>
          <cell r="N13">
            <v>193.47300000000001</v>
          </cell>
          <cell r="O13">
            <v>0</v>
          </cell>
          <cell r="P13">
            <v>834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834</v>
          </cell>
          <cell r="V13">
            <v>0</v>
          </cell>
          <cell r="W13">
            <v>3.99</v>
          </cell>
          <cell r="X13">
            <v>198.78700000000001</v>
          </cell>
          <cell r="Y13">
            <v>9.3040000000000003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193.47300000000001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198.78700000000001</v>
          </cell>
          <cell r="BC13">
            <v>834</v>
          </cell>
          <cell r="BD13">
            <v>564.35199999999998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332.37</v>
          </cell>
          <cell r="E14">
            <v>154.315</v>
          </cell>
          <cell r="F14">
            <v>178.05500000000001</v>
          </cell>
          <cell r="G14">
            <v>35.676000000000002</v>
          </cell>
          <cell r="H14">
            <v>0</v>
          </cell>
          <cell r="I14">
            <v>117.723</v>
          </cell>
          <cell r="J14">
            <v>1.5720000000000001</v>
          </cell>
          <cell r="K14">
            <v>1.8129999999999999</v>
          </cell>
          <cell r="L14">
            <v>0</v>
          </cell>
          <cell r="M14">
            <v>0</v>
          </cell>
          <cell r="N14">
            <v>114.33799999999999</v>
          </cell>
          <cell r="O14">
            <v>0</v>
          </cell>
          <cell r="P14">
            <v>489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489</v>
          </cell>
          <cell r="V14">
            <v>0</v>
          </cell>
          <cell r="W14">
            <v>5.3380000000000001</v>
          </cell>
          <cell r="X14">
            <v>117.723</v>
          </cell>
          <cell r="Y14">
            <v>8.722999999999999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114.33799999999999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117.723</v>
          </cell>
          <cell r="BC14">
            <v>489</v>
          </cell>
          <cell r="BD14">
            <v>332.37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860.21400000000006</v>
          </cell>
          <cell r="E15">
            <v>396.077</v>
          </cell>
          <cell r="F15">
            <v>464.137</v>
          </cell>
          <cell r="G15">
            <v>35.542000000000002</v>
          </cell>
          <cell r="H15">
            <v>0</v>
          </cell>
          <cell r="I15">
            <v>309.10700000000003</v>
          </cell>
          <cell r="J15">
            <v>4.37</v>
          </cell>
          <cell r="K15">
            <v>5.1219999999999999</v>
          </cell>
          <cell r="L15">
            <v>0</v>
          </cell>
          <cell r="M15">
            <v>0</v>
          </cell>
          <cell r="N15">
            <v>299.61500000000001</v>
          </cell>
          <cell r="O15">
            <v>0</v>
          </cell>
          <cell r="P15">
            <v>1304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1304</v>
          </cell>
          <cell r="V15">
            <v>0</v>
          </cell>
          <cell r="W15">
            <v>4.4809999999999999</v>
          </cell>
          <cell r="X15">
            <v>309.10700000000003</v>
          </cell>
          <cell r="Y15">
            <v>13.973000000000001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299.61500000000001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309.10700000000003</v>
          </cell>
          <cell r="BC15">
            <v>1304</v>
          </cell>
          <cell r="BD15">
            <v>860.21400000000006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760.04300000000001</v>
          </cell>
          <cell r="E16">
            <v>346.50200000000001</v>
          </cell>
          <cell r="F16">
            <v>413.541</v>
          </cell>
          <cell r="G16">
            <v>35.51</v>
          </cell>
          <cell r="H16">
            <v>0</v>
          </cell>
          <cell r="I16">
            <v>273.01299999999998</v>
          </cell>
          <cell r="J16">
            <v>4.4420000000000002</v>
          </cell>
          <cell r="K16">
            <v>5.3010000000000002</v>
          </cell>
          <cell r="L16">
            <v>0</v>
          </cell>
          <cell r="M16">
            <v>0</v>
          </cell>
          <cell r="N16">
            <v>263.27</v>
          </cell>
          <cell r="O16">
            <v>0</v>
          </cell>
          <cell r="P16">
            <v>1173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1173</v>
          </cell>
          <cell r="V16">
            <v>0</v>
          </cell>
          <cell r="W16">
            <v>5.8079999999999998</v>
          </cell>
          <cell r="X16">
            <v>273.01299999999998</v>
          </cell>
          <cell r="Y16">
            <v>15.551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263.27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273.01299999999998</v>
          </cell>
          <cell r="BC16">
            <v>1173</v>
          </cell>
          <cell r="BD16">
            <v>760.04300000000001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759.03599999999994</v>
          </cell>
          <cell r="E17">
            <v>352.65600000000001</v>
          </cell>
          <cell r="F17">
            <v>406.38</v>
          </cell>
          <cell r="G17">
            <v>35.503</v>
          </cell>
          <cell r="H17">
            <v>0</v>
          </cell>
          <cell r="I17">
            <v>273.59800000000001</v>
          </cell>
          <cell r="J17">
            <v>3.6419999999999999</v>
          </cell>
          <cell r="K17">
            <v>4.1959999999999997</v>
          </cell>
          <cell r="L17">
            <v>0</v>
          </cell>
          <cell r="M17">
            <v>0</v>
          </cell>
          <cell r="N17">
            <v>265.76</v>
          </cell>
          <cell r="O17">
            <v>0</v>
          </cell>
          <cell r="P17">
            <v>1135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1135</v>
          </cell>
          <cell r="V17">
            <v>0</v>
          </cell>
          <cell r="W17">
            <v>6.657</v>
          </cell>
          <cell r="X17">
            <v>273.59800000000001</v>
          </cell>
          <cell r="Y17">
            <v>14.494999999999999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265.76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273.59800000000001</v>
          </cell>
          <cell r="BC17">
            <v>1135</v>
          </cell>
          <cell r="BD17">
            <v>759.03599999999994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DGIYVDM7SHRHJZF7R42EDGZ3T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1079.452</v>
          </cell>
          <cell r="E6">
            <v>499.97399999999999</v>
          </cell>
          <cell r="F6">
            <v>579.47799999999995</v>
          </cell>
          <cell r="G6">
            <v>35.384</v>
          </cell>
          <cell r="H6">
            <v>0</v>
          </cell>
          <cell r="I6">
            <v>388.98</v>
          </cell>
          <cell r="J6">
            <v>5.4939999999999998</v>
          </cell>
          <cell r="K6">
            <v>6.3680000000000003</v>
          </cell>
          <cell r="L6">
            <v>0</v>
          </cell>
          <cell r="M6">
            <v>0</v>
          </cell>
          <cell r="N6">
            <v>377.11799999999999</v>
          </cell>
          <cell r="O6">
            <v>0</v>
          </cell>
          <cell r="P6">
            <v>1623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1623</v>
          </cell>
          <cell r="V6">
            <v>0</v>
          </cell>
          <cell r="W6">
            <v>4.0970000000000004</v>
          </cell>
          <cell r="X6">
            <v>388.98</v>
          </cell>
          <cell r="Y6">
            <v>15.959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377.11799999999999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388.98</v>
          </cell>
          <cell r="BC6">
            <v>1623</v>
          </cell>
          <cell r="BD6">
            <v>1079.452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999.34799999999996</v>
          </cell>
          <cell r="E7">
            <v>463.00299999999999</v>
          </cell>
          <cell r="F7">
            <v>536.34500000000003</v>
          </cell>
          <cell r="G7">
            <v>35.478999999999999</v>
          </cell>
          <cell r="H7">
            <v>0</v>
          </cell>
          <cell r="I7">
            <v>359.69</v>
          </cell>
          <cell r="J7">
            <v>5.125</v>
          </cell>
          <cell r="K7">
            <v>5.9359999999999999</v>
          </cell>
          <cell r="L7">
            <v>0</v>
          </cell>
          <cell r="M7">
            <v>0</v>
          </cell>
          <cell r="N7">
            <v>348.62900000000002</v>
          </cell>
          <cell r="O7">
            <v>0</v>
          </cell>
          <cell r="P7">
            <v>1500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1500</v>
          </cell>
          <cell r="V7">
            <v>0</v>
          </cell>
          <cell r="W7">
            <v>3.69</v>
          </cell>
          <cell r="X7">
            <v>359.69</v>
          </cell>
          <cell r="Y7">
            <v>14.750999999999999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348.62900000000002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359.69</v>
          </cell>
          <cell r="BC7">
            <v>1500</v>
          </cell>
          <cell r="BD7">
            <v>999.34799999999996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696.13099999999997</v>
          </cell>
          <cell r="E8">
            <v>323.745</v>
          </cell>
          <cell r="F8">
            <v>372.38600000000002</v>
          </cell>
          <cell r="G8">
            <v>35.338000000000001</v>
          </cell>
          <cell r="H8">
            <v>0</v>
          </cell>
          <cell r="I8">
            <v>260.08999999999997</v>
          </cell>
          <cell r="J8">
            <v>3.6030000000000002</v>
          </cell>
          <cell r="K8">
            <v>4.1440000000000001</v>
          </cell>
          <cell r="L8">
            <v>0</v>
          </cell>
          <cell r="M8">
            <v>0</v>
          </cell>
          <cell r="N8">
            <v>252.34299999999999</v>
          </cell>
          <cell r="O8">
            <v>0</v>
          </cell>
          <cell r="P8">
            <v>1077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1077</v>
          </cell>
          <cell r="V8">
            <v>0</v>
          </cell>
          <cell r="W8">
            <v>5.9509999999999996</v>
          </cell>
          <cell r="X8">
            <v>260.08999999999997</v>
          </cell>
          <cell r="Y8">
            <v>13.698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252.34299999999999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260.08999999999997</v>
          </cell>
          <cell r="BC8">
            <v>1077</v>
          </cell>
          <cell r="BD8">
            <v>696.13099999999997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362.80200000000002</v>
          </cell>
          <cell r="E9">
            <v>168.935</v>
          </cell>
          <cell r="F9">
            <v>193.86699999999999</v>
          </cell>
          <cell r="G9">
            <v>35.427999999999997</v>
          </cell>
          <cell r="H9">
            <v>0</v>
          </cell>
          <cell r="I9">
            <v>134.34</v>
          </cell>
          <cell r="J9">
            <v>1.8759999999999999</v>
          </cell>
          <cell r="K9">
            <v>2.153</v>
          </cell>
          <cell r="L9">
            <v>0</v>
          </cell>
          <cell r="M9">
            <v>0</v>
          </cell>
          <cell r="N9">
            <v>130.31100000000001</v>
          </cell>
          <cell r="O9">
            <v>0</v>
          </cell>
          <cell r="P9">
            <v>555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555</v>
          </cell>
          <cell r="V9">
            <v>0</v>
          </cell>
          <cell r="W9">
            <v>7.0949999999999998</v>
          </cell>
          <cell r="X9">
            <v>134.34</v>
          </cell>
          <cell r="Y9">
            <v>11.123999999999999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130.31100000000001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134.34</v>
          </cell>
          <cell r="BC9">
            <v>555</v>
          </cell>
          <cell r="BD9">
            <v>362.80200000000002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306.68299999999999</v>
          </cell>
          <cell r="E10">
            <v>143.93299999999999</v>
          </cell>
          <cell r="F10">
            <v>162.75</v>
          </cell>
          <cell r="G10">
            <v>35.545000000000002</v>
          </cell>
          <cell r="H10">
            <v>0</v>
          </cell>
          <cell r="I10">
            <v>109.81</v>
          </cell>
          <cell r="J10">
            <v>1.3140000000000001</v>
          </cell>
          <cell r="K10">
            <v>1.486</v>
          </cell>
          <cell r="L10">
            <v>0</v>
          </cell>
          <cell r="M10">
            <v>0</v>
          </cell>
          <cell r="N10">
            <v>107.01</v>
          </cell>
          <cell r="O10">
            <v>0</v>
          </cell>
          <cell r="P10">
            <v>447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447</v>
          </cell>
          <cell r="V10">
            <v>0</v>
          </cell>
          <cell r="W10">
            <v>5.8090000000000002</v>
          </cell>
          <cell r="X10">
            <v>109.81</v>
          </cell>
          <cell r="Y10">
            <v>8.609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109.81</v>
          </cell>
          <cell r="BC10">
            <v>447</v>
          </cell>
          <cell r="BD10">
            <v>306.68299999999999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276.471</v>
          </cell>
          <cell r="E11">
            <v>129.58199999999999</v>
          </cell>
          <cell r="F11">
            <v>146.88900000000001</v>
          </cell>
          <cell r="G11">
            <v>35.572000000000003</v>
          </cell>
          <cell r="H11">
            <v>0</v>
          </cell>
          <cell r="I11">
            <v>99.49</v>
          </cell>
          <cell r="J11">
            <v>1.454</v>
          </cell>
          <cell r="K11">
            <v>1.6479999999999999</v>
          </cell>
          <cell r="L11">
            <v>0</v>
          </cell>
          <cell r="M11">
            <v>0</v>
          </cell>
          <cell r="N11">
            <v>96.388000000000005</v>
          </cell>
          <cell r="O11">
            <v>0</v>
          </cell>
          <cell r="P11">
            <v>406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</v>
          </cell>
          <cell r="V11">
            <v>0</v>
          </cell>
          <cell r="W11">
            <v>5.694</v>
          </cell>
          <cell r="X11">
            <v>99.49</v>
          </cell>
          <cell r="Y11">
            <v>8.7959999999999994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96.388000000000005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99.49</v>
          </cell>
          <cell r="BC11">
            <v>406</v>
          </cell>
          <cell r="BD11">
            <v>276.471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222.00800000000001</v>
          </cell>
          <cell r="E12">
            <v>104.13800000000001</v>
          </cell>
          <cell r="F12">
            <v>117.87</v>
          </cell>
          <cell r="G12">
            <v>35.564999999999998</v>
          </cell>
          <cell r="H12">
            <v>0</v>
          </cell>
          <cell r="I12">
            <v>79.760000000000005</v>
          </cell>
          <cell r="J12">
            <v>0.77400000000000002</v>
          </cell>
          <cell r="K12">
            <v>0.875</v>
          </cell>
          <cell r="L12">
            <v>0</v>
          </cell>
          <cell r="M12">
            <v>0</v>
          </cell>
          <cell r="N12">
            <v>78.111000000000004</v>
          </cell>
          <cell r="O12">
            <v>0</v>
          </cell>
          <cell r="P12">
            <v>325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325</v>
          </cell>
          <cell r="V12">
            <v>0</v>
          </cell>
          <cell r="W12">
            <v>6.5039999999999996</v>
          </cell>
          <cell r="X12">
            <v>79.760000000000005</v>
          </cell>
          <cell r="Y12">
            <v>8.1529999999999987</v>
          </cell>
          <cell r="Z12">
            <v>0</v>
          </cell>
          <cell r="AA12">
            <v>0</v>
          </cell>
          <cell r="AB12">
            <v>0</v>
          </cell>
          <cell r="AC12">
            <v>-8.8817841970012523E-16</v>
          </cell>
          <cell r="AD12">
            <v>0</v>
          </cell>
          <cell r="AE12">
            <v>325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78.111000000000004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79.760000000000005</v>
          </cell>
          <cell r="BC12">
            <v>325</v>
          </cell>
          <cell r="BD12">
            <v>222.00800000000001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260.66199999999998</v>
          </cell>
          <cell r="E13">
            <v>122.64100000000001</v>
          </cell>
          <cell r="F13">
            <v>138.02099999999999</v>
          </cell>
          <cell r="G13">
            <v>35.581000000000003</v>
          </cell>
          <cell r="H13">
            <v>0</v>
          </cell>
          <cell r="I13">
            <v>94.04</v>
          </cell>
          <cell r="J13">
            <v>1.415</v>
          </cell>
          <cell r="K13">
            <v>1.5920000000000001</v>
          </cell>
          <cell r="L13">
            <v>0</v>
          </cell>
          <cell r="M13">
            <v>0</v>
          </cell>
          <cell r="N13">
            <v>91.033000000000001</v>
          </cell>
          <cell r="O13">
            <v>0</v>
          </cell>
          <cell r="P13">
            <v>381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381</v>
          </cell>
          <cell r="V13">
            <v>0</v>
          </cell>
          <cell r="W13">
            <v>6.0609999999999999</v>
          </cell>
          <cell r="X13">
            <v>94.04</v>
          </cell>
          <cell r="Y13">
            <v>9.0679999999999996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91.033000000000001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94.04</v>
          </cell>
          <cell r="BC13">
            <v>381</v>
          </cell>
          <cell r="BD13">
            <v>260.66199999999998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250.63399999999999</v>
          </cell>
          <cell r="E14">
            <v>118.128</v>
          </cell>
          <cell r="F14">
            <v>132.506</v>
          </cell>
          <cell r="G14">
            <v>35.712000000000003</v>
          </cell>
          <cell r="H14">
            <v>0</v>
          </cell>
          <cell r="I14">
            <v>90.14</v>
          </cell>
          <cell r="J14">
            <v>1.1839999999999999</v>
          </cell>
          <cell r="K14">
            <v>1.329</v>
          </cell>
          <cell r="L14">
            <v>0</v>
          </cell>
          <cell r="M14">
            <v>0</v>
          </cell>
          <cell r="N14">
            <v>87.626999999999995</v>
          </cell>
          <cell r="O14">
            <v>0</v>
          </cell>
          <cell r="P14">
            <v>364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364</v>
          </cell>
          <cell r="V14">
            <v>0</v>
          </cell>
          <cell r="W14">
            <v>6.3869999999999996</v>
          </cell>
          <cell r="X14">
            <v>90.14</v>
          </cell>
          <cell r="Y14">
            <v>8.8999999999999986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87.626999999999995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90.14</v>
          </cell>
          <cell r="BC14">
            <v>364</v>
          </cell>
          <cell r="BD14">
            <v>250.63399999999999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662.74300000000005</v>
          </cell>
          <cell r="E15">
            <v>309.53300000000002</v>
          </cell>
          <cell r="F15">
            <v>353.21</v>
          </cell>
          <cell r="G15">
            <v>35.585999999999999</v>
          </cell>
          <cell r="H15">
            <v>0</v>
          </cell>
          <cell r="I15">
            <v>240.02</v>
          </cell>
          <cell r="J15">
            <v>3.09</v>
          </cell>
          <cell r="K15">
            <v>3.5270000000000001</v>
          </cell>
          <cell r="L15">
            <v>0</v>
          </cell>
          <cell r="M15">
            <v>0</v>
          </cell>
          <cell r="N15">
            <v>233.40299999999999</v>
          </cell>
          <cell r="O15">
            <v>0</v>
          </cell>
          <cell r="P15">
            <v>986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986</v>
          </cell>
          <cell r="V15">
            <v>0</v>
          </cell>
          <cell r="W15">
            <v>5.8760000000000003</v>
          </cell>
          <cell r="X15">
            <v>240.02</v>
          </cell>
          <cell r="Y15">
            <v>12.493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233.40299999999999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240.02</v>
          </cell>
          <cell r="BC15">
            <v>986</v>
          </cell>
          <cell r="BD15">
            <v>662.74300000000005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35.51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969.69200000000001</v>
          </cell>
          <cell r="E6">
            <v>450.27800000000002</v>
          </cell>
          <cell r="F6">
            <v>519.41399999999999</v>
          </cell>
          <cell r="G6">
            <v>34.561</v>
          </cell>
          <cell r="H6">
            <v>0</v>
          </cell>
          <cell r="I6">
            <v>359.28100000000001</v>
          </cell>
          <cell r="J6">
            <v>2.7450000000000001</v>
          </cell>
          <cell r="K6">
            <v>3.1659999999999999</v>
          </cell>
          <cell r="L6">
            <v>0</v>
          </cell>
          <cell r="M6">
            <v>0</v>
          </cell>
          <cell r="N6">
            <v>353.37</v>
          </cell>
          <cell r="O6">
            <v>0</v>
          </cell>
          <cell r="P6">
            <v>1492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1492</v>
          </cell>
          <cell r="V6">
            <v>0</v>
          </cell>
          <cell r="W6">
            <v>0.63700000000000001</v>
          </cell>
          <cell r="X6">
            <v>359.28100000000001</v>
          </cell>
          <cell r="Y6">
            <v>6.548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1492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353.37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1492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359.28100000000001</v>
          </cell>
          <cell r="BC6">
            <v>1492</v>
          </cell>
          <cell r="BD6">
            <v>969.69200000000001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737.31100000000004</v>
          </cell>
          <cell r="E7">
            <v>343.74900000000002</v>
          </cell>
          <cell r="F7">
            <v>393.56200000000001</v>
          </cell>
          <cell r="G7">
            <v>34.621000000000002</v>
          </cell>
          <cell r="H7">
            <v>0</v>
          </cell>
          <cell r="I7">
            <v>272.947</v>
          </cell>
          <cell r="J7">
            <v>2.0790000000000002</v>
          </cell>
          <cell r="K7">
            <v>2.3809999999999998</v>
          </cell>
          <cell r="L7">
            <v>0</v>
          </cell>
          <cell r="M7">
            <v>0</v>
          </cell>
          <cell r="N7">
            <v>268.48700000000002</v>
          </cell>
          <cell r="O7">
            <v>0</v>
          </cell>
          <cell r="P7">
            <v>1125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1125</v>
          </cell>
          <cell r="V7">
            <v>0</v>
          </cell>
          <cell r="W7">
            <v>0.64600000000000002</v>
          </cell>
          <cell r="X7">
            <v>272.947</v>
          </cell>
          <cell r="Y7">
            <v>5.1059999999999999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268.48700000000002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272.947</v>
          </cell>
          <cell r="BC7">
            <v>1125</v>
          </cell>
          <cell r="BD7">
            <v>737.31100000000004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694.41899999999998</v>
          </cell>
          <cell r="E8">
            <v>325.09300000000002</v>
          </cell>
          <cell r="F8">
            <v>369.32600000000002</v>
          </cell>
          <cell r="G8">
            <v>34.588000000000001</v>
          </cell>
          <cell r="H8">
            <v>0</v>
          </cell>
          <cell r="I8">
            <v>257.22399999999999</v>
          </cell>
          <cell r="J8">
            <v>2.0299999999999998</v>
          </cell>
          <cell r="K8">
            <v>2.306</v>
          </cell>
          <cell r="L8">
            <v>0</v>
          </cell>
          <cell r="M8">
            <v>0</v>
          </cell>
          <cell r="N8">
            <v>252.88800000000001</v>
          </cell>
          <cell r="O8">
            <v>0</v>
          </cell>
          <cell r="P8">
            <v>1052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1052</v>
          </cell>
          <cell r="V8">
            <v>0</v>
          </cell>
          <cell r="W8">
            <v>0.752</v>
          </cell>
          <cell r="X8">
            <v>257.22399999999999</v>
          </cell>
          <cell r="Y8">
            <v>5.0880000000000001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252.88800000000001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257.22399999999999</v>
          </cell>
          <cell r="BC8">
            <v>1052</v>
          </cell>
          <cell r="BD8">
            <v>694.41899999999998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516.04700000000003</v>
          </cell>
          <cell r="E9">
            <v>241.96</v>
          </cell>
          <cell r="F9">
            <v>274.08699999999999</v>
          </cell>
          <cell r="G9">
            <v>34.622</v>
          </cell>
          <cell r="H9">
            <v>0</v>
          </cell>
          <cell r="I9">
            <v>190.779</v>
          </cell>
          <cell r="J9">
            <v>1.5209999999999999</v>
          </cell>
          <cell r="K9">
            <v>1.722</v>
          </cell>
          <cell r="L9">
            <v>0</v>
          </cell>
          <cell r="M9">
            <v>0</v>
          </cell>
          <cell r="N9">
            <v>187.536</v>
          </cell>
          <cell r="O9">
            <v>0</v>
          </cell>
          <cell r="P9">
            <v>778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778</v>
          </cell>
          <cell r="V9">
            <v>0</v>
          </cell>
          <cell r="W9">
            <v>0.78900000000000003</v>
          </cell>
          <cell r="X9">
            <v>190.779</v>
          </cell>
          <cell r="Y9">
            <v>4.032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187.536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190.779</v>
          </cell>
          <cell r="BC9">
            <v>778</v>
          </cell>
          <cell r="BD9">
            <v>516.04700000000003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267.649</v>
          </cell>
          <cell r="E10">
            <v>126.236</v>
          </cell>
          <cell r="F10">
            <v>141.41300000000001</v>
          </cell>
          <cell r="G10">
            <v>34.621000000000002</v>
          </cell>
          <cell r="H10">
            <v>0</v>
          </cell>
          <cell r="I10">
            <v>98.194999999999993</v>
          </cell>
          <cell r="J10">
            <v>0.85799999999999998</v>
          </cell>
          <cell r="K10">
            <v>0.96099999999999997</v>
          </cell>
          <cell r="L10">
            <v>0</v>
          </cell>
          <cell r="M10">
            <v>0</v>
          </cell>
          <cell r="N10">
            <v>96.376000000000005</v>
          </cell>
          <cell r="O10">
            <v>0</v>
          </cell>
          <cell r="P10">
            <v>396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396</v>
          </cell>
          <cell r="V10">
            <v>0</v>
          </cell>
          <cell r="W10">
            <v>0.99199999999999999</v>
          </cell>
          <cell r="X10">
            <v>98.194999999999993</v>
          </cell>
          <cell r="Y10">
            <v>2.8109999999999999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96.376000000000005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98.194999999999993</v>
          </cell>
          <cell r="BC10">
            <v>396</v>
          </cell>
          <cell r="BD10">
            <v>267.649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111.633</v>
          </cell>
          <cell r="E11">
            <v>52.973999999999997</v>
          </cell>
          <cell r="F11">
            <v>58.658999999999999</v>
          </cell>
          <cell r="G11">
            <v>34.618000000000002</v>
          </cell>
          <cell r="H11">
            <v>0</v>
          </cell>
          <cell r="I11">
            <v>40.89</v>
          </cell>
          <cell r="J11">
            <v>0.41699999999999998</v>
          </cell>
          <cell r="K11">
            <v>0.46100000000000002</v>
          </cell>
          <cell r="L11">
            <v>0</v>
          </cell>
          <cell r="M11">
            <v>0</v>
          </cell>
          <cell r="N11">
            <v>40.012</v>
          </cell>
          <cell r="O11">
            <v>0</v>
          </cell>
          <cell r="P11">
            <v>163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163</v>
          </cell>
          <cell r="V11">
            <v>0</v>
          </cell>
          <cell r="W11">
            <v>0.96899999999999997</v>
          </cell>
          <cell r="X11">
            <v>40.89</v>
          </cell>
          <cell r="Y11">
            <v>1.847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40.012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40.89</v>
          </cell>
          <cell r="BC11">
            <v>163</v>
          </cell>
          <cell r="BD11">
            <v>111.633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57.625</v>
          </cell>
          <cell r="E12">
            <v>27.414999999999999</v>
          </cell>
          <cell r="F12">
            <v>30.21</v>
          </cell>
          <cell r="G12">
            <v>35.015999999999998</v>
          </cell>
          <cell r="H12">
            <v>0</v>
          </cell>
          <cell r="I12">
            <v>21.173999999999999</v>
          </cell>
          <cell r="J12">
            <v>0.23</v>
          </cell>
          <cell r="K12">
            <v>0.253</v>
          </cell>
          <cell r="L12">
            <v>0</v>
          </cell>
          <cell r="M12">
            <v>0</v>
          </cell>
          <cell r="N12">
            <v>20.690999999999999</v>
          </cell>
          <cell r="O12">
            <v>0</v>
          </cell>
          <cell r="P12">
            <v>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</v>
          </cell>
          <cell r="V12">
            <v>0</v>
          </cell>
          <cell r="W12">
            <v>0.95599999999999996</v>
          </cell>
          <cell r="X12">
            <v>21.173999999999999</v>
          </cell>
          <cell r="Y12">
            <v>1.4390000000000001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20.690999999999999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21.173999999999999</v>
          </cell>
          <cell r="BC12">
            <v>84</v>
          </cell>
          <cell r="BD12">
            <v>57.625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83.927000000000007</v>
          </cell>
          <cell r="E13">
            <v>40.19</v>
          </cell>
          <cell r="F13">
            <v>43.737000000000002</v>
          </cell>
          <cell r="G13">
            <v>34.808</v>
          </cell>
          <cell r="H13">
            <v>0</v>
          </cell>
          <cell r="I13">
            <v>30.63</v>
          </cell>
          <cell r="J13">
            <v>0.33700000000000002</v>
          </cell>
          <cell r="K13">
            <v>0.36699999999999999</v>
          </cell>
          <cell r="L13">
            <v>0</v>
          </cell>
          <cell r="M13">
            <v>0</v>
          </cell>
          <cell r="N13">
            <v>29.925999999999998</v>
          </cell>
          <cell r="O13">
            <v>0</v>
          </cell>
          <cell r="P13">
            <v>120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120</v>
          </cell>
          <cell r="V13">
            <v>0</v>
          </cell>
          <cell r="W13">
            <v>1.0529999999999999</v>
          </cell>
          <cell r="X13">
            <v>30.63</v>
          </cell>
          <cell r="Y13">
            <v>1.7569999999999999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30.63</v>
          </cell>
          <cell r="BC13">
            <v>120</v>
          </cell>
          <cell r="BD13">
            <v>83.927000000000007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68.585999999999999</v>
          </cell>
          <cell r="E14">
            <v>32.805999999999997</v>
          </cell>
          <cell r="F14">
            <v>35.78</v>
          </cell>
          <cell r="G14">
            <v>35.195</v>
          </cell>
          <cell r="H14">
            <v>0</v>
          </cell>
          <cell r="I14">
            <v>25.213999999999999</v>
          </cell>
          <cell r="J14">
            <v>0.23200000000000001</v>
          </cell>
          <cell r="K14">
            <v>0.254</v>
          </cell>
          <cell r="L14">
            <v>0</v>
          </cell>
          <cell r="M14">
            <v>0</v>
          </cell>
          <cell r="N14">
            <v>24.728000000000002</v>
          </cell>
          <cell r="O14">
            <v>0</v>
          </cell>
          <cell r="P14">
            <v>99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99</v>
          </cell>
          <cell r="V14">
            <v>0</v>
          </cell>
          <cell r="W14">
            <v>0.98599999999999999</v>
          </cell>
          <cell r="X14">
            <v>25.213999999999999</v>
          </cell>
          <cell r="Y14">
            <v>1.472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24.728000000000002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25.213999999999999</v>
          </cell>
          <cell r="BC14">
            <v>99</v>
          </cell>
          <cell r="BD14">
            <v>68.585999999999999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319.61099999999999</v>
          </cell>
          <cell r="E15">
            <v>150.535</v>
          </cell>
          <cell r="F15">
            <v>169.07599999999999</v>
          </cell>
          <cell r="G15">
            <v>35.526000000000003</v>
          </cell>
          <cell r="H15">
            <v>0</v>
          </cell>
          <cell r="I15">
            <v>116.73399999999999</v>
          </cell>
          <cell r="J15">
            <v>0.10100000000000001</v>
          </cell>
          <cell r="K15">
            <v>0.114</v>
          </cell>
          <cell r="L15">
            <v>0</v>
          </cell>
          <cell r="M15">
            <v>0</v>
          </cell>
          <cell r="N15">
            <v>116.51900000000001</v>
          </cell>
          <cell r="O15">
            <v>0</v>
          </cell>
          <cell r="P15">
            <v>472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472</v>
          </cell>
          <cell r="V15">
            <v>0</v>
          </cell>
          <cell r="W15">
            <v>0.90900000000000003</v>
          </cell>
          <cell r="X15">
            <v>116.73399999999999</v>
          </cell>
          <cell r="Y15">
            <v>1.1240000000000001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472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116.51900000000001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472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116.73399999999999</v>
          </cell>
          <cell r="BC15">
            <v>472</v>
          </cell>
          <cell r="BD15">
            <v>319.61099999999999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503.15699999999998</v>
          </cell>
          <cell r="E16">
            <v>236.67099999999999</v>
          </cell>
          <cell r="F16">
            <v>266.48599999999999</v>
          </cell>
          <cell r="G16">
            <v>35.33</v>
          </cell>
          <cell r="H16">
            <v>0</v>
          </cell>
          <cell r="I16">
            <v>189.21799999999999</v>
          </cell>
          <cell r="J16">
            <v>2.2490000000000001</v>
          </cell>
          <cell r="K16">
            <v>2.532</v>
          </cell>
          <cell r="L16">
            <v>0</v>
          </cell>
          <cell r="M16">
            <v>0</v>
          </cell>
          <cell r="N16">
            <v>184.43700000000001</v>
          </cell>
          <cell r="O16">
            <v>0</v>
          </cell>
          <cell r="P16">
            <v>767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767</v>
          </cell>
          <cell r="V16">
            <v>0</v>
          </cell>
          <cell r="W16">
            <v>0.84699999999999998</v>
          </cell>
          <cell r="X16">
            <v>189.21799999999999</v>
          </cell>
          <cell r="Y16">
            <v>5.6280000000000001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184.43700000000001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189.21799999999999</v>
          </cell>
          <cell r="BC16">
            <v>767</v>
          </cell>
          <cell r="BD16">
            <v>503.15699999999998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802.84699999999998</v>
          </cell>
          <cell r="E17">
            <v>376.30399999999997</v>
          </cell>
          <cell r="F17">
            <v>426.54300000000001</v>
          </cell>
          <cell r="G17">
            <v>34.984000000000002</v>
          </cell>
          <cell r="H17">
            <v>0</v>
          </cell>
          <cell r="I17">
            <v>297.74900000000002</v>
          </cell>
          <cell r="J17">
            <v>2.27</v>
          </cell>
          <cell r="K17">
            <v>2.5739999999999998</v>
          </cell>
          <cell r="L17">
            <v>0</v>
          </cell>
          <cell r="M17">
            <v>0</v>
          </cell>
          <cell r="N17">
            <v>292.90499999999997</v>
          </cell>
          <cell r="O17">
            <v>0</v>
          </cell>
          <cell r="P17">
            <v>1215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1215</v>
          </cell>
          <cell r="V17">
            <v>0</v>
          </cell>
          <cell r="W17">
            <v>0.73799999999999999</v>
          </cell>
          <cell r="X17">
            <v>297.74900000000002</v>
          </cell>
          <cell r="Y17">
            <v>5.581999999999999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292.90499999999997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297.74900000000002</v>
          </cell>
          <cell r="BC17">
            <v>1215</v>
          </cell>
          <cell r="BD17">
            <v>802.84699999999998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Březen"/>
      <sheetName val="Únor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1080.056</v>
          </cell>
          <cell r="E6">
            <v>506.31700000000001</v>
          </cell>
          <cell r="F6">
            <v>573.73900000000003</v>
          </cell>
          <cell r="G6">
            <v>35.040999999999997</v>
          </cell>
          <cell r="H6">
            <v>0</v>
          </cell>
          <cell r="I6">
            <v>401.28699999999998</v>
          </cell>
          <cell r="J6">
            <v>3.117</v>
          </cell>
          <cell r="K6">
            <v>3.5329999999999999</v>
          </cell>
          <cell r="L6">
            <v>0</v>
          </cell>
          <cell r="M6">
            <v>0</v>
          </cell>
          <cell r="N6">
            <v>394.637</v>
          </cell>
          <cell r="O6">
            <v>0</v>
          </cell>
          <cell r="P6">
            <v>1637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1637</v>
          </cell>
          <cell r="V6">
            <v>0</v>
          </cell>
          <cell r="W6">
            <v>0.58599999999999997</v>
          </cell>
          <cell r="X6">
            <v>401.28699999999998</v>
          </cell>
          <cell r="Y6">
            <v>7.2360000000000007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394.637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401.28699999999998</v>
          </cell>
          <cell r="BC6">
            <v>1637</v>
          </cell>
          <cell r="BD6">
            <v>1080.056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944.05700000000002</v>
          </cell>
          <cell r="E7">
            <v>443.25900000000001</v>
          </cell>
          <cell r="F7">
            <v>500.798</v>
          </cell>
          <cell r="G7">
            <v>34.832000000000001</v>
          </cell>
          <cell r="H7">
            <v>0</v>
          </cell>
          <cell r="I7">
            <v>350.6</v>
          </cell>
          <cell r="J7">
            <v>2.76</v>
          </cell>
          <cell r="K7">
            <v>3.1190000000000002</v>
          </cell>
          <cell r="L7">
            <v>0</v>
          </cell>
          <cell r="M7">
            <v>0</v>
          </cell>
          <cell r="N7">
            <v>344.721</v>
          </cell>
          <cell r="O7">
            <v>0</v>
          </cell>
          <cell r="P7">
            <v>1426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1426</v>
          </cell>
          <cell r="V7">
            <v>0</v>
          </cell>
          <cell r="W7">
            <v>0.57999999999999996</v>
          </cell>
          <cell r="X7">
            <v>350.6</v>
          </cell>
          <cell r="Y7">
            <v>6.4589999999999996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344.721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350.6</v>
          </cell>
          <cell r="BC7">
            <v>1426</v>
          </cell>
          <cell r="BD7">
            <v>944.05700000000002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769.63</v>
          </cell>
          <cell r="E8">
            <v>361.69799999999998</v>
          </cell>
          <cell r="F8">
            <v>407.93200000000002</v>
          </cell>
          <cell r="G8">
            <v>34.729999999999997</v>
          </cell>
          <cell r="H8">
            <v>0</v>
          </cell>
          <cell r="I8">
            <v>285.70299999999997</v>
          </cell>
          <cell r="J8">
            <v>1.81</v>
          </cell>
          <cell r="K8">
            <v>2.0419999999999998</v>
          </cell>
          <cell r="L8">
            <v>0</v>
          </cell>
          <cell r="M8">
            <v>0</v>
          </cell>
          <cell r="N8">
            <v>281.851</v>
          </cell>
          <cell r="O8">
            <v>0</v>
          </cell>
          <cell r="P8">
            <v>1160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1160</v>
          </cell>
          <cell r="V8">
            <v>0</v>
          </cell>
          <cell r="W8">
            <v>0.76700000000000002</v>
          </cell>
          <cell r="X8">
            <v>285.70299999999997</v>
          </cell>
          <cell r="Y8">
            <v>4.6189999999999998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281.851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285.70299999999997</v>
          </cell>
          <cell r="BC8">
            <v>1160</v>
          </cell>
          <cell r="BD8">
            <v>769.63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495.65</v>
          </cell>
          <cell r="E9">
            <v>233.34100000000001</v>
          </cell>
          <cell r="F9">
            <v>262.30900000000003</v>
          </cell>
          <cell r="G9">
            <v>35.290999999999997</v>
          </cell>
          <cell r="H9">
            <v>0</v>
          </cell>
          <cell r="I9">
            <v>181.125</v>
          </cell>
          <cell r="J9">
            <v>1.825</v>
          </cell>
          <cell r="K9">
            <v>2.0510000000000002</v>
          </cell>
          <cell r="L9">
            <v>0</v>
          </cell>
          <cell r="M9">
            <v>0</v>
          </cell>
          <cell r="N9">
            <v>177.249</v>
          </cell>
          <cell r="O9">
            <v>0</v>
          </cell>
          <cell r="P9">
            <v>733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733</v>
          </cell>
          <cell r="V9">
            <v>0</v>
          </cell>
          <cell r="W9">
            <v>0.81</v>
          </cell>
          <cell r="X9">
            <v>181.125</v>
          </cell>
          <cell r="Y9">
            <v>4.6859999999999999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733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177.249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733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181.125</v>
          </cell>
          <cell r="BC9">
            <v>733</v>
          </cell>
          <cell r="BD9">
            <v>495.65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267.07100000000003</v>
          </cell>
          <cell r="E10">
            <v>126.333</v>
          </cell>
          <cell r="F10">
            <v>140.738</v>
          </cell>
          <cell r="G10">
            <v>35.375</v>
          </cell>
          <cell r="H10">
            <v>0</v>
          </cell>
          <cell r="I10">
            <v>102.232</v>
          </cell>
          <cell r="J10">
            <v>0.876</v>
          </cell>
          <cell r="K10">
            <v>0.97499999999999998</v>
          </cell>
          <cell r="L10">
            <v>0</v>
          </cell>
          <cell r="M10">
            <v>0</v>
          </cell>
          <cell r="N10">
            <v>100.381</v>
          </cell>
          <cell r="O10">
            <v>0</v>
          </cell>
          <cell r="P10">
            <v>410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410</v>
          </cell>
          <cell r="V10">
            <v>0</v>
          </cell>
          <cell r="W10">
            <v>0.97299999999999998</v>
          </cell>
          <cell r="X10">
            <v>102.232</v>
          </cell>
          <cell r="Y10">
            <v>2.8239999999999998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100.381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102.232</v>
          </cell>
          <cell r="BC10">
            <v>410</v>
          </cell>
          <cell r="BD10">
            <v>267.07100000000003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197.47300000000001</v>
          </cell>
          <cell r="E11">
            <v>92.997</v>
          </cell>
          <cell r="F11">
            <v>104.476</v>
          </cell>
          <cell r="G11">
            <v>35.353000000000002</v>
          </cell>
          <cell r="H11">
            <v>0</v>
          </cell>
          <cell r="I11">
            <v>71.951999999999998</v>
          </cell>
          <cell r="J11">
            <v>0.68200000000000005</v>
          </cell>
          <cell r="K11">
            <v>0.76600000000000001</v>
          </cell>
          <cell r="L11">
            <v>0</v>
          </cell>
          <cell r="M11">
            <v>0</v>
          </cell>
          <cell r="N11">
            <v>70.504000000000005</v>
          </cell>
          <cell r="O11">
            <v>0</v>
          </cell>
          <cell r="P11">
            <v>291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291</v>
          </cell>
          <cell r="V11">
            <v>0</v>
          </cell>
          <cell r="W11">
            <v>1.391</v>
          </cell>
          <cell r="X11">
            <v>71.951999999999998</v>
          </cell>
          <cell r="Y11">
            <v>2.839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70.504000000000005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71.951999999999998</v>
          </cell>
          <cell r="BC11">
            <v>291</v>
          </cell>
          <cell r="BD11">
            <v>197.47300000000001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149.13800000000001</v>
          </cell>
          <cell r="E12">
            <v>70.007999999999996</v>
          </cell>
          <cell r="F12">
            <v>79.13</v>
          </cell>
          <cell r="G12">
            <v>35.433999999999997</v>
          </cell>
          <cell r="H12">
            <v>0</v>
          </cell>
          <cell r="I12">
            <v>54.311999999999998</v>
          </cell>
          <cell r="J12">
            <v>0.14399999999999999</v>
          </cell>
          <cell r="K12">
            <v>0.16300000000000001</v>
          </cell>
          <cell r="L12">
            <v>0</v>
          </cell>
          <cell r="M12">
            <v>0</v>
          </cell>
          <cell r="N12">
            <v>54.005000000000003</v>
          </cell>
          <cell r="O12">
            <v>0</v>
          </cell>
          <cell r="P12">
            <v>221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221</v>
          </cell>
          <cell r="V12">
            <v>0</v>
          </cell>
          <cell r="W12">
            <v>1.823</v>
          </cell>
          <cell r="X12">
            <v>54.311999999999998</v>
          </cell>
          <cell r="Y12">
            <v>2.13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54.005000000000003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54.311999999999998</v>
          </cell>
          <cell r="BC12">
            <v>221</v>
          </cell>
          <cell r="BD12">
            <v>149.13800000000001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157.261</v>
          </cell>
          <cell r="E13">
            <v>73.908000000000001</v>
          </cell>
          <cell r="F13">
            <v>83.352999999999994</v>
          </cell>
          <cell r="G13">
            <v>35.542000000000002</v>
          </cell>
          <cell r="H13">
            <v>0</v>
          </cell>
          <cell r="I13">
            <v>56.896000000000001</v>
          </cell>
          <cell r="J13">
            <v>0.94699999999999995</v>
          </cell>
          <cell r="K13">
            <v>1.0669999999999999</v>
          </cell>
          <cell r="L13">
            <v>0</v>
          </cell>
          <cell r="M13">
            <v>0</v>
          </cell>
          <cell r="N13">
            <v>54.881999999999998</v>
          </cell>
          <cell r="O13">
            <v>0</v>
          </cell>
          <cell r="P13">
            <v>231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231</v>
          </cell>
          <cell r="V13">
            <v>0</v>
          </cell>
          <cell r="W13">
            <v>1.754</v>
          </cell>
          <cell r="X13">
            <v>56.896000000000001</v>
          </cell>
          <cell r="Y13">
            <v>3.7679999999999998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54.881999999999998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56.896000000000001</v>
          </cell>
          <cell r="BC13">
            <v>231</v>
          </cell>
          <cell r="BD13">
            <v>157.261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161.07</v>
          </cell>
          <cell r="E14">
            <v>75.769000000000005</v>
          </cell>
          <cell r="F14">
            <v>85.301000000000002</v>
          </cell>
          <cell r="G14">
            <v>35.503</v>
          </cell>
          <cell r="H14">
            <v>0</v>
          </cell>
          <cell r="I14">
            <v>58.23</v>
          </cell>
          <cell r="J14">
            <v>0.53300000000000003</v>
          </cell>
          <cell r="K14">
            <v>0.60099999999999998</v>
          </cell>
          <cell r="L14">
            <v>0</v>
          </cell>
          <cell r="M14">
            <v>0</v>
          </cell>
          <cell r="N14">
            <v>57.095999999999997</v>
          </cell>
          <cell r="O14">
            <v>0</v>
          </cell>
          <cell r="P14">
            <v>236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236</v>
          </cell>
          <cell r="V14">
            <v>0</v>
          </cell>
          <cell r="W14">
            <v>1.66</v>
          </cell>
          <cell r="X14">
            <v>58.23</v>
          </cell>
          <cell r="Y14">
            <v>2.7939999999999996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57.095999999999997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236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58.23</v>
          </cell>
          <cell r="BC14">
            <v>236</v>
          </cell>
          <cell r="BD14">
            <v>161.07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342.86200000000002</v>
          </cell>
          <cell r="E15">
            <v>159.749</v>
          </cell>
          <cell r="F15">
            <v>183.113</v>
          </cell>
          <cell r="G15">
            <v>35.555</v>
          </cell>
          <cell r="H15">
            <v>0</v>
          </cell>
          <cell r="I15">
            <v>125.53</v>
          </cell>
          <cell r="J15">
            <v>0.998</v>
          </cell>
          <cell r="K15">
            <v>1.143</v>
          </cell>
          <cell r="L15">
            <v>0</v>
          </cell>
          <cell r="M15">
            <v>0</v>
          </cell>
          <cell r="N15">
            <v>123.389</v>
          </cell>
          <cell r="O15">
            <v>0</v>
          </cell>
          <cell r="P15">
            <v>518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518</v>
          </cell>
          <cell r="V15">
            <v>0</v>
          </cell>
          <cell r="W15">
            <v>1.4019999999999999</v>
          </cell>
          <cell r="X15">
            <v>125.53</v>
          </cell>
          <cell r="Y15">
            <v>3.5430000000000001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123.389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125.53</v>
          </cell>
          <cell r="BC15">
            <v>518</v>
          </cell>
          <cell r="BD15">
            <v>342.86200000000002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269.58100000000002</v>
          </cell>
          <cell r="E6">
            <v>114.42100000000001</v>
          </cell>
          <cell r="F6">
            <v>155.16</v>
          </cell>
          <cell r="G6">
            <v>34.593000000000004</v>
          </cell>
          <cell r="H6">
            <v>0</v>
          </cell>
          <cell r="I6">
            <v>88.492000000000004</v>
          </cell>
          <cell r="J6">
            <v>1.87</v>
          </cell>
          <cell r="K6">
            <v>2.536</v>
          </cell>
          <cell r="L6">
            <v>0</v>
          </cell>
          <cell r="M6">
            <v>0</v>
          </cell>
          <cell r="N6">
            <v>84.085999999999999</v>
          </cell>
          <cell r="O6">
            <v>0</v>
          </cell>
          <cell r="P6">
            <v>432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432</v>
          </cell>
          <cell r="V6">
            <v>0</v>
          </cell>
          <cell r="W6">
            <v>0.61399999999999999</v>
          </cell>
          <cell r="X6">
            <v>88.492000000000004</v>
          </cell>
          <cell r="Y6">
            <v>5.0200000000000005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84.085999999999999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88.492000000000004</v>
          </cell>
          <cell r="BC6">
            <v>432</v>
          </cell>
          <cell r="BD6">
            <v>269.58100000000002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237.63</v>
          </cell>
          <cell r="E7">
            <v>102.393</v>
          </cell>
          <cell r="F7">
            <v>135.23699999999999</v>
          </cell>
          <cell r="G7">
            <v>34.594000000000001</v>
          </cell>
          <cell r="H7">
            <v>0</v>
          </cell>
          <cell r="I7">
            <v>79.92</v>
          </cell>
          <cell r="J7">
            <v>1.6870000000000001</v>
          </cell>
          <cell r="K7">
            <v>2.2280000000000002</v>
          </cell>
          <cell r="L7">
            <v>0</v>
          </cell>
          <cell r="M7">
            <v>0</v>
          </cell>
          <cell r="N7">
            <v>76.004999999999995</v>
          </cell>
          <cell r="O7">
            <v>0</v>
          </cell>
          <cell r="P7">
            <v>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380</v>
          </cell>
          <cell r="V7">
            <v>0</v>
          </cell>
          <cell r="W7">
            <v>0.377</v>
          </cell>
          <cell r="X7">
            <v>79.92</v>
          </cell>
          <cell r="Y7">
            <v>4.2919999999999998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76.004999999999995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79.92</v>
          </cell>
          <cell r="BC7">
            <v>380</v>
          </cell>
          <cell r="BD7">
            <v>237.63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188.19499999999999</v>
          </cell>
          <cell r="E8">
            <v>82.171000000000006</v>
          </cell>
          <cell r="F8">
            <v>106.024</v>
          </cell>
          <cell r="G8">
            <v>34.673000000000002</v>
          </cell>
          <cell r="H8">
            <v>0</v>
          </cell>
          <cell r="I8">
            <v>63.94</v>
          </cell>
          <cell r="J8">
            <v>1.373</v>
          </cell>
          <cell r="K8">
            <v>1.772</v>
          </cell>
          <cell r="L8">
            <v>0</v>
          </cell>
          <cell r="M8">
            <v>0</v>
          </cell>
          <cell r="N8">
            <v>60.795000000000002</v>
          </cell>
          <cell r="O8">
            <v>0</v>
          </cell>
          <cell r="P8">
            <v>297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297</v>
          </cell>
          <cell r="V8">
            <v>0</v>
          </cell>
          <cell r="W8">
            <v>0.377</v>
          </cell>
          <cell r="X8">
            <v>63.94</v>
          </cell>
          <cell r="Y8">
            <v>3.5220000000000002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60.795000000000002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63.94</v>
          </cell>
          <cell r="BC8">
            <v>297</v>
          </cell>
          <cell r="BD8">
            <v>188.19499999999999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92.638000000000005</v>
          </cell>
          <cell r="E9">
            <v>40.396000000000001</v>
          </cell>
          <cell r="F9">
            <v>52.241999999999997</v>
          </cell>
          <cell r="G9">
            <v>35.023000000000003</v>
          </cell>
          <cell r="H9">
            <v>0</v>
          </cell>
          <cell r="I9">
            <v>30.93</v>
          </cell>
          <cell r="J9">
            <v>0.66</v>
          </cell>
          <cell r="K9">
            <v>0.85299999999999998</v>
          </cell>
          <cell r="L9">
            <v>0</v>
          </cell>
          <cell r="M9">
            <v>0</v>
          </cell>
          <cell r="N9">
            <v>29.417000000000002</v>
          </cell>
          <cell r="O9">
            <v>0</v>
          </cell>
          <cell r="P9">
            <v>144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144</v>
          </cell>
          <cell r="V9">
            <v>0</v>
          </cell>
          <cell r="W9">
            <v>0.376</v>
          </cell>
          <cell r="X9">
            <v>30.93</v>
          </cell>
          <cell r="Y9">
            <v>1.8889999999999998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29.417000000000002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30.93</v>
          </cell>
          <cell r="BC9">
            <v>144</v>
          </cell>
          <cell r="BD9">
            <v>92.638000000000005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72.600999999999999</v>
          </cell>
          <cell r="E10">
            <v>30.995000000000001</v>
          </cell>
          <cell r="F10">
            <v>41.606000000000002</v>
          </cell>
          <cell r="G10">
            <v>34.848999999999997</v>
          </cell>
          <cell r="H10">
            <v>0</v>
          </cell>
          <cell r="I10">
            <v>22.97</v>
          </cell>
          <cell r="J10">
            <v>0.48799999999999999</v>
          </cell>
          <cell r="K10">
            <v>0.65600000000000003</v>
          </cell>
          <cell r="L10">
            <v>0</v>
          </cell>
          <cell r="M10">
            <v>0</v>
          </cell>
          <cell r="N10">
            <v>21.826000000000001</v>
          </cell>
          <cell r="O10">
            <v>0</v>
          </cell>
          <cell r="P10">
            <v>111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111</v>
          </cell>
          <cell r="V10">
            <v>0</v>
          </cell>
          <cell r="W10">
            <v>0.122</v>
          </cell>
          <cell r="X10">
            <v>22.97</v>
          </cell>
          <cell r="Y10">
            <v>1.266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21.826000000000001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22.97</v>
          </cell>
          <cell r="BC10">
            <v>111</v>
          </cell>
          <cell r="BD10">
            <v>72.600999999999999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75.83</v>
          </cell>
          <cell r="E11">
            <v>32.506</v>
          </cell>
          <cell r="F11">
            <v>43.323999999999998</v>
          </cell>
          <cell r="G11">
            <v>35.295000000000002</v>
          </cell>
          <cell r="H11">
            <v>0</v>
          </cell>
          <cell r="I11">
            <v>23.76</v>
          </cell>
          <cell r="J11">
            <v>0.51100000000000001</v>
          </cell>
          <cell r="K11">
            <v>0.68100000000000005</v>
          </cell>
          <cell r="L11">
            <v>0</v>
          </cell>
          <cell r="M11">
            <v>0</v>
          </cell>
          <cell r="N11">
            <v>22.568000000000001</v>
          </cell>
          <cell r="O11">
            <v>0</v>
          </cell>
          <cell r="P11">
            <v>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</v>
          </cell>
          <cell r="V11">
            <v>0</v>
          </cell>
          <cell r="W11">
            <v>0.16</v>
          </cell>
          <cell r="X11">
            <v>23.76</v>
          </cell>
          <cell r="Y11">
            <v>1.3520000000000001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22.568000000000001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23.76</v>
          </cell>
          <cell r="BC11">
            <v>114</v>
          </cell>
          <cell r="BD11">
            <v>75.83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72.394999999999996</v>
          </cell>
          <cell r="E12">
            <v>31.96</v>
          </cell>
          <cell r="F12">
            <v>40.435000000000002</v>
          </cell>
          <cell r="G12">
            <v>34.930999999999997</v>
          </cell>
          <cell r="H12">
            <v>0</v>
          </cell>
          <cell r="I12">
            <v>24.59</v>
          </cell>
          <cell r="J12">
            <v>0.54100000000000004</v>
          </cell>
          <cell r="K12">
            <v>0.68400000000000005</v>
          </cell>
          <cell r="L12">
            <v>0</v>
          </cell>
          <cell r="M12">
            <v>0</v>
          </cell>
          <cell r="N12">
            <v>23.364999999999998</v>
          </cell>
          <cell r="O12">
            <v>0</v>
          </cell>
          <cell r="P12">
            <v>112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112</v>
          </cell>
          <cell r="V12">
            <v>0</v>
          </cell>
          <cell r="W12">
            <v>0.17399999999999999</v>
          </cell>
          <cell r="X12">
            <v>24.59</v>
          </cell>
          <cell r="Y12">
            <v>1.399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23.364999999999998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24.59</v>
          </cell>
          <cell r="BC12">
            <v>112</v>
          </cell>
          <cell r="BD12">
            <v>72.394999999999996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74.03</v>
          </cell>
          <cell r="E13">
            <v>31.681999999999999</v>
          </cell>
          <cell r="F13">
            <v>42.347999999999999</v>
          </cell>
          <cell r="G13">
            <v>35.206000000000003</v>
          </cell>
          <cell r="H13">
            <v>0</v>
          </cell>
          <cell r="I13">
            <v>24.73</v>
          </cell>
          <cell r="J13">
            <v>0.52900000000000003</v>
          </cell>
          <cell r="K13">
            <v>0.70599999999999996</v>
          </cell>
          <cell r="L13">
            <v>0</v>
          </cell>
          <cell r="M13">
            <v>0</v>
          </cell>
          <cell r="N13">
            <v>23.495000000000001</v>
          </cell>
          <cell r="O13">
            <v>0</v>
          </cell>
          <cell r="P13">
            <v>119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119</v>
          </cell>
          <cell r="V13">
            <v>0</v>
          </cell>
          <cell r="W13">
            <v>0.184</v>
          </cell>
          <cell r="X13">
            <v>24.73</v>
          </cell>
          <cell r="Y13">
            <v>1.4189999999999998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23.495000000000001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24.73</v>
          </cell>
          <cell r="BC13">
            <v>119</v>
          </cell>
          <cell r="BD13">
            <v>74.03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96.716999999999999</v>
          </cell>
          <cell r="E14">
            <v>42.656999999999996</v>
          </cell>
          <cell r="F14">
            <v>54.06</v>
          </cell>
          <cell r="G14">
            <v>35.540999999999997</v>
          </cell>
          <cell r="H14">
            <v>0</v>
          </cell>
          <cell r="I14">
            <v>32.22</v>
          </cell>
          <cell r="J14">
            <v>0.68700000000000006</v>
          </cell>
          <cell r="K14">
            <v>0.871</v>
          </cell>
          <cell r="L14">
            <v>0</v>
          </cell>
          <cell r="M14">
            <v>0</v>
          </cell>
          <cell r="N14">
            <v>30.661999999999999</v>
          </cell>
          <cell r="O14">
            <v>0</v>
          </cell>
          <cell r="P14">
            <v>147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147</v>
          </cell>
          <cell r="V14">
            <v>0</v>
          </cell>
          <cell r="W14">
            <v>0.11700000000000001</v>
          </cell>
          <cell r="X14">
            <v>32.22</v>
          </cell>
          <cell r="Y14">
            <v>1.675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30.661999999999999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32.22</v>
          </cell>
          <cell r="BC14">
            <v>147</v>
          </cell>
          <cell r="BD14">
            <v>96.716999999999999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162.20599999999999</v>
          </cell>
          <cell r="E15">
            <v>70.858999999999995</v>
          </cell>
          <cell r="F15">
            <v>91.346999999999994</v>
          </cell>
          <cell r="G15">
            <v>35.515000000000001</v>
          </cell>
          <cell r="H15">
            <v>0</v>
          </cell>
          <cell r="I15">
            <v>54.3</v>
          </cell>
          <cell r="J15">
            <v>1.157</v>
          </cell>
          <cell r="K15">
            <v>1.492</v>
          </cell>
          <cell r="L15">
            <v>0</v>
          </cell>
          <cell r="M15">
            <v>0</v>
          </cell>
          <cell r="N15">
            <v>51.651000000000003</v>
          </cell>
          <cell r="O15">
            <v>0</v>
          </cell>
          <cell r="P15">
            <v>252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252</v>
          </cell>
          <cell r="V15">
            <v>0</v>
          </cell>
          <cell r="W15">
            <v>0.121</v>
          </cell>
          <cell r="X15">
            <v>54.3</v>
          </cell>
          <cell r="Y15">
            <v>2.77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51.651000000000003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54.3</v>
          </cell>
          <cell r="BC15">
            <v>252</v>
          </cell>
          <cell r="BD15">
            <v>162.20599999999999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232.27699999999999</v>
          </cell>
          <cell r="E16">
            <v>101.598</v>
          </cell>
          <cell r="F16">
            <v>130.679</v>
          </cell>
          <cell r="G16">
            <v>35.488999999999997</v>
          </cell>
          <cell r="H16">
            <v>0</v>
          </cell>
          <cell r="I16">
            <v>78.61</v>
          </cell>
          <cell r="J16">
            <v>1.653</v>
          </cell>
          <cell r="K16">
            <v>2.1259999999999999</v>
          </cell>
          <cell r="L16">
            <v>0</v>
          </cell>
          <cell r="M16">
            <v>0</v>
          </cell>
          <cell r="N16">
            <v>74.831000000000003</v>
          </cell>
          <cell r="O16">
            <v>0</v>
          </cell>
          <cell r="P16">
            <v>364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364</v>
          </cell>
          <cell r="V16">
            <v>0</v>
          </cell>
          <cell r="W16">
            <v>0.40100000000000002</v>
          </cell>
          <cell r="X16">
            <v>78.61</v>
          </cell>
          <cell r="Y16">
            <v>4.18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74.831000000000003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78.61</v>
          </cell>
          <cell r="BC16">
            <v>364</v>
          </cell>
          <cell r="BD16">
            <v>232.27699999999999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186.666</v>
          </cell>
          <cell r="E17">
            <v>81.872</v>
          </cell>
          <cell r="F17">
            <v>104.794</v>
          </cell>
          <cell r="G17">
            <v>35.292000000000002</v>
          </cell>
          <cell r="H17">
            <v>0</v>
          </cell>
          <cell r="I17">
            <v>63.37</v>
          </cell>
          <cell r="J17">
            <v>1.3460000000000001</v>
          </cell>
          <cell r="K17">
            <v>1.722</v>
          </cell>
          <cell r="L17">
            <v>0</v>
          </cell>
          <cell r="M17">
            <v>0</v>
          </cell>
          <cell r="N17">
            <v>60.302</v>
          </cell>
          <cell r="O17">
            <v>0</v>
          </cell>
          <cell r="P17">
            <v>292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292</v>
          </cell>
          <cell r="V17">
            <v>0</v>
          </cell>
          <cell r="W17">
            <v>0.79</v>
          </cell>
          <cell r="X17">
            <v>63.37</v>
          </cell>
          <cell r="Y17">
            <v>3.8580000000000001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60.302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63.37</v>
          </cell>
          <cell r="BC17">
            <v>292</v>
          </cell>
          <cell r="BD17">
            <v>186.666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228.14400000000001</v>
          </cell>
          <cell r="E6">
            <v>99.988</v>
          </cell>
          <cell r="F6">
            <v>128.15600000000001</v>
          </cell>
          <cell r="G6">
            <v>35.258000000000003</v>
          </cell>
          <cell r="H6">
            <v>0</v>
          </cell>
          <cell r="I6">
            <v>78.02</v>
          </cell>
          <cell r="J6">
            <v>1.655</v>
          </cell>
          <cell r="K6">
            <v>2.121</v>
          </cell>
          <cell r="L6">
            <v>0</v>
          </cell>
          <cell r="M6">
            <v>0</v>
          </cell>
          <cell r="N6">
            <v>74.244</v>
          </cell>
          <cell r="O6">
            <v>0</v>
          </cell>
          <cell r="P6">
            <v>360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360</v>
          </cell>
          <cell r="V6">
            <v>0</v>
          </cell>
          <cell r="W6">
            <v>0.50800000000000001</v>
          </cell>
          <cell r="X6">
            <v>78.02</v>
          </cell>
          <cell r="Y6">
            <v>4.2839999999999998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74.244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78.02</v>
          </cell>
          <cell r="BC6">
            <v>360</v>
          </cell>
          <cell r="BD6">
            <v>228.14400000000001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229.34200000000001</v>
          </cell>
          <cell r="E7">
            <v>100.261</v>
          </cell>
          <cell r="F7">
            <v>129.08099999999999</v>
          </cell>
          <cell r="G7">
            <v>34.996000000000002</v>
          </cell>
          <cell r="H7">
            <v>0</v>
          </cell>
          <cell r="I7">
            <v>78.319999999999993</v>
          </cell>
          <cell r="J7">
            <v>1.649</v>
          </cell>
          <cell r="K7">
            <v>2.1230000000000002</v>
          </cell>
          <cell r="L7">
            <v>0</v>
          </cell>
          <cell r="M7">
            <v>0</v>
          </cell>
          <cell r="N7">
            <v>74.548000000000002</v>
          </cell>
          <cell r="O7">
            <v>0</v>
          </cell>
          <cell r="P7">
            <v>363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</v>
          </cell>
          <cell r="V7">
            <v>0</v>
          </cell>
          <cell r="W7">
            <v>0.46</v>
          </cell>
          <cell r="X7">
            <v>78.319999999999993</v>
          </cell>
          <cell r="Y7">
            <v>4.2320000000000002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74.548000000000002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78.319999999999993</v>
          </cell>
          <cell r="BC7">
            <v>363</v>
          </cell>
          <cell r="BD7">
            <v>229.34200000000001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211.66200000000001</v>
          </cell>
          <cell r="E8">
            <v>93.287999999999997</v>
          </cell>
          <cell r="F8">
            <v>118.374</v>
          </cell>
          <cell r="G8">
            <v>35.033999999999999</v>
          </cell>
          <cell r="H8">
            <v>0</v>
          </cell>
          <cell r="I8">
            <v>72.239999999999995</v>
          </cell>
          <cell r="J8">
            <v>1.542</v>
          </cell>
          <cell r="K8">
            <v>1.956</v>
          </cell>
          <cell r="L8">
            <v>0</v>
          </cell>
          <cell r="M8">
            <v>0</v>
          </cell>
          <cell r="N8">
            <v>68.742000000000004</v>
          </cell>
          <cell r="O8">
            <v>0</v>
          </cell>
          <cell r="P8">
            <v>330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330</v>
          </cell>
          <cell r="V8">
            <v>0</v>
          </cell>
          <cell r="W8">
            <v>0.443</v>
          </cell>
          <cell r="X8">
            <v>72.239999999999995</v>
          </cell>
          <cell r="Y8">
            <v>3.9410000000000003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68.742000000000004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72.239999999999995</v>
          </cell>
          <cell r="BC8">
            <v>330</v>
          </cell>
          <cell r="BD8">
            <v>211.66200000000001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129.66399999999999</v>
          </cell>
          <cell r="E9">
            <v>57.24</v>
          </cell>
          <cell r="F9">
            <v>72.424000000000007</v>
          </cell>
          <cell r="G9">
            <v>35.381</v>
          </cell>
          <cell r="H9">
            <v>0</v>
          </cell>
          <cell r="I9">
            <v>43.03</v>
          </cell>
          <cell r="J9">
            <v>0.91800000000000004</v>
          </cell>
          <cell r="K9">
            <v>1.1619999999999999</v>
          </cell>
          <cell r="L9">
            <v>0</v>
          </cell>
          <cell r="M9">
            <v>0</v>
          </cell>
          <cell r="N9">
            <v>40.950000000000003</v>
          </cell>
          <cell r="O9">
            <v>0</v>
          </cell>
          <cell r="P9">
            <v>196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196</v>
          </cell>
          <cell r="V9">
            <v>0</v>
          </cell>
          <cell r="W9">
            <v>0.36899999999999999</v>
          </cell>
          <cell r="X9">
            <v>43.03</v>
          </cell>
          <cell r="Y9">
            <v>2.4489999999999998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40.950000000000003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43.03</v>
          </cell>
          <cell r="BC9">
            <v>196</v>
          </cell>
          <cell r="BD9">
            <v>129.66399999999999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120.459</v>
          </cell>
          <cell r="E10">
            <v>53.398000000000003</v>
          </cell>
          <cell r="F10">
            <v>67.061000000000007</v>
          </cell>
          <cell r="G10">
            <v>35.529000000000003</v>
          </cell>
          <cell r="H10">
            <v>0</v>
          </cell>
          <cell r="I10">
            <v>39.15</v>
          </cell>
          <cell r="J10">
            <v>0.86399999999999999</v>
          </cell>
          <cell r="K10">
            <v>1.085</v>
          </cell>
          <cell r="L10">
            <v>0</v>
          </cell>
          <cell r="M10">
            <v>0</v>
          </cell>
          <cell r="N10">
            <v>37.201000000000001</v>
          </cell>
          <cell r="O10">
            <v>0</v>
          </cell>
          <cell r="P10">
            <v>177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177</v>
          </cell>
          <cell r="V10">
            <v>0</v>
          </cell>
          <cell r="W10">
            <v>0.13300000000000001</v>
          </cell>
          <cell r="X10">
            <v>39.15</v>
          </cell>
          <cell r="Y10">
            <v>2.0819999999999999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37.201000000000001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39.15</v>
          </cell>
          <cell r="BC10">
            <v>177</v>
          </cell>
          <cell r="BD10">
            <v>120.459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118.056</v>
          </cell>
          <cell r="E11">
            <v>52.475000000000001</v>
          </cell>
          <cell r="F11">
            <v>65.581000000000003</v>
          </cell>
          <cell r="G11">
            <v>35.542000000000002</v>
          </cell>
          <cell r="H11">
            <v>0</v>
          </cell>
          <cell r="I11">
            <v>37.340000000000003</v>
          </cell>
          <cell r="J11">
            <v>0.85899999999999999</v>
          </cell>
          <cell r="K11">
            <v>1.0740000000000001</v>
          </cell>
          <cell r="L11">
            <v>0</v>
          </cell>
          <cell r="M11">
            <v>0</v>
          </cell>
          <cell r="N11">
            <v>35.406999999999996</v>
          </cell>
          <cell r="O11">
            <v>0</v>
          </cell>
          <cell r="P11">
            <v>168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168</v>
          </cell>
          <cell r="V11">
            <v>0</v>
          </cell>
          <cell r="W11">
            <v>0.16800000000000001</v>
          </cell>
          <cell r="X11">
            <v>37.340000000000003</v>
          </cell>
          <cell r="Y11">
            <v>2.101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35.406999999999996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37.340000000000003</v>
          </cell>
          <cell r="BC11">
            <v>168</v>
          </cell>
          <cell r="BD11">
            <v>118.056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65.421000000000006</v>
          </cell>
          <cell r="E12">
            <v>28.527000000000001</v>
          </cell>
          <cell r="F12">
            <v>36.893999999999998</v>
          </cell>
          <cell r="G12">
            <v>35.499000000000002</v>
          </cell>
          <cell r="H12">
            <v>0</v>
          </cell>
          <cell r="I12">
            <v>19.760000000000002</v>
          </cell>
          <cell r="J12">
            <v>0.45500000000000002</v>
          </cell>
          <cell r="K12">
            <v>0.58799999999999997</v>
          </cell>
          <cell r="L12">
            <v>0</v>
          </cell>
          <cell r="M12">
            <v>0</v>
          </cell>
          <cell r="N12">
            <v>18.716999999999999</v>
          </cell>
          <cell r="O12">
            <v>0</v>
          </cell>
          <cell r="P12">
            <v>92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92</v>
          </cell>
          <cell r="V12">
            <v>0</v>
          </cell>
          <cell r="W12">
            <v>0.16200000000000001</v>
          </cell>
          <cell r="X12">
            <v>19.760000000000002</v>
          </cell>
          <cell r="Y12">
            <v>1.2049999999999998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18.716999999999999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19.760000000000002</v>
          </cell>
          <cell r="BC12">
            <v>92</v>
          </cell>
          <cell r="BD12">
            <v>65.421000000000006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72.319999999999993</v>
          </cell>
          <cell r="E13">
            <v>31.405000000000001</v>
          </cell>
          <cell r="F13">
            <v>40.914999999999999</v>
          </cell>
          <cell r="G13">
            <v>35.561999999999998</v>
          </cell>
          <cell r="H13">
            <v>0</v>
          </cell>
          <cell r="I13">
            <v>22.6</v>
          </cell>
          <cell r="J13">
            <v>0.67</v>
          </cell>
          <cell r="K13">
            <v>0.874</v>
          </cell>
          <cell r="L13">
            <v>0</v>
          </cell>
          <cell r="M13">
            <v>0</v>
          </cell>
          <cell r="N13">
            <v>21.056000000000001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0.17199999999999999</v>
          </cell>
          <cell r="X13">
            <v>22.6</v>
          </cell>
          <cell r="Y13">
            <v>1.716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21.056000000000001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22.6</v>
          </cell>
          <cell r="BC13">
            <v>106</v>
          </cell>
          <cell r="BD13">
            <v>72.319999999999993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56.308999999999997</v>
          </cell>
          <cell r="E14">
            <v>24.204999999999998</v>
          </cell>
          <cell r="F14">
            <v>32.103999999999999</v>
          </cell>
          <cell r="G14">
            <v>35.515000000000001</v>
          </cell>
          <cell r="H14">
            <v>0</v>
          </cell>
          <cell r="I14">
            <v>18.43</v>
          </cell>
          <cell r="J14">
            <v>0.24099999999999999</v>
          </cell>
          <cell r="K14">
            <v>0.31900000000000001</v>
          </cell>
          <cell r="L14">
            <v>0</v>
          </cell>
          <cell r="M14">
            <v>0</v>
          </cell>
          <cell r="N14">
            <v>17.87</v>
          </cell>
          <cell r="O14">
            <v>0</v>
          </cell>
          <cell r="P14">
            <v>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88</v>
          </cell>
          <cell r="V14">
            <v>0</v>
          </cell>
          <cell r="W14">
            <v>0.159</v>
          </cell>
          <cell r="X14">
            <v>18.43</v>
          </cell>
          <cell r="Y14">
            <v>0.71900000000000008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17.87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18.43</v>
          </cell>
          <cell r="BC14">
            <v>88</v>
          </cell>
          <cell r="BD14">
            <v>56.308999999999997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163.81299999999999</v>
          </cell>
          <cell r="E15">
            <v>71.674999999999997</v>
          </cell>
          <cell r="F15">
            <v>92.138000000000005</v>
          </cell>
          <cell r="G15">
            <v>35.526000000000003</v>
          </cell>
          <cell r="H15">
            <v>0</v>
          </cell>
          <cell r="I15">
            <v>54.67</v>
          </cell>
          <cell r="J15">
            <v>1.175</v>
          </cell>
          <cell r="K15">
            <v>1.51</v>
          </cell>
          <cell r="L15">
            <v>0</v>
          </cell>
          <cell r="M15">
            <v>0</v>
          </cell>
          <cell r="N15">
            <v>51.984999999999999</v>
          </cell>
          <cell r="O15">
            <v>0</v>
          </cell>
          <cell r="P15">
            <v>253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253</v>
          </cell>
          <cell r="V15">
            <v>0</v>
          </cell>
          <cell r="W15">
            <v>0.155</v>
          </cell>
          <cell r="X15">
            <v>54.67</v>
          </cell>
          <cell r="Y15">
            <v>2.84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51.984999999999999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54.67</v>
          </cell>
          <cell r="BC15">
            <v>253</v>
          </cell>
          <cell r="BD15">
            <v>163.81299999999999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46.95</v>
          </cell>
          <cell r="J16">
            <v>20.190999999999999</v>
          </cell>
          <cell r="K16">
            <v>26.759</v>
          </cell>
          <cell r="L16">
            <v>0</v>
          </cell>
          <cell r="M16">
            <v>0</v>
          </cell>
          <cell r="N16">
            <v>0</v>
          </cell>
          <cell r="O16">
            <v>3.5527136788005009E-15</v>
          </cell>
          <cell r="P16">
            <v>224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224</v>
          </cell>
          <cell r="V16">
            <v>0</v>
          </cell>
          <cell r="W16">
            <v>0</v>
          </cell>
          <cell r="X16">
            <v>46.95</v>
          </cell>
          <cell r="Y16">
            <v>46.95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46.95</v>
          </cell>
          <cell r="BC16">
            <v>224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1042.6949999999999</v>
          </cell>
          <cell r="E6">
            <v>493.01299999999998</v>
          </cell>
          <cell r="F6">
            <v>549.68200000000002</v>
          </cell>
          <cell r="G6">
            <v>34.56</v>
          </cell>
          <cell r="H6">
            <v>0</v>
          </cell>
          <cell r="I6">
            <v>380.93599999999998</v>
          </cell>
          <cell r="J6">
            <v>2.4289999999999998</v>
          </cell>
          <cell r="K6">
            <v>2.7090000000000001</v>
          </cell>
          <cell r="L6">
            <v>0</v>
          </cell>
          <cell r="M6">
            <v>0</v>
          </cell>
          <cell r="N6">
            <v>375.798</v>
          </cell>
          <cell r="O6">
            <v>0</v>
          </cell>
          <cell r="P6">
            <v>1529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1529</v>
          </cell>
          <cell r="V6">
            <v>0</v>
          </cell>
          <cell r="W6">
            <v>0.91300000000000003</v>
          </cell>
          <cell r="X6">
            <v>380.93599999999998</v>
          </cell>
          <cell r="Y6">
            <v>6.0510000000000002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375.798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380.93599999999998</v>
          </cell>
          <cell r="BC6">
            <v>1529</v>
          </cell>
          <cell r="BD6">
            <v>1042.6949999999999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847.197</v>
          </cell>
          <cell r="E7">
            <v>400.58</v>
          </cell>
          <cell r="F7">
            <v>446.61700000000002</v>
          </cell>
          <cell r="G7">
            <v>34.621000000000002</v>
          </cell>
          <cell r="H7">
            <v>0</v>
          </cell>
          <cell r="I7">
            <v>311.68</v>
          </cell>
          <cell r="J7">
            <v>2.8620000000000001</v>
          </cell>
          <cell r="K7">
            <v>3.19</v>
          </cell>
          <cell r="L7">
            <v>0</v>
          </cell>
          <cell r="M7">
            <v>0</v>
          </cell>
          <cell r="N7">
            <v>305.62799999999999</v>
          </cell>
          <cell r="O7">
            <v>0</v>
          </cell>
          <cell r="P7">
            <v>1251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1251</v>
          </cell>
          <cell r="V7">
            <v>0</v>
          </cell>
          <cell r="W7">
            <v>0.879</v>
          </cell>
          <cell r="X7">
            <v>311.68</v>
          </cell>
          <cell r="Y7">
            <v>6.9309999999999992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305.62799999999999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311.68</v>
          </cell>
          <cell r="BC7">
            <v>1251</v>
          </cell>
          <cell r="BD7">
            <v>847.197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754.32399999999996</v>
          </cell>
          <cell r="E8">
            <v>358.32799999999997</v>
          </cell>
          <cell r="F8">
            <v>395.99599999999998</v>
          </cell>
          <cell r="G8">
            <v>34.597000000000001</v>
          </cell>
          <cell r="H8">
            <v>0</v>
          </cell>
          <cell r="I8">
            <v>277.99799999999999</v>
          </cell>
          <cell r="J8">
            <v>2.9569999999999999</v>
          </cell>
          <cell r="K8">
            <v>3.2679999999999998</v>
          </cell>
          <cell r="L8">
            <v>0</v>
          </cell>
          <cell r="M8">
            <v>0</v>
          </cell>
          <cell r="N8">
            <v>271.77300000000002</v>
          </cell>
          <cell r="O8">
            <v>0</v>
          </cell>
          <cell r="P8">
            <v>1106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1106</v>
          </cell>
          <cell r="V8">
            <v>0</v>
          </cell>
          <cell r="W8">
            <v>1.1379999999999999</v>
          </cell>
          <cell r="X8">
            <v>277.99799999999999</v>
          </cell>
          <cell r="Y8">
            <v>7.3629999999999995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271.77300000000002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277.99799999999999</v>
          </cell>
          <cell r="BC8">
            <v>1106</v>
          </cell>
          <cell r="BD8">
            <v>754.32399999999996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565.99099999999999</v>
          </cell>
          <cell r="E9">
            <v>268.14100000000002</v>
          </cell>
          <cell r="F9">
            <v>297.85000000000002</v>
          </cell>
          <cell r="G9">
            <v>34.624000000000002</v>
          </cell>
          <cell r="H9">
            <v>0</v>
          </cell>
          <cell r="I9">
            <v>209.809</v>
          </cell>
          <cell r="J9">
            <v>2.5489999999999999</v>
          </cell>
          <cell r="K9">
            <v>2.831</v>
          </cell>
          <cell r="L9">
            <v>0</v>
          </cell>
          <cell r="M9">
            <v>0</v>
          </cell>
          <cell r="N9">
            <v>204.429</v>
          </cell>
          <cell r="O9">
            <v>0</v>
          </cell>
          <cell r="P9">
            <v>839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839</v>
          </cell>
          <cell r="V9">
            <v>0</v>
          </cell>
          <cell r="W9">
            <v>1.121</v>
          </cell>
          <cell r="X9">
            <v>209.809</v>
          </cell>
          <cell r="Y9">
            <v>6.5009999999999994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204.429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209.809</v>
          </cell>
          <cell r="BC9">
            <v>839</v>
          </cell>
          <cell r="BD9">
            <v>565.99099999999999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464.113</v>
          </cell>
          <cell r="E10">
            <v>215.83699999999999</v>
          </cell>
          <cell r="F10">
            <v>248.27600000000001</v>
          </cell>
          <cell r="G10">
            <v>34.622</v>
          </cell>
          <cell r="H10">
            <v>0</v>
          </cell>
          <cell r="I10">
            <v>169.76300000000001</v>
          </cell>
          <cell r="J10">
            <v>1.2509999999999999</v>
          </cell>
          <cell r="K10">
            <v>1.4390000000000001</v>
          </cell>
          <cell r="L10">
            <v>0</v>
          </cell>
          <cell r="M10">
            <v>0</v>
          </cell>
          <cell r="N10">
            <v>167.07300000000001</v>
          </cell>
          <cell r="O10">
            <v>0</v>
          </cell>
          <cell r="P10">
            <v>703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703</v>
          </cell>
          <cell r="V10">
            <v>0</v>
          </cell>
          <cell r="W10">
            <v>1.4930000000000001</v>
          </cell>
          <cell r="X10">
            <v>169.76300000000001</v>
          </cell>
          <cell r="Y10">
            <v>4.1829999999999998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167.07300000000001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169.76300000000001</v>
          </cell>
          <cell r="BC10">
            <v>703</v>
          </cell>
          <cell r="BD10">
            <v>464.113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317.22199999999998</v>
          </cell>
          <cell r="E11">
            <v>150.09</v>
          </cell>
          <cell r="F11">
            <v>167.13200000000001</v>
          </cell>
          <cell r="G11">
            <v>34.618000000000002</v>
          </cell>
          <cell r="H11">
            <v>0</v>
          </cell>
          <cell r="I11">
            <v>117.492</v>
          </cell>
          <cell r="J11">
            <v>1.6060000000000001</v>
          </cell>
          <cell r="K11">
            <v>1.7889999999999999</v>
          </cell>
          <cell r="L11">
            <v>0</v>
          </cell>
          <cell r="M11">
            <v>0</v>
          </cell>
          <cell r="N11">
            <v>114.09699999999999</v>
          </cell>
          <cell r="O11">
            <v>0</v>
          </cell>
          <cell r="P11">
            <v>471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471</v>
          </cell>
          <cell r="V11">
            <v>0</v>
          </cell>
          <cell r="W11">
            <v>1.5149999999999999</v>
          </cell>
          <cell r="X11">
            <v>117.492</v>
          </cell>
          <cell r="Y11">
            <v>4.91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114.09699999999999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117.492</v>
          </cell>
          <cell r="BC11">
            <v>471</v>
          </cell>
          <cell r="BD11">
            <v>317.22199999999998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328.45600000000002</v>
          </cell>
          <cell r="E12">
            <v>154.58699999999999</v>
          </cell>
          <cell r="F12">
            <v>173.869</v>
          </cell>
          <cell r="G12">
            <v>34.985999999999997</v>
          </cell>
          <cell r="H12">
            <v>0</v>
          </cell>
          <cell r="I12">
            <v>121.01600000000001</v>
          </cell>
          <cell r="J12">
            <v>1.478</v>
          </cell>
          <cell r="K12">
            <v>1.663</v>
          </cell>
          <cell r="L12">
            <v>0</v>
          </cell>
          <cell r="M12">
            <v>0</v>
          </cell>
          <cell r="N12">
            <v>117.875</v>
          </cell>
          <cell r="O12">
            <v>0</v>
          </cell>
          <cell r="P12">
            <v>490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490</v>
          </cell>
          <cell r="V12">
            <v>0</v>
          </cell>
          <cell r="W12">
            <v>1.7010000000000001</v>
          </cell>
          <cell r="X12">
            <v>121.01600000000001</v>
          </cell>
          <cell r="Y12">
            <v>4.8420000000000005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117.875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121.01600000000001</v>
          </cell>
          <cell r="BC12">
            <v>490</v>
          </cell>
          <cell r="BD12">
            <v>328.45600000000002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391.13900000000001</v>
          </cell>
          <cell r="E13">
            <v>183.297</v>
          </cell>
          <cell r="F13">
            <v>207.84200000000001</v>
          </cell>
          <cell r="G13">
            <v>34.838999999999999</v>
          </cell>
          <cell r="H13">
            <v>0</v>
          </cell>
          <cell r="I13">
            <v>144.29</v>
          </cell>
          <cell r="J13">
            <v>1.2010000000000001</v>
          </cell>
          <cell r="K13">
            <v>1.361</v>
          </cell>
          <cell r="L13">
            <v>0</v>
          </cell>
          <cell r="M13">
            <v>0</v>
          </cell>
          <cell r="N13">
            <v>141.72800000000001</v>
          </cell>
          <cell r="O13">
            <v>0</v>
          </cell>
          <cell r="P13">
            <v>589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589</v>
          </cell>
          <cell r="V13">
            <v>0</v>
          </cell>
          <cell r="W13">
            <v>1.401</v>
          </cell>
          <cell r="X13">
            <v>144.29</v>
          </cell>
          <cell r="Y13">
            <v>3.9630000000000001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141.72800000000001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144.29</v>
          </cell>
          <cell r="BC13">
            <v>589</v>
          </cell>
          <cell r="BD13">
            <v>391.13900000000001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355.48599999999999</v>
          </cell>
          <cell r="E14">
            <v>172.126</v>
          </cell>
          <cell r="F14">
            <v>183.36</v>
          </cell>
          <cell r="G14">
            <v>35.262999999999998</v>
          </cell>
          <cell r="H14">
            <v>0</v>
          </cell>
          <cell r="I14">
            <v>133.77000000000001</v>
          </cell>
          <cell r="J14">
            <v>2.609</v>
          </cell>
          <cell r="K14">
            <v>2.7789999999999999</v>
          </cell>
          <cell r="L14">
            <v>0</v>
          </cell>
          <cell r="M14">
            <v>0</v>
          </cell>
          <cell r="N14">
            <v>128.38200000000001</v>
          </cell>
          <cell r="O14">
            <v>0</v>
          </cell>
          <cell r="P14">
            <v>513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513</v>
          </cell>
          <cell r="V14">
            <v>0</v>
          </cell>
          <cell r="W14">
            <v>1.3839999999999999</v>
          </cell>
          <cell r="X14">
            <v>133.77000000000001</v>
          </cell>
          <cell r="Y14">
            <v>6.7720000000000002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128.38200000000001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133.77000000000001</v>
          </cell>
          <cell r="BC14">
            <v>513</v>
          </cell>
          <cell r="BD14">
            <v>355.48599999999999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411.55099999999999</v>
          </cell>
          <cell r="E15">
            <v>197.06299999999999</v>
          </cell>
          <cell r="F15">
            <v>214.488</v>
          </cell>
          <cell r="G15">
            <v>35.533000000000001</v>
          </cell>
          <cell r="H15">
            <v>0</v>
          </cell>
          <cell r="I15">
            <v>155.423</v>
          </cell>
          <cell r="J15">
            <v>1.569</v>
          </cell>
          <cell r="K15">
            <v>1.708</v>
          </cell>
          <cell r="L15">
            <v>0</v>
          </cell>
          <cell r="M15">
            <v>0</v>
          </cell>
          <cell r="N15">
            <v>152.14599999999999</v>
          </cell>
          <cell r="O15">
            <v>0</v>
          </cell>
          <cell r="P15">
            <v>609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609</v>
          </cell>
          <cell r="V15">
            <v>0</v>
          </cell>
          <cell r="W15">
            <v>1.446</v>
          </cell>
          <cell r="X15">
            <v>155.423</v>
          </cell>
          <cell r="Y15">
            <v>4.7229999999999999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152.14599999999999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155.423</v>
          </cell>
          <cell r="BC15">
            <v>609</v>
          </cell>
          <cell r="BD15">
            <v>411.55099999999999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924.74</v>
          </cell>
          <cell r="E16">
            <v>435.04300000000001</v>
          </cell>
          <cell r="F16">
            <v>489.697</v>
          </cell>
          <cell r="G16">
            <v>35.317999999999998</v>
          </cell>
          <cell r="H16">
            <v>0</v>
          </cell>
          <cell r="I16">
            <v>345.23899999999998</v>
          </cell>
          <cell r="J16">
            <v>2.895</v>
          </cell>
          <cell r="K16">
            <v>3.2589999999999999</v>
          </cell>
          <cell r="L16">
            <v>0</v>
          </cell>
          <cell r="M16">
            <v>0</v>
          </cell>
          <cell r="N16">
            <v>339.08499999999998</v>
          </cell>
          <cell r="O16">
            <v>0</v>
          </cell>
          <cell r="P16">
            <v>1399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1399</v>
          </cell>
          <cell r="V16">
            <v>0</v>
          </cell>
          <cell r="W16">
            <v>1.024</v>
          </cell>
          <cell r="X16">
            <v>345.23899999999998</v>
          </cell>
          <cell r="Y16">
            <v>7.1779999999999999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339.08499999999998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345.23899999999998</v>
          </cell>
          <cell r="BC16">
            <v>1399</v>
          </cell>
          <cell r="BD16">
            <v>924.74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1215.664</v>
          </cell>
          <cell r="E17">
            <v>577.62099999999998</v>
          </cell>
          <cell r="F17">
            <v>638.04300000000001</v>
          </cell>
          <cell r="G17">
            <v>34.988</v>
          </cell>
          <cell r="H17">
            <v>0</v>
          </cell>
          <cell r="I17">
            <v>460.697</v>
          </cell>
          <cell r="J17">
            <v>5.0019999999999998</v>
          </cell>
          <cell r="K17">
            <v>5.5259999999999998</v>
          </cell>
          <cell r="L17">
            <v>0</v>
          </cell>
          <cell r="M17">
            <v>0</v>
          </cell>
          <cell r="N17">
            <v>450.16899999999998</v>
          </cell>
          <cell r="O17">
            <v>0</v>
          </cell>
          <cell r="P17">
            <v>1832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1832</v>
          </cell>
          <cell r="V17">
            <v>0</v>
          </cell>
          <cell r="W17">
            <v>0.94899999999999995</v>
          </cell>
          <cell r="X17">
            <v>460.697</v>
          </cell>
          <cell r="Y17">
            <v>11.476999999999999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1832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450.16899999999998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1832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460.697</v>
          </cell>
          <cell r="BC17">
            <v>1832</v>
          </cell>
          <cell r="BD17">
            <v>1215.664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972.12099999999998</v>
          </cell>
          <cell r="E6">
            <v>458.77300000000002</v>
          </cell>
          <cell r="F6">
            <v>513.34799999999996</v>
          </cell>
          <cell r="G6">
            <v>35.027999999999999</v>
          </cell>
          <cell r="H6">
            <v>0</v>
          </cell>
          <cell r="I6">
            <v>366.90899999999999</v>
          </cell>
          <cell r="J6">
            <v>3.633</v>
          </cell>
          <cell r="K6">
            <v>4.0659999999999998</v>
          </cell>
          <cell r="L6">
            <v>0</v>
          </cell>
          <cell r="M6">
            <v>0</v>
          </cell>
          <cell r="N6">
            <v>359.21</v>
          </cell>
          <cell r="O6">
            <v>0</v>
          </cell>
          <cell r="P6">
            <v>1478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1478</v>
          </cell>
          <cell r="V6">
            <v>0</v>
          </cell>
          <cell r="W6">
            <v>1.165</v>
          </cell>
          <cell r="X6">
            <v>366.90899999999999</v>
          </cell>
          <cell r="Y6">
            <v>8.8640000000000008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359.21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366.90899999999999</v>
          </cell>
          <cell r="BC6">
            <v>1478</v>
          </cell>
          <cell r="BD6">
            <v>972.12099999999998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846.70899999999995</v>
          </cell>
          <cell r="E7">
            <v>396.44</v>
          </cell>
          <cell r="F7">
            <v>450.26900000000001</v>
          </cell>
          <cell r="G7">
            <v>34.828000000000003</v>
          </cell>
          <cell r="H7">
            <v>0</v>
          </cell>
          <cell r="I7">
            <v>312.56</v>
          </cell>
          <cell r="J7">
            <v>1.0760000000000001</v>
          </cell>
          <cell r="K7">
            <v>1.222</v>
          </cell>
          <cell r="L7">
            <v>0</v>
          </cell>
          <cell r="M7">
            <v>0</v>
          </cell>
          <cell r="N7">
            <v>310.262</v>
          </cell>
          <cell r="O7">
            <v>0</v>
          </cell>
          <cell r="P7">
            <v>1278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1278</v>
          </cell>
          <cell r="V7">
            <v>0</v>
          </cell>
          <cell r="W7">
            <v>1.1839999999999999</v>
          </cell>
          <cell r="X7">
            <v>312.56</v>
          </cell>
          <cell r="Y7">
            <v>3.4820000000000002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310.262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312.56</v>
          </cell>
          <cell r="BC7">
            <v>1278</v>
          </cell>
          <cell r="BD7">
            <v>846.70899999999995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634.37599999999998</v>
          </cell>
          <cell r="E8">
            <v>301.82600000000002</v>
          </cell>
          <cell r="F8">
            <v>332.55</v>
          </cell>
          <cell r="G8">
            <v>34.735999999999997</v>
          </cell>
          <cell r="H8">
            <v>0</v>
          </cell>
          <cell r="I8">
            <v>240.012</v>
          </cell>
          <cell r="J8">
            <v>3.738</v>
          </cell>
          <cell r="K8">
            <v>4.1180000000000003</v>
          </cell>
          <cell r="L8">
            <v>0</v>
          </cell>
          <cell r="M8">
            <v>0</v>
          </cell>
          <cell r="N8">
            <v>232.15600000000001</v>
          </cell>
          <cell r="O8">
            <v>0</v>
          </cell>
          <cell r="P8">
            <v>952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952</v>
          </cell>
          <cell r="V8">
            <v>0</v>
          </cell>
          <cell r="W8">
            <v>3.6269999999999998</v>
          </cell>
          <cell r="X8">
            <v>240.012</v>
          </cell>
          <cell r="Y8">
            <v>11.483000000000001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232.15600000000001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240.012</v>
          </cell>
          <cell r="BC8">
            <v>952</v>
          </cell>
          <cell r="BD8">
            <v>634.37599999999998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571.92100000000005</v>
          </cell>
          <cell r="E9">
            <v>267.92899999999997</v>
          </cell>
          <cell r="F9">
            <v>303.99200000000002</v>
          </cell>
          <cell r="G9">
            <v>35.28</v>
          </cell>
          <cell r="H9">
            <v>0</v>
          </cell>
          <cell r="I9">
            <v>211.52799999999999</v>
          </cell>
          <cell r="J9">
            <v>0.83199999999999996</v>
          </cell>
          <cell r="K9">
            <v>0.94299999999999995</v>
          </cell>
          <cell r="L9">
            <v>0</v>
          </cell>
          <cell r="M9">
            <v>0</v>
          </cell>
          <cell r="N9">
            <v>209.75299999999999</v>
          </cell>
          <cell r="O9">
            <v>0</v>
          </cell>
          <cell r="P9">
            <v>864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864</v>
          </cell>
          <cell r="V9">
            <v>0</v>
          </cell>
          <cell r="W9">
            <v>2.1040000000000001</v>
          </cell>
          <cell r="X9">
            <v>211.52799999999999</v>
          </cell>
          <cell r="Y9">
            <v>3.879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209.75299999999999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211.52799999999999</v>
          </cell>
          <cell r="BC9">
            <v>864</v>
          </cell>
          <cell r="BD9">
            <v>571.92100000000005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467.44799999999998</v>
          </cell>
          <cell r="E10">
            <v>220.13</v>
          </cell>
          <cell r="F10">
            <v>247.31800000000001</v>
          </cell>
          <cell r="G10">
            <v>35.366999999999997</v>
          </cell>
          <cell r="H10">
            <v>0</v>
          </cell>
          <cell r="I10">
            <v>173.81</v>
          </cell>
          <cell r="J10">
            <v>1.825</v>
          </cell>
          <cell r="K10">
            <v>2.0510000000000002</v>
          </cell>
          <cell r="L10">
            <v>0</v>
          </cell>
          <cell r="M10">
            <v>0</v>
          </cell>
          <cell r="N10">
            <v>169.934</v>
          </cell>
          <cell r="O10">
            <v>0</v>
          </cell>
          <cell r="P10">
            <v>703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703</v>
          </cell>
          <cell r="V10">
            <v>0</v>
          </cell>
          <cell r="W10">
            <v>1.855</v>
          </cell>
          <cell r="X10">
            <v>173.81</v>
          </cell>
          <cell r="Y10">
            <v>5.7309999999999999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169.934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173.81</v>
          </cell>
          <cell r="BC10">
            <v>703</v>
          </cell>
          <cell r="BD10">
            <v>467.44799999999998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418.10700000000003</v>
          </cell>
          <cell r="E11">
            <v>196.30199999999999</v>
          </cell>
          <cell r="F11">
            <v>221.80500000000001</v>
          </cell>
          <cell r="G11">
            <v>35.351999999999997</v>
          </cell>
          <cell r="H11">
            <v>0</v>
          </cell>
          <cell r="I11">
            <v>159.79499999999999</v>
          </cell>
          <cell r="J11">
            <v>3.4569999999999999</v>
          </cell>
          <cell r="K11">
            <v>3.9060000000000001</v>
          </cell>
          <cell r="L11">
            <v>0</v>
          </cell>
          <cell r="M11">
            <v>0</v>
          </cell>
          <cell r="N11">
            <v>152.43199999999999</v>
          </cell>
          <cell r="O11">
            <v>0</v>
          </cell>
          <cell r="P11">
            <v>650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650</v>
          </cell>
          <cell r="V11">
            <v>0</v>
          </cell>
          <cell r="W11">
            <v>3.0419999999999998</v>
          </cell>
          <cell r="X11">
            <v>159.79499999999999</v>
          </cell>
          <cell r="Y11">
            <v>10.404999999999999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152.43199999999999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650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159.79499999999999</v>
          </cell>
          <cell r="BC11">
            <v>650</v>
          </cell>
          <cell r="BD11">
            <v>418.10700000000003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502.43900000000002</v>
          </cell>
          <cell r="E12">
            <v>230.04400000000001</v>
          </cell>
          <cell r="F12">
            <v>272.39499999999998</v>
          </cell>
          <cell r="G12">
            <v>35.430999999999997</v>
          </cell>
          <cell r="H12">
            <v>0</v>
          </cell>
          <cell r="I12">
            <v>183.215</v>
          </cell>
          <cell r="J12">
            <v>1.0409999999999999</v>
          </cell>
          <cell r="K12">
            <v>1.2330000000000001</v>
          </cell>
          <cell r="L12">
            <v>0</v>
          </cell>
          <cell r="M12">
            <v>0</v>
          </cell>
          <cell r="N12">
            <v>180.941</v>
          </cell>
          <cell r="O12">
            <v>0</v>
          </cell>
          <cell r="P12">
            <v>781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781</v>
          </cell>
          <cell r="V12">
            <v>0</v>
          </cell>
          <cell r="W12">
            <v>3.0609999999999999</v>
          </cell>
          <cell r="X12">
            <v>183.215</v>
          </cell>
          <cell r="Y12">
            <v>5.335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781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180.941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781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183.215</v>
          </cell>
          <cell r="BC12">
            <v>781</v>
          </cell>
          <cell r="BD12">
            <v>502.43900000000002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454.12099999999998</v>
          </cell>
          <cell r="E13">
            <v>209.053</v>
          </cell>
          <cell r="F13">
            <v>245.06800000000001</v>
          </cell>
          <cell r="G13">
            <v>35.54</v>
          </cell>
          <cell r="H13">
            <v>0</v>
          </cell>
          <cell r="I13">
            <v>168.239</v>
          </cell>
          <cell r="J13">
            <v>1.528</v>
          </cell>
          <cell r="K13">
            <v>1.7909999999999999</v>
          </cell>
          <cell r="L13">
            <v>0</v>
          </cell>
          <cell r="M13">
            <v>0</v>
          </cell>
          <cell r="N13">
            <v>164.92</v>
          </cell>
          <cell r="O13">
            <v>0</v>
          </cell>
          <cell r="P13">
            <v>710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710</v>
          </cell>
          <cell r="V13">
            <v>0</v>
          </cell>
          <cell r="W13">
            <v>3.0430000000000001</v>
          </cell>
          <cell r="X13">
            <v>168.239</v>
          </cell>
          <cell r="Y13">
            <v>6.3620000000000001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164.92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168.239</v>
          </cell>
          <cell r="BC13">
            <v>710</v>
          </cell>
          <cell r="BD13">
            <v>454.12099999999998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367.40699999999998</v>
          </cell>
          <cell r="E14">
            <v>174.10300000000001</v>
          </cell>
          <cell r="F14">
            <v>193.304</v>
          </cell>
          <cell r="G14">
            <v>35.5</v>
          </cell>
          <cell r="H14">
            <v>0</v>
          </cell>
          <cell r="I14">
            <v>141.60499999999999</v>
          </cell>
          <cell r="J14">
            <v>3.032</v>
          </cell>
          <cell r="K14">
            <v>3.3660000000000001</v>
          </cell>
          <cell r="L14">
            <v>0</v>
          </cell>
          <cell r="M14">
            <v>0</v>
          </cell>
          <cell r="N14">
            <v>135.20699999999999</v>
          </cell>
          <cell r="O14">
            <v>0</v>
          </cell>
          <cell r="P14">
            <v>566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566</v>
          </cell>
          <cell r="V14">
            <v>0</v>
          </cell>
          <cell r="W14">
            <v>3.2480000000000002</v>
          </cell>
          <cell r="X14">
            <v>141.60499999999999</v>
          </cell>
          <cell r="Y14">
            <v>9.6460000000000008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135.20699999999999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141.60499999999999</v>
          </cell>
          <cell r="BC14">
            <v>566</v>
          </cell>
          <cell r="BD14">
            <v>367.40699999999998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497.22699999999998</v>
          </cell>
          <cell r="E15">
            <v>231.05</v>
          </cell>
          <cell r="F15">
            <v>266.17700000000002</v>
          </cell>
          <cell r="G15">
            <v>35.250999999999998</v>
          </cell>
          <cell r="H15">
            <v>0</v>
          </cell>
          <cell r="I15">
            <v>184.93899999999999</v>
          </cell>
          <cell r="J15">
            <v>9.4E-2</v>
          </cell>
          <cell r="K15">
            <v>0.109</v>
          </cell>
          <cell r="L15">
            <v>0</v>
          </cell>
          <cell r="M15">
            <v>0</v>
          </cell>
          <cell r="N15">
            <v>184.73599999999999</v>
          </cell>
          <cell r="O15">
            <v>0</v>
          </cell>
          <cell r="P15">
            <v>767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767</v>
          </cell>
          <cell r="V15">
            <v>0</v>
          </cell>
          <cell r="W15">
            <v>3.3319999999999999</v>
          </cell>
          <cell r="X15">
            <v>184.93899999999999</v>
          </cell>
          <cell r="Y15">
            <v>3.5349999999999997</v>
          </cell>
          <cell r="Z15">
            <v>0</v>
          </cell>
          <cell r="AA15">
            <v>0</v>
          </cell>
          <cell r="AB15">
            <v>0</v>
          </cell>
          <cell r="AC15">
            <v>-1.5265566588595902E-16</v>
          </cell>
          <cell r="AD15">
            <v>0</v>
          </cell>
          <cell r="AE15">
            <v>767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184.73599999999999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184.93899999999999</v>
          </cell>
          <cell r="BC15">
            <v>767</v>
          </cell>
          <cell r="BD15">
            <v>497.22699999999998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136.708</v>
          </cell>
          <cell r="J16">
            <v>63.884999999999998</v>
          </cell>
          <cell r="K16">
            <v>72.822999999999993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561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561</v>
          </cell>
          <cell r="V16">
            <v>0</v>
          </cell>
          <cell r="W16">
            <v>0</v>
          </cell>
          <cell r="X16">
            <v>136.708</v>
          </cell>
          <cell r="Y16">
            <v>136.708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136.708</v>
          </cell>
          <cell r="BC16">
            <v>561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1009.904</v>
          </cell>
          <cell r="E6">
            <v>466.34500000000003</v>
          </cell>
          <cell r="F6">
            <v>543.55899999999997</v>
          </cell>
          <cell r="G6">
            <v>34.591999999999999</v>
          </cell>
          <cell r="H6">
            <v>0</v>
          </cell>
          <cell r="I6">
            <v>371.3</v>
          </cell>
          <cell r="J6">
            <v>3.9460000000000002</v>
          </cell>
          <cell r="K6">
            <v>4.5990000000000002</v>
          </cell>
          <cell r="L6">
            <v>0</v>
          </cell>
          <cell r="M6">
            <v>0</v>
          </cell>
          <cell r="N6">
            <v>362.755</v>
          </cell>
          <cell r="O6">
            <v>0</v>
          </cell>
          <cell r="P6">
            <v>1558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1558</v>
          </cell>
          <cell r="V6">
            <v>0</v>
          </cell>
          <cell r="W6">
            <v>0.56299999999999994</v>
          </cell>
          <cell r="X6">
            <v>371.3</v>
          </cell>
          <cell r="Y6">
            <v>9.1080000000000005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362.755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1558</v>
          </cell>
          <cell r="AZ6">
            <v>0</v>
          </cell>
          <cell r="BA6">
            <v>0</v>
          </cell>
          <cell r="BB6">
            <v>371.3</v>
          </cell>
          <cell r="BC6">
            <v>1558</v>
          </cell>
          <cell r="BD6">
            <v>1009.904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968.44899999999996</v>
          </cell>
          <cell r="E7">
            <v>445.98099999999999</v>
          </cell>
          <cell r="F7">
            <v>522.46799999999996</v>
          </cell>
          <cell r="G7">
            <v>34.655999999999999</v>
          </cell>
          <cell r="H7">
            <v>0</v>
          </cell>
          <cell r="I7">
            <v>356.38</v>
          </cell>
          <cell r="J7">
            <v>2.6389999999999998</v>
          </cell>
          <cell r="K7">
            <v>3.0920000000000001</v>
          </cell>
          <cell r="L7">
            <v>0</v>
          </cell>
          <cell r="M7">
            <v>0</v>
          </cell>
          <cell r="N7">
            <v>350.649</v>
          </cell>
          <cell r="O7">
            <v>0</v>
          </cell>
          <cell r="P7">
            <v>1503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1503</v>
          </cell>
          <cell r="V7">
            <v>0</v>
          </cell>
          <cell r="W7">
            <v>0.43</v>
          </cell>
          <cell r="X7">
            <v>356.38</v>
          </cell>
          <cell r="Y7">
            <v>6.1609999999999996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350.649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1503</v>
          </cell>
          <cell r="AZ7">
            <v>0</v>
          </cell>
          <cell r="BA7">
            <v>0</v>
          </cell>
          <cell r="BB7">
            <v>356.38</v>
          </cell>
          <cell r="BC7">
            <v>1503</v>
          </cell>
          <cell r="BD7">
            <v>968.44899999999996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1084.22</v>
          </cell>
          <cell r="E8">
            <v>501.74700000000001</v>
          </cell>
          <cell r="F8">
            <v>582.47299999999996</v>
          </cell>
          <cell r="G8">
            <v>34.643999999999998</v>
          </cell>
          <cell r="H8">
            <v>0</v>
          </cell>
          <cell r="I8">
            <v>402.23</v>
          </cell>
          <cell r="J8">
            <v>2.964</v>
          </cell>
          <cell r="K8">
            <v>3.44</v>
          </cell>
          <cell r="L8">
            <v>0</v>
          </cell>
          <cell r="M8">
            <v>0</v>
          </cell>
          <cell r="N8">
            <v>395.82600000000002</v>
          </cell>
          <cell r="O8">
            <v>0</v>
          </cell>
          <cell r="P8">
            <v>1681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1681</v>
          </cell>
          <cell r="V8">
            <v>0</v>
          </cell>
          <cell r="W8">
            <v>0.47099999999999997</v>
          </cell>
          <cell r="X8">
            <v>402.23</v>
          </cell>
          <cell r="Y8">
            <v>6.875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395.82600000000002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1681</v>
          </cell>
          <cell r="AZ8">
            <v>0</v>
          </cell>
          <cell r="BA8">
            <v>0</v>
          </cell>
          <cell r="BB8">
            <v>402.23</v>
          </cell>
          <cell r="BC8">
            <v>1681</v>
          </cell>
          <cell r="BD8">
            <v>1084.22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664.02300000000002</v>
          </cell>
          <cell r="E9">
            <v>306.26400000000001</v>
          </cell>
          <cell r="F9">
            <v>357.75900000000001</v>
          </cell>
          <cell r="G9">
            <v>34.610999999999997</v>
          </cell>
          <cell r="H9">
            <v>0</v>
          </cell>
          <cell r="I9">
            <v>245.88</v>
          </cell>
          <cell r="J9">
            <v>2.024</v>
          </cell>
          <cell r="K9">
            <v>2.3639999999999999</v>
          </cell>
          <cell r="L9">
            <v>0</v>
          </cell>
          <cell r="M9">
            <v>0</v>
          </cell>
          <cell r="N9">
            <v>241.49199999999999</v>
          </cell>
          <cell r="O9">
            <v>0</v>
          </cell>
          <cell r="P9">
            <v>1034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1034</v>
          </cell>
          <cell r="V9">
            <v>0</v>
          </cell>
          <cell r="W9">
            <v>0.76200000000000001</v>
          </cell>
          <cell r="X9">
            <v>245.88</v>
          </cell>
          <cell r="Y9">
            <v>5.15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241.49199999999999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1034</v>
          </cell>
          <cell r="AZ9">
            <v>0</v>
          </cell>
          <cell r="BA9">
            <v>0</v>
          </cell>
          <cell r="BB9">
            <v>245.88</v>
          </cell>
          <cell r="BC9">
            <v>1034</v>
          </cell>
          <cell r="BD9">
            <v>664.02300000000002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443.20299999999997</v>
          </cell>
          <cell r="E10">
            <v>205.453</v>
          </cell>
          <cell r="F10">
            <v>237.75</v>
          </cell>
          <cell r="G10">
            <v>34.652000000000001</v>
          </cell>
          <cell r="H10">
            <v>0</v>
          </cell>
          <cell r="I10">
            <v>163.47</v>
          </cell>
          <cell r="J10">
            <v>1.367</v>
          </cell>
          <cell r="K10">
            <v>1.581</v>
          </cell>
          <cell r="L10">
            <v>0</v>
          </cell>
          <cell r="M10">
            <v>0</v>
          </cell>
          <cell r="N10">
            <v>160.52199999999999</v>
          </cell>
          <cell r="O10">
            <v>0</v>
          </cell>
          <cell r="P10">
            <v>681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681</v>
          </cell>
          <cell r="V10">
            <v>0</v>
          </cell>
          <cell r="W10">
            <v>0.94699999999999995</v>
          </cell>
          <cell r="X10">
            <v>163.47</v>
          </cell>
          <cell r="Y10">
            <v>3.895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160.52199999999999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681</v>
          </cell>
          <cell r="AZ10">
            <v>0</v>
          </cell>
          <cell r="BA10">
            <v>0</v>
          </cell>
          <cell r="BB10">
            <v>163.47</v>
          </cell>
          <cell r="BC10">
            <v>681</v>
          </cell>
          <cell r="BD10">
            <v>443.20299999999997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294.04500000000002</v>
          </cell>
          <cell r="E11">
            <v>136.471</v>
          </cell>
          <cell r="F11">
            <v>157.57400000000001</v>
          </cell>
          <cell r="G11">
            <v>34.898000000000003</v>
          </cell>
          <cell r="H11">
            <v>0</v>
          </cell>
          <cell r="I11">
            <v>108.26</v>
          </cell>
          <cell r="J11">
            <v>0.97</v>
          </cell>
          <cell r="K11">
            <v>1.121</v>
          </cell>
          <cell r="L11">
            <v>0</v>
          </cell>
          <cell r="M11">
            <v>0</v>
          </cell>
          <cell r="N11">
            <v>106.169</v>
          </cell>
          <cell r="O11">
            <v>0</v>
          </cell>
          <cell r="P11">
            <v>450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450</v>
          </cell>
          <cell r="V11">
            <v>0</v>
          </cell>
          <cell r="W11">
            <v>0.98399999999999999</v>
          </cell>
          <cell r="X11">
            <v>108.26</v>
          </cell>
          <cell r="Y11">
            <v>3.0750000000000002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106.169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450</v>
          </cell>
          <cell r="AZ11">
            <v>0</v>
          </cell>
          <cell r="BA11">
            <v>0</v>
          </cell>
          <cell r="BB11">
            <v>108.26</v>
          </cell>
          <cell r="BC11">
            <v>450</v>
          </cell>
          <cell r="BD11">
            <v>294.04500000000002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304.29899999999998</v>
          </cell>
          <cell r="E12">
            <v>141.54900000000001</v>
          </cell>
          <cell r="F12">
            <v>162.75</v>
          </cell>
          <cell r="G12">
            <v>35.036999999999999</v>
          </cell>
          <cell r="H12">
            <v>0</v>
          </cell>
          <cell r="I12">
            <v>112.34</v>
          </cell>
          <cell r="J12">
            <v>1.01</v>
          </cell>
          <cell r="K12">
            <v>1.1619999999999999</v>
          </cell>
          <cell r="L12">
            <v>0</v>
          </cell>
          <cell r="M12">
            <v>0</v>
          </cell>
          <cell r="N12">
            <v>110.16800000000001</v>
          </cell>
          <cell r="O12">
            <v>0</v>
          </cell>
          <cell r="P12">
            <v>465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465</v>
          </cell>
          <cell r="V12">
            <v>0</v>
          </cell>
          <cell r="W12">
            <v>1.083</v>
          </cell>
          <cell r="X12">
            <v>112.34</v>
          </cell>
          <cell r="Y12">
            <v>3.2549999999999999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110.16800000000001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465</v>
          </cell>
          <cell r="AZ12">
            <v>0</v>
          </cell>
          <cell r="BA12">
            <v>0</v>
          </cell>
          <cell r="BB12">
            <v>112.34</v>
          </cell>
          <cell r="BC12">
            <v>465</v>
          </cell>
          <cell r="BD12">
            <v>304.29899999999998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302.93400000000003</v>
          </cell>
          <cell r="E13">
            <v>140.673</v>
          </cell>
          <cell r="F13">
            <v>162.261</v>
          </cell>
          <cell r="G13">
            <v>35.204999999999998</v>
          </cell>
          <cell r="H13">
            <v>0</v>
          </cell>
          <cell r="I13">
            <v>111.5</v>
          </cell>
          <cell r="J13">
            <v>1.0109999999999999</v>
          </cell>
          <cell r="K13">
            <v>1.1659999999999999</v>
          </cell>
          <cell r="L13">
            <v>0</v>
          </cell>
          <cell r="M13">
            <v>0</v>
          </cell>
          <cell r="N13">
            <v>109.32299999999999</v>
          </cell>
          <cell r="O13">
            <v>0</v>
          </cell>
          <cell r="P13">
            <v>463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463</v>
          </cell>
          <cell r="V13">
            <v>0</v>
          </cell>
          <cell r="W13">
            <v>1.0860000000000001</v>
          </cell>
          <cell r="X13">
            <v>111.5</v>
          </cell>
          <cell r="Y13">
            <v>3.2629999999999999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109.32299999999999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463</v>
          </cell>
          <cell r="AZ13">
            <v>0</v>
          </cell>
          <cell r="BA13">
            <v>0</v>
          </cell>
          <cell r="BB13">
            <v>111.5</v>
          </cell>
          <cell r="BC13">
            <v>463</v>
          </cell>
          <cell r="BD13">
            <v>302.93400000000003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407.55799999999999</v>
          </cell>
          <cell r="E14">
            <v>188.096</v>
          </cell>
          <cell r="F14">
            <v>219.46199999999999</v>
          </cell>
          <cell r="G14">
            <v>35.250999999999998</v>
          </cell>
          <cell r="H14">
            <v>0</v>
          </cell>
          <cell r="I14">
            <v>149.75</v>
          </cell>
          <cell r="J14">
            <v>1.175</v>
          </cell>
          <cell r="K14">
            <v>1.3720000000000001</v>
          </cell>
          <cell r="L14">
            <v>0</v>
          </cell>
          <cell r="M14">
            <v>0</v>
          </cell>
          <cell r="N14">
            <v>147.203</v>
          </cell>
          <cell r="O14">
            <v>0</v>
          </cell>
          <cell r="P14">
            <v>629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629</v>
          </cell>
          <cell r="V14">
            <v>0</v>
          </cell>
          <cell r="W14">
            <v>0.94099999999999995</v>
          </cell>
          <cell r="X14">
            <v>149.75</v>
          </cell>
          <cell r="Y14">
            <v>3.488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147.203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629</v>
          </cell>
          <cell r="AZ14">
            <v>0</v>
          </cell>
          <cell r="BA14">
            <v>0</v>
          </cell>
          <cell r="BB14">
            <v>149.75</v>
          </cell>
          <cell r="BC14">
            <v>629</v>
          </cell>
          <cell r="BD14">
            <v>407.55799999999999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646.73699999999997</v>
          </cell>
          <cell r="E15">
            <v>297.10300000000001</v>
          </cell>
          <cell r="F15">
            <v>349.63400000000001</v>
          </cell>
          <cell r="G15">
            <v>35.491999999999997</v>
          </cell>
          <cell r="H15">
            <v>0</v>
          </cell>
          <cell r="I15">
            <v>238.64</v>
          </cell>
          <cell r="J15">
            <v>1.8680000000000001</v>
          </cell>
          <cell r="K15">
            <v>2.1989999999999998</v>
          </cell>
          <cell r="L15">
            <v>0</v>
          </cell>
          <cell r="M15">
            <v>0</v>
          </cell>
          <cell r="N15">
            <v>234.57300000000001</v>
          </cell>
          <cell r="O15">
            <v>0</v>
          </cell>
          <cell r="P15">
            <v>1011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1011</v>
          </cell>
          <cell r="V15">
            <v>0</v>
          </cell>
          <cell r="W15">
            <v>0.86599999999999999</v>
          </cell>
          <cell r="X15">
            <v>238.64</v>
          </cell>
          <cell r="Y15">
            <v>4.9329999999999998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234.57300000000001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1011</v>
          </cell>
          <cell r="AZ15">
            <v>0</v>
          </cell>
          <cell r="BA15">
            <v>0</v>
          </cell>
          <cell r="BB15">
            <v>238.64</v>
          </cell>
          <cell r="BC15">
            <v>1011</v>
          </cell>
          <cell r="BD15">
            <v>646.73699999999997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898.67499999999995</v>
          </cell>
          <cell r="E16">
            <v>414.55099999999999</v>
          </cell>
          <cell r="F16">
            <v>484.12400000000002</v>
          </cell>
          <cell r="G16">
            <v>35.271999999999998</v>
          </cell>
          <cell r="H16">
            <v>0</v>
          </cell>
          <cell r="I16">
            <v>333.24</v>
          </cell>
          <cell r="J16">
            <v>2.7090000000000001</v>
          </cell>
          <cell r="K16">
            <v>3.1629999999999998</v>
          </cell>
          <cell r="L16">
            <v>0</v>
          </cell>
          <cell r="M16">
            <v>0</v>
          </cell>
          <cell r="N16">
            <v>327.36799999999999</v>
          </cell>
          <cell r="O16">
            <v>0</v>
          </cell>
          <cell r="P16">
            <v>1401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1401</v>
          </cell>
          <cell r="V16">
            <v>0</v>
          </cell>
          <cell r="W16">
            <v>0.6</v>
          </cell>
          <cell r="X16">
            <v>333.24</v>
          </cell>
          <cell r="Y16">
            <v>6.4719999999999995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327.36799999999999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1401</v>
          </cell>
          <cell r="AZ16">
            <v>0</v>
          </cell>
          <cell r="BA16">
            <v>0</v>
          </cell>
          <cell r="BB16">
            <v>333.24</v>
          </cell>
          <cell r="BC16">
            <v>1401</v>
          </cell>
          <cell r="BD16">
            <v>898.67499999999995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1049.922</v>
          </cell>
          <cell r="E17">
            <v>486.71899999999999</v>
          </cell>
          <cell r="F17">
            <v>563.20299999999997</v>
          </cell>
          <cell r="G17">
            <v>35.353999999999999</v>
          </cell>
          <cell r="H17">
            <v>0</v>
          </cell>
          <cell r="I17">
            <v>390.81</v>
          </cell>
          <cell r="J17">
            <v>3.1960000000000002</v>
          </cell>
          <cell r="K17">
            <v>3.698</v>
          </cell>
          <cell r="L17">
            <v>0</v>
          </cell>
          <cell r="M17">
            <v>0</v>
          </cell>
          <cell r="N17">
            <v>383.916</v>
          </cell>
          <cell r="O17">
            <v>0</v>
          </cell>
          <cell r="P17">
            <v>1628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1628</v>
          </cell>
          <cell r="V17">
            <v>0</v>
          </cell>
          <cell r="W17">
            <v>0.49299999999999999</v>
          </cell>
          <cell r="X17">
            <v>390.81</v>
          </cell>
          <cell r="Y17">
            <v>7.3870000000000005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1628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383.916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1628</v>
          </cell>
          <cell r="AZ17">
            <v>0</v>
          </cell>
          <cell r="BA17">
            <v>0</v>
          </cell>
          <cell r="BB17">
            <v>390.81</v>
          </cell>
          <cell r="BC17">
            <v>1628</v>
          </cell>
          <cell r="BD17">
            <v>1049.922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1006.096</v>
          </cell>
          <cell r="E6">
            <v>464.76600000000002</v>
          </cell>
          <cell r="F6">
            <v>541.33000000000004</v>
          </cell>
          <cell r="G6">
            <v>35.44</v>
          </cell>
          <cell r="H6">
            <v>0</v>
          </cell>
          <cell r="I6">
            <v>374.19</v>
          </cell>
          <cell r="J6">
            <v>3.0379999999999998</v>
          </cell>
          <cell r="K6">
            <v>3.5379999999999998</v>
          </cell>
          <cell r="L6">
            <v>0</v>
          </cell>
          <cell r="M6">
            <v>0</v>
          </cell>
          <cell r="N6">
            <v>367.61399999999998</v>
          </cell>
          <cell r="O6">
            <v>0</v>
          </cell>
          <cell r="P6">
            <v>1569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1569</v>
          </cell>
          <cell r="V6">
            <v>0</v>
          </cell>
          <cell r="W6">
            <v>0.56899999999999995</v>
          </cell>
          <cell r="X6">
            <v>374.19</v>
          </cell>
          <cell r="Y6">
            <v>7.1449999999999996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367.61399999999998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1569</v>
          </cell>
          <cell r="AZ6">
            <v>0</v>
          </cell>
          <cell r="BA6">
            <v>0</v>
          </cell>
          <cell r="BB6">
            <v>374.19</v>
          </cell>
          <cell r="BC6">
            <v>1569</v>
          </cell>
          <cell r="BD6">
            <v>1006.096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669.82600000000002</v>
          </cell>
          <cell r="E7">
            <v>307.89499999999998</v>
          </cell>
          <cell r="F7">
            <v>361.93099999999998</v>
          </cell>
          <cell r="G7">
            <v>35.151000000000003</v>
          </cell>
          <cell r="H7">
            <v>0</v>
          </cell>
          <cell r="I7">
            <v>246.94</v>
          </cell>
          <cell r="J7">
            <v>2.04</v>
          </cell>
          <cell r="K7">
            <v>2.399</v>
          </cell>
          <cell r="L7">
            <v>0</v>
          </cell>
          <cell r="M7">
            <v>0</v>
          </cell>
          <cell r="N7">
            <v>242.501</v>
          </cell>
          <cell r="O7">
            <v>0</v>
          </cell>
          <cell r="P7">
            <v>1045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1045</v>
          </cell>
          <cell r="V7">
            <v>0</v>
          </cell>
          <cell r="W7">
            <v>0.754</v>
          </cell>
          <cell r="X7">
            <v>246.94</v>
          </cell>
          <cell r="Y7">
            <v>5.1929999999999996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242.501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1045</v>
          </cell>
          <cell r="AZ7">
            <v>0</v>
          </cell>
          <cell r="BA7">
            <v>0</v>
          </cell>
          <cell r="BB7">
            <v>246.94</v>
          </cell>
          <cell r="BC7">
            <v>1045</v>
          </cell>
          <cell r="BD7">
            <v>669.82600000000002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810.62900000000002</v>
          </cell>
          <cell r="E8">
            <v>366.822</v>
          </cell>
          <cell r="F8">
            <v>443.80700000000002</v>
          </cell>
          <cell r="G8">
            <v>35.405999999999999</v>
          </cell>
          <cell r="H8">
            <v>0</v>
          </cell>
          <cell r="I8">
            <v>293.64999999999998</v>
          </cell>
          <cell r="J8">
            <v>2.3980000000000001</v>
          </cell>
          <cell r="K8">
            <v>2.9020000000000001</v>
          </cell>
          <cell r="L8">
            <v>0</v>
          </cell>
          <cell r="M8">
            <v>0</v>
          </cell>
          <cell r="N8">
            <v>288.35000000000002</v>
          </cell>
          <cell r="O8">
            <v>0</v>
          </cell>
          <cell r="P8">
            <v>1279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1279</v>
          </cell>
          <cell r="V8">
            <v>0</v>
          </cell>
          <cell r="W8">
            <v>0.86799999999999999</v>
          </cell>
          <cell r="X8">
            <v>293.64999999999998</v>
          </cell>
          <cell r="Y8">
            <v>6.168000000000001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288.35000000000002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1279</v>
          </cell>
          <cell r="AZ8">
            <v>0</v>
          </cell>
          <cell r="BA8">
            <v>0</v>
          </cell>
          <cell r="BB8">
            <v>293.64999999999998</v>
          </cell>
          <cell r="BC8">
            <v>1279</v>
          </cell>
          <cell r="BD8">
            <v>810.62900000000002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433.42</v>
          </cell>
          <cell r="E9">
            <v>197.608</v>
          </cell>
          <cell r="F9">
            <v>235.81200000000001</v>
          </cell>
          <cell r="G9">
            <v>35.328000000000003</v>
          </cell>
          <cell r="H9">
            <v>0</v>
          </cell>
          <cell r="I9">
            <v>156.88999999999999</v>
          </cell>
          <cell r="J9">
            <v>1.262</v>
          </cell>
          <cell r="K9">
            <v>1.5069999999999999</v>
          </cell>
          <cell r="L9">
            <v>0</v>
          </cell>
          <cell r="M9">
            <v>0</v>
          </cell>
          <cell r="N9">
            <v>154.12100000000001</v>
          </cell>
          <cell r="O9">
            <v>0</v>
          </cell>
          <cell r="P9">
            <v>674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674</v>
          </cell>
          <cell r="V9">
            <v>0</v>
          </cell>
          <cell r="W9">
            <v>0.94399999999999995</v>
          </cell>
          <cell r="X9">
            <v>156.88999999999999</v>
          </cell>
          <cell r="Y9">
            <v>3.7130000000000001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154.12100000000001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674</v>
          </cell>
          <cell r="AZ9">
            <v>0</v>
          </cell>
          <cell r="BA9">
            <v>0</v>
          </cell>
          <cell r="BB9">
            <v>156.88999999999999</v>
          </cell>
          <cell r="BC9">
            <v>674</v>
          </cell>
          <cell r="BD9">
            <v>433.42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341.40699999999998</v>
          </cell>
          <cell r="E10">
            <v>155.81399999999999</v>
          </cell>
          <cell r="F10">
            <v>185.59299999999999</v>
          </cell>
          <cell r="G10">
            <v>35.396999999999998</v>
          </cell>
          <cell r="H10">
            <v>0</v>
          </cell>
          <cell r="I10">
            <v>123.6</v>
          </cell>
          <cell r="J10">
            <v>1.0149999999999999</v>
          </cell>
          <cell r="K10">
            <v>1.2090000000000001</v>
          </cell>
          <cell r="L10">
            <v>0</v>
          </cell>
          <cell r="M10">
            <v>0</v>
          </cell>
          <cell r="N10">
            <v>121.376</v>
          </cell>
          <cell r="O10">
            <v>0</v>
          </cell>
          <cell r="P10">
            <v>530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530</v>
          </cell>
          <cell r="V10">
            <v>0</v>
          </cell>
          <cell r="W10">
            <v>1.032</v>
          </cell>
          <cell r="X10">
            <v>123.6</v>
          </cell>
          <cell r="Y10">
            <v>3.2560000000000002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121.376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530</v>
          </cell>
          <cell r="AZ10">
            <v>0</v>
          </cell>
          <cell r="BA10">
            <v>0</v>
          </cell>
          <cell r="BB10">
            <v>123.6</v>
          </cell>
          <cell r="BC10">
            <v>530</v>
          </cell>
          <cell r="BD10">
            <v>341.40699999999998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298.66000000000003</v>
          </cell>
          <cell r="E11">
            <v>136.76599999999999</v>
          </cell>
          <cell r="F11">
            <v>161.89400000000001</v>
          </cell>
          <cell r="G11">
            <v>35.523000000000003</v>
          </cell>
          <cell r="H11">
            <v>0</v>
          </cell>
          <cell r="I11">
            <v>108.18</v>
          </cell>
          <cell r="J11">
            <v>0.96599999999999997</v>
          </cell>
          <cell r="K11">
            <v>1.143</v>
          </cell>
          <cell r="L11">
            <v>0</v>
          </cell>
          <cell r="M11">
            <v>0</v>
          </cell>
          <cell r="N11">
            <v>106.071</v>
          </cell>
          <cell r="O11">
            <v>0</v>
          </cell>
          <cell r="P11">
            <v>461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461</v>
          </cell>
          <cell r="V11">
            <v>0</v>
          </cell>
          <cell r="W11">
            <v>1.369</v>
          </cell>
          <cell r="X11">
            <v>108.18</v>
          </cell>
          <cell r="Y11">
            <v>3.4779999999999998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106.071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461</v>
          </cell>
          <cell r="AZ11">
            <v>0</v>
          </cell>
          <cell r="BA11">
            <v>0</v>
          </cell>
          <cell r="BB11">
            <v>108.18</v>
          </cell>
          <cell r="BC11">
            <v>461</v>
          </cell>
          <cell r="BD11">
            <v>298.66000000000003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277.73500000000001</v>
          </cell>
          <cell r="E12">
            <v>127.074</v>
          </cell>
          <cell r="F12">
            <v>150.661</v>
          </cell>
          <cell r="G12">
            <v>35.497999999999998</v>
          </cell>
          <cell r="H12">
            <v>0</v>
          </cell>
          <cell r="I12">
            <v>100.51</v>
          </cell>
          <cell r="J12">
            <v>1.006</v>
          </cell>
          <cell r="K12">
            <v>1.1919999999999999</v>
          </cell>
          <cell r="L12">
            <v>0</v>
          </cell>
          <cell r="M12">
            <v>0</v>
          </cell>
          <cell r="N12">
            <v>98.311999999999998</v>
          </cell>
          <cell r="O12">
            <v>0</v>
          </cell>
          <cell r="P12">
            <v>429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429</v>
          </cell>
          <cell r="V12">
            <v>0</v>
          </cell>
          <cell r="W12">
            <v>1.579</v>
          </cell>
          <cell r="X12">
            <v>100.51</v>
          </cell>
          <cell r="Y12">
            <v>3.7770000000000001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98.311999999999998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429</v>
          </cell>
          <cell r="AZ12">
            <v>0</v>
          </cell>
          <cell r="BA12">
            <v>0</v>
          </cell>
          <cell r="BB12">
            <v>100.51</v>
          </cell>
          <cell r="BC12">
            <v>429</v>
          </cell>
          <cell r="BD12">
            <v>277.73500000000001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290.39699999999999</v>
          </cell>
          <cell r="E13">
            <v>133.12700000000001</v>
          </cell>
          <cell r="F13">
            <v>157.27000000000001</v>
          </cell>
          <cell r="G13">
            <v>35.531999999999996</v>
          </cell>
          <cell r="H13">
            <v>0</v>
          </cell>
          <cell r="I13">
            <v>105.34</v>
          </cell>
          <cell r="J13">
            <v>1.722</v>
          </cell>
          <cell r="K13">
            <v>2.0350000000000001</v>
          </cell>
          <cell r="L13">
            <v>0</v>
          </cell>
          <cell r="M13">
            <v>0</v>
          </cell>
          <cell r="N13">
            <v>101.583</v>
          </cell>
          <cell r="O13">
            <v>0</v>
          </cell>
          <cell r="P13">
            <v>448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448</v>
          </cell>
          <cell r="V13">
            <v>0</v>
          </cell>
          <cell r="W13">
            <v>1.575</v>
          </cell>
          <cell r="X13">
            <v>105.34</v>
          </cell>
          <cell r="Y13">
            <v>5.3319999999999999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101.583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448</v>
          </cell>
          <cell r="AZ13">
            <v>0</v>
          </cell>
          <cell r="BA13">
            <v>0</v>
          </cell>
          <cell r="BB13">
            <v>105.34</v>
          </cell>
          <cell r="BC13">
            <v>448</v>
          </cell>
          <cell r="BD13">
            <v>290.39699999999999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264.01100000000002</v>
          </cell>
          <cell r="E14">
            <v>120.932</v>
          </cell>
          <cell r="F14">
            <v>143.07900000000001</v>
          </cell>
          <cell r="G14">
            <v>35.523000000000003</v>
          </cell>
          <cell r="H14">
            <v>0</v>
          </cell>
          <cell r="I14">
            <v>95.79</v>
          </cell>
          <cell r="J14">
            <v>0.14000000000000001</v>
          </cell>
          <cell r="K14">
            <v>0.16600000000000001</v>
          </cell>
          <cell r="L14">
            <v>0</v>
          </cell>
          <cell r="M14">
            <v>0</v>
          </cell>
          <cell r="N14">
            <v>95.483999999999995</v>
          </cell>
          <cell r="O14">
            <v>0</v>
          </cell>
          <cell r="P14">
            <v>408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408</v>
          </cell>
          <cell r="V14">
            <v>0</v>
          </cell>
          <cell r="W14">
            <v>1.46</v>
          </cell>
          <cell r="X14">
            <v>95.79</v>
          </cell>
          <cell r="Y14">
            <v>1.766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95.483999999999995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408</v>
          </cell>
          <cell r="AZ14">
            <v>0</v>
          </cell>
          <cell r="BA14">
            <v>0</v>
          </cell>
          <cell r="BB14">
            <v>95.79</v>
          </cell>
          <cell r="BC14">
            <v>408</v>
          </cell>
          <cell r="BD14">
            <v>264.01100000000002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364.88200000000001</v>
          </cell>
          <cell r="E15">
            <v>164.98</v>
          </cell>
          <cell r="F15">
            <v>199.90199999999999</v>
          </cell>
          <cell r="G15">
            <v>35.597999999999999</v>
          </cell>
          <cell r="H15">
            <v>0</v>
          </cell>
          <cell r="I15">
            <v>131.59</v>
          </cell>
          <cell r="J15">
            <v>1.1379999999999999</v>
          </cell>
          <cell r="K15">
            <v>1.3779999999999999</v>
          </cell>
          <cell r="L15">
            <v>0</v>
          </cell>
          <cell r="M15">
            <v>0</v>
          </cell>
          <cell r="N15">
            <v>129.07400000000001</v>
          </cell>
          <cell r="O15">
            <v>0</v>
          </cell>
          <cell r="P15">
            <v>574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574</v>
          </cell>
          <cell r="V15">
            <v>0</v>
          </cell>
          <cell r="W15">
            <v>1.431</v>
          </cell>
          <cell r="X15">
            <v>131.59</v>
          </cell>
          <cell r="Y15">
            <v>3.9470000000000001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129.07400000000001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574</v>
          </cell>
          <cell r="AZ15">
            <v>0</v>
          </cell>
          <cell r="BA15">
            <v>0</v>
          </cell>
          <cell r="BB15">
            <v>131.59</v>
          </cell>
          <cell r="BC15">
            <v>574</v>
          </cell>
          <cell r="BD15">
            <v>364.88200000000001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259.32</v>
          </cell>
          <cell r="J16">
            <v>116.358</v>
          </cell>
          <cell r="K16">
            <v>142.96199999999999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1147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1147</v>
          </cell>
          <cell r="V16">
            <v>0</v>
          </cell>
          <cell r="W16">
            <v>0</v>
          </cell>
          <cell r="X16">
            <v>259.32</v>
          </cell>
          <cell r="Y16">
            <v>259.32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1147</v>
          </cell>
          <cell r="AZ16">
            <v>0</v>
          </cell>
          <cell r="BA16">
            <v>0</v>
          </cell>
          <cell r="BB16">
            <v>259.32</v>
          </cell>
          <cell r="BC16">
            <v>1147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252.172</v>
          </cell>
          <cell r="E6">
            <v>111.64400000000001</v>
          </cell>
          <cell r="F6">
            <v>140.52799999999999</v>
          </cell>
          <cell r="G6">
            <v>34.676000000000002</v>
          </cell>
          <cell r="H6">
            <v>0</v>
          </cell>
          <cell r="I6">
            <v>86.95</v>
          </cell>
          <cell r="J6">
            <v>0.59599999999999997</v>
          </cell>
          <cell r="K6">
            <v>0.75</v>
          </cell>
          <cell r="L6">
            <v>0</v>
          </cell>
          <cell r="M6">
            <v>0</v>
          </cell>
          <cell r="N6">
            <v>85.603999999999999</v>
          </cell>
          <cell r="O6">
            <v>0</v>
          </cell>
          <cell r="P6">
            <v>394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394</v>
          </cell>
          <cell r="V6">
            <v>0</v>
          </cell>
          <cell r="W6">
            <v>0.45900000000000002</v>
          </cell>
          <cell r="X6">
            <v>86.95</v>
          </cell>
          <cell r="Y6">
            <v>1.8050000000000002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85.603999999999999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86.95</v>
          </cell>
          <cell r="BC6">
            <v>394</v>
          </cell>
          <cell r="BD6">
            <v>252.172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220.85900000000001</v>
          </cell>
          <cell r="E7">
            <v>97.126000000000005</v>
          </cell>
          <cell r="F7">
            <v>123.733</v>
          </cell>
          <cell r="G7">
            <v>34.667999999999999</v>
          </cell>
          <cell r="H7">
            <v>0</v>
          </cell>
          <cell r="I7">
            <v>75.88</v>
          </cell>
          <cell r="J7">
            <v>0.17199999999999999</v>
          </cell>
          <cell r="K7">
            <v>0.219</v>
          </cell>
          <cell r="L7">
            <v>0</v>
          </cell>
          <cell r="M7">
            <v>0</v>
          </cell>
          <cell r="N7">
            <v>75.489000000000004</v>
          </cell>
          <cell r="O7">
            <v>0</v>
          </cell>
          <cell r="P7">
            <v>348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348</v>
          </cell>
          <cell r="V7">
            <v>0</v>
          </cell>
          <cell r="W7">
            <v>5.5E-2</v>
          </cell>
          <cell r="X7">
            <v>75.88</v>
          </cell>
          <cell r="Y7">
            <v>0.44600000000000001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75.489000000000004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75.88</v>
          </cell>
          <cell r="BC7">
            <v>348</v>
          </cell>
          <cell r="BD7">
            <v>220.85900000000001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239.45500000000001</v>
          </cell>
          <cell r="E8">
            <v>105.38500000000001</v>
          </cell>
          <cell r="F8">
            <v>134.07</v>
          </cell>
          <cell r="G8">
            <v>34.667999999999999</v>
          </cell>
          <cell r="H8">
            <v>0</v>
          </cell>
          <cell r="I8">
            <v>83.19</v>
          </cell>
          <cell r="J8">
            <v>0.40600000000000003</v>
          </cell>
          <cell r="K8">
            <v>0.51700000000000002</v>
          </cell>
          <cell r="L8">
            <v>0</v>
          </cell>
          <cell r="M8">
            <v>0</v>
          </cell>
          <cell r="N8">
            <v>82.266999999999996</v>
          </cell>
          <cell r="O8">
            <v>0</v>
          </cell>
          <cell r="P8">
            <v>381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381</v>
          </cell>
          <cell r="V8">
            <v>0</v>
          </cell>
          <cell r="W8">
            <v>5.8999999999999997E-2</v>
          </cell>
          <cell r="X8">
            <v>83.19</v>
          </cell>
          <cell r="Y8">
            <v>0.98199999999999998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82.266999999999996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83.19</v>
          </cell>
          <cell r="BC8">
            <v>381</v>
          </cell>
          <cell r="BD8">
            <v>239.45500000000001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247.03100000000001</v>
          </cell>
          <cell r="E9">
            <v>108.72</v>
          </cell>
          <cell r="F9">
            <v>138.31100000000001</v>
          </cell>
          <cell r="G9">
            <v>34.667999999999999</v>
          </cell>
          <cell r="H9">
            <v>0</v>
          </cell>
          <cell r="I9">
            <v>86.902000000000001</v>
          </cell>
          <cell r="J9">
            <v>0.81200000000000006</v>
          </cell>
          <cell r="K9">
            <v>1.0329999999999999</v>
          </cell>
          <cell r="L9">
            <v>0</v>
          </cell>
          <cell r="M9">
            <v>0</v>
          </cell>
          <cell r="N9">
            <v>85.057000000000002</v>
          </cell>
          <cell r="O9">
            <v>0</v>
          </cell>
          <cell r="P9">
            <v>398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398</v>
          </cell>
          <cell r="V9">
            <v>0</v>
          </cell>
          <cell r="W9">
            <v>5.0999999999999997E-2</v>
          </cell>
          <cell r="X9">
            <v>86.902000000000001</v>
          </cell>
          <cell r="Y9">
            <v>1.8959999999999999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85.057000000000002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86.902000000000001</v>
          </cell>
          <cell r="BC9">
            <v>398</v>
          </cell>
          <cell r="BD9">
            <v>247.03100000000001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96.364000000000004</v>
          </cell>
          <cell r="E10">
            <v>43.13</v>
          </cell>
          <cell r="F10">
            <v>53.234000000000002</v>
          </cell>
          <cell r="G10">
            <v>34.667999999999999</v>
          </cell>
          <cell r="H10">
            <v>0</v>
          </cell>
          <cell r="I10">
            <v>33.758000000000003</v>
          </cell>
          <cell r="J10">
            <v>0.111</v>
          </cell>
          <cell r="K10">
            <v>0.13800000000000001</v>
          </cell>
          <cell r="L10">
            <v>0</v>
          </cell>
          <cell r="M10">
            <v>0</v>
          </cell>
          <cell r="N10">
            <v>33.509</v>
          </cell>
          <cell r="O10">
            <v>0</v>
          </cell>
          <cell r="P10">
            <v>150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150</v>
          </cell>
          <cell r="V10">
            <v>0</v>
          </cell>
          <cell r="W10">
            <v>7.6999999999999999E-2</v>
          </cell>
          <cell r="X10">
            <v>33.758000000000003</v>
          </cell>
          <cell r="Y10">
            <v>0.32600000000000001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33.509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33.758000000000003</v>
          </cell>
          <cell r="BC10">
            <v>150</v>
          </cell>
          <cell r="BD10">
            <v>96.364000000000004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64.242999999999995</v>
          </cell>
          <cell r="E11">
            <v>28.888000000000002</v>
          </cell>
          <cell r="F11">
            <v>35.354999999999997</v>
          </cell>
          <cell r="G11">
            <v>34.667999999999999</v>
          </cell>
          <cell r="H11">
            <v>0</v>
          </cell>
          <cell r="I11">
            <v>22.47</v>
          </cell>
          <cell r="J11">
            <v>7.9000000000000001E-2</v>
          </cell>
          <cell r="K11">
            <v>9.7000000000000003E-2</v>
          </cell>
          <cell r="L11">
            <v>0</v>
          </cell>
          <cell r="M11">
            <v>0</v>
          </cell>
          <cell r="N11">
            <v>22.294</v>
          </cell>
          <cell r="O11">
            <v>0</v>
          </cell>
          <cell r="P11">
            <v>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99</v>
          </cell>
          <cell r="V11">
            <v>0</v>
          </cell>
          <cell r="W11">
            <v>0.08</v>
          </cell>
          <cell r="X11">
            <v>22.47</v>
          </cell>
          <cell r="Y11">
            <v>0.25600000000000001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22.294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22.47</v>
          </cell>
          <cell r="BC11">
            <v>99</v>
          </cell>
          <cell r="BD11">
            <v>64.242999999999995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70.951999999999998</v>
          </cell>
          <cell r="E12">
            <v>31.798999999999999</v>
          </cell>
          <cell r="F12">
            <v>39.152999999999999</v>
          </cell>
          <cell r="G12">
            <v>34.667999999999999</v>
          </cell>
          <cell r="H12">
            <v>0</v>
          </cell>
          <cell r="I12">
            <v>24.14</v>
          </cell>
          <cell r="J12">
            <v>5.8000000000000003E-2</v>
          </cell>
          <cell r="K12">
            <v>7.0999999999999994E-2</v>
          </cell>
          <cell r="L12">
            <v>0</v>
          </cell>
          <cell r="M12">
            <v>0</v>
          </cell>
          <cell r="N12">
            <v>24.010999999999999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8.2000000000000003E-2</v>
          </cell>
          <cell r="X12">
            <v>24.14</v>
          </cell>
          <cell r="Y12">
            <v>0.21100000000000002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24.010999999999999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24.14</v>
          </cell>
          <cell r="BC12">
            <v>107</v>
          </cell>
          <cell r="BD12">
            <v>70.951999999999998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71.507000000000005</v>
          </cell>
          <cell r="E13">
            <v>32.033999999999999</v>
          </cell>
          <cell r="F13">
            <v>39.472999999999999</v>
          </cell>
          <cell r="G13">
            <v>34.667999999999999</v>
          </cell>
          <cell r="H13">
            <v>0</v>
          </cell>
          <cell r="I13">
            <v>24.120999999999999</v>
          </cell>
          <cell r="J13">
            <v>0.20200000000000001</v>
          </cell>
          <cell r="K13">
            <v>0.248</v>
          </cell>
          <cell r="L13">
            <v>0</v>
          </cell>
          <cell r="M13">
            <v>0</v>
          </cell>
          <cell r="N13">
            <v>23.670999999999999</v>
          </cell>
          <cell r="O13">
            <v>0</v>
          </cell>
          <cell r="P13">
            <v>107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107</v>
          </cell>
          <cell r="V13">
            <v>0</v>
          </cell>
          <cell r="W13">
            <v>8.3000000000000004E-2</v>
          </cell>
          <cell r="X13">
            <v>24.120999999999999</v>
          </cell>
          <cell r="Y13">
            <v>0.53300000000000003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23.670999999999999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24.120999999999999</v>
          </cell>
          <cell r="BC13">
            <v>107</v>
          </cell>
          <cell r="BD13">
            <v>71.507000000000005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65.42</v>
          </cell>
          <cell r="E14">
            <v>29.138999999999999</v>
          </cell>
          <cell r="F14">
            <v>36.280999999999999</v>
          </cell>
          <cell r="G14">
            <v>34.667999999999999</v>
          </cell>
          <cell r="H14">
            <v>0</v>
          </cell>
          <cell r="I14">
            <v>22.978999999999999</v>
          </cell>
          <cell r="J14">
            <v>6.5000000000000002E-2</v>
          </cell>
          <cell r="K14">
            <v>8.1000000000000003E-2</v>
          </cell>
          <cell r="L14">
            <v>0</v>
          </cell>
          <cell r="M14">
            <v>0</v>
          </cell>
          <cell r="N14">
            <v>22.832999999999998</v>
          </cell>
          <cell r="O14">
            <v>0</v>
          </cell>
          <cell r="P14">
            <v>103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103</v>
          </cell>
          <cell r="V14">
            <v>0</v>
          </cell>
          <cell r="W14">
            <v>7.9000000000000001E-2</v>
          </cell>
          <cell r="X14">
            <v>22.978999999999999</v>
          </cell>
          <cell r="Y14">
            <v>0.22500000000000003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22.832999999999998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22.978999999999999</v>
          </cell>
          <cell r="BC14">
            <v>103</v>
          </cell>
          <cell r="BD14">
            <v>65.42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151.523</v>
          </cell>
          <cell r="E15">
            <v>66.114000000000004</v>
          </cell>
          <cell r="F15">
            <v>85.409000000000006</v>
          </cell>
          <cell r="G15">
            <v>34.667999999999999</v>
          </cell>
          <cell r="H15">
            <v>0</v>
          </cell>
          <cell r="I15">
            <v>52.466000000000001</v>
          </cell>
          <cell r="J15">
            <v>0.315</v>
          </cell>
          <cell r="K15">
            <v>0.40799999999999997</v>
          </cell>
          <cell r="L15">
            <v>0</v>
          </cell>
          <cell r="M15">
            <v>0</v>
          </cell>
          <cell r="N15">
            <v>51.743000000000002</v>
          </cell>
          <cell r="O15">
            <v>0</v>
          </cell>
          <cell r="P15">
            <v>244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244</v>
          </cell>
          <cell r="V15">
            <v>0</v>
          </cell>
          <cell r="W15">
            <v>7.5999999999999998E-2</v>
          </cell>
          <cell r="X15">
            <v>52.466000000000001</v>
          </cell>
          <cell r="Y15">
            <v>0.79899999999999993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51.743000000000002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52.466000000000001</v>
          </cell>
          <cell r="BC15">
            <v>244</v>
          </cell>
          <cell r="BD15">
            <v>151.523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220.17400000000001</v>
          </cell>
          <cell r="E16">
            <v>97.174999999999997</v>
          </cell>
          <cell r="F16">
            <v>122.999</v>
          </cell>
          <cell r="G16">
            <v>34.667999999999999</v>
          </cell>
          <cell r="H16">
            <v>0</v>
          </cell>
          <cell r="I16">
            <v>77.468999999999994</v>
          </cell>
          <cell r="J16">
            <v>0.38800000000000001</v>
          </cell>
          <cell r="K16">
            <v>0.49099999999999999</v>
          </cell>
          <cell r="L16">
            <v>0</v>
          </cell>
          <cell r="M16">
            <v>0</v>
          </cell>
          <cell r="N16">
            <v>76.59</v>
          </cell>
          <cell r="O16">
            <v>0</v>
          </cell>
          <cell r="P16">
            <v>353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353</v>
          </cell>
          <cell r="V16">
            <v>0</v>
          </cell>
          <cell r="W16">
            <v>5.7000000000000002E-2</v>
          </cell>
          <cell r="X16">
            <v>77.468999999999994</v>
          </cell>
          <cell r="Y16">
            <v>0.93600000000000005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76.59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77.468999999999994</v>
          </cell>
          <cell r="BC16">
            <v>353</v>
          </cell>
          <cell r="BD16">
            <v>220.17400000000001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257.23899999999998</v>
          </cell>
          <cell r="E17">
            <v>113.875</v>
          </cell>
          <cell r="F17">
            <v>143.364</v>
          </cell>
          <cell r="G17">
            <v>34.667999999999999</v>
          </cell>
          <cell r="H17">
            <v>0</v>
          </cell>
          <cell r="I17">
            <v>91.125</v>
          </cell>
          <cell r="J17">
            <v>0.106</v>
          </cell>
          <cell r="K17">
            <v>0.13400000000000001</v>
          </cell>
          <cell r="L17">
            <v>0</v>
          </cell>
          <cell r="M17">
            <v>0</v>
          </cell>
          <cell r="N17">
            <v>90.885000000000005</v>
          </cell>
          <cell r="O17">
            <v>0</v>
          </cell>
          <cell r="P17">
            <v>413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413</v>
          </cell>
          <cell r="V17">
            <v>0</v>
          </cell>
          <cell r="W17">
            <v>4.5999999999999999E-2</v>
          </cell>
          <cell r="X17">
            <v>91.125</v>
          </cell>
          <cell r="Y17">
            <v>0.28599999999999998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90.885000000000005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91.125</v>
          </cell>
          <cell r="BC17">
            <v>413</v>
          </cell>
          <cell r="BD17">
            <v>257.23899999999998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267.50099999999998</v>
          </cell>
          <cell r="E6">
            <v>119.661</v>
          </cell>
          <cell r="F6">
            <v>147.84</v>
          </cell>
          <cell r="G6">
            <v>35.384</v>
          </cell>
          <cell r="H6">
            <v>0</v>
          </cell>
          <cell r="I6">
            <v>93.53</v>
          </cell>
          <cell r="J6">
            <v>0.48</v>
          </cell>
          <cell r="K6">
            <v>0.59299999999999997</v>
          </cell>
          <cell r="L6">
            <v>0</v>
          </cell>
          <cell r="M6">
            <v>0</v>
          </cell>
          <cell r="N6">
            <v>92.456999999999994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0.03</v>
          </cell>
          <cell r="X6">
            <v>93.53</v>
          </cell>
          <cell r="Y6">
            <v>1.103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92.456999999999994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93.53</v>
          </cell>
          <cell r="BC6">
            <v>416</v>
          </cell>
          <cell r="BD6">
            <v>267.50099999999998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235.81700000000001</v>
          </cell>
          <cell r="E7">
            <v>105.628</v>
          </cell>
          <cell r="F7">
            <v>130.18899999999999</v>
          </cell>
          <cell r="G7">
            <v>34.667999999999999</v>
          </cell>
          <cell r="H7">
            <v>0</v>
          </cell>
          <cell r="I7">
            <v>84.29</v>
          </cell>
          <cell r="J7">
            <v>0.42</v>
          </cell>
          <cell r="K7">
            <v>0.51800000000000002</v>
          </cell>
          <cell r="L7">
            <v>0</v>
          </cell>
          <cell r="M7">
            <v>0</v>
          </cell>
          <cell r="N7">
            <v>83.352000000000004</v>
          </cell>
          <cell r="O7">
            <v>0</v>
          </cell>
          <cell r="P7">
            <v>374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374</v>
          </cell>
          <cell r="V7">
            <v>0</v>
          </cell>
          <cell r="W7">
            <v>3.2000000000000001E-2</v>
          </cell>
          <cell r="X7">
            <v>84.29</v>
          </cell>
          <cell r="Y7">
            <v>0.97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83.352000000000004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84.29</v>
          </cell>
          <cell r="BC7">
            <v>374</v>
          </cell>
          <cell r="BD7">
            <v>235.81700000000001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244.90199999999999</v>
          </cell>
          <cell r="E8">
            <v>109.131</v>
          </cell>
          <cell r="F8">
            <v>135.77099999999999</v>
          </cell>
          <cell r="G8">
            <v>34.667999999999999</v>
          </cell>
          <cell r="H8">
            <v>0</v>
          </cell>
          <cell r="I8">
            <v>86.63</v>
          </cell>
          <cell r="J8">
            <v>0.443</v>
          </cell>
          <cell r="K8">
            <v>0.55100000000000005</v>
          </cell>
          <cell r="L8">
            <v>0</v>
          </cell>
          <cell r="M8">
            <v>0</v>
          </cell>
          <cell r="N8">
            <v>85.635999999999996</v>
          </cell>
          <cell r="O8">
            <v>0</v>
          </cell>
          <cell r="P8">
            <v>388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388</v>
          </cell>
          <cell r="V8">
            <v>0</v>
          </cell>
          <cell r="W8">
            <v>0.04</v>
          </cell>
          <cell r="X8">
            <v>86.63</v>
          </cell>
          <cell r="Y8">
            <v>1.034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85.635999999999996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86.63</v>
          </cell>
          <cell r="BC8">
            <v>388</v>
          </cell>
          <cell r="BD8">
            <v>244.90199999999999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97.616</v>
          </cell>
          <cell r="E9">
            <v>44.363</v>
          </cell>
          <cell r="F9">
            <v>53.253</v>
          </cell>
          <cell r="G9">
            <v>34.667999999999999</v>
          </cell>
          <cell r="H9">
            <v>0</v>
          </cell>
          <cell r="I9">
            <v>34.479999999999997</v>
          </cell>
          <cell r="J9">
            <v>0.17899999999999999</v>
          </cell>
          <cell r="K9">
            <v>0.215</v>
          </cell>
          <cell r="L9">
            <v>0</v>
          </cell>
          <cell r="M9">
            <v>0</v>
          </cell>
          <cell r="N9">
            <v>34.085999999999999</v>
          </cell>
          <cell r="O9">
            <v>0</v>
          </cell>
          <cell r="P9">
            <v>149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149</v>
          </cell>
          <cell r="V9">
            <v>0</v>
          </cell>
          <cell r="W9">
            <v>5.8999999999999997E-2</v>
          </cell>
          <cell r="X9">
            <v>34.479999999999997</v>
          </cell>
          <cell r="Y9">
            <v>0.45300000000000001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34.085999999999999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34.479999999999997</v>
          </cell>
          <cell r="BC9">
            <v>149</v>
          </cell>
          <cell r="BD9">
            <v>97.616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103.59699999999999</v>
          </cell>
          <cell r="E10">
            <v>47.087000000000003</v>
          </cell>
          <cell r="F10">
            <v>56.51</v>
          </cell>
          <cell r="G10">
            <v>34.667999999999999</v>
          </cell>
          <cell r="H10">
            <v>0</v>
          </cell>
          <cell r="I10">
            <v>36.57</v>
          </cell>
          <cell r="J10">
            <v>0.216</v>
          </cell>
          <cell r="K10">
            <v>0.25900000000000001</v>
          </cell>
          <cell r="L10">
            <v>0</v>
          </cell>
          <cell r="M10">
            <v>0</v>
          </cell>
          <cell r="N10">
            <v>36.094999999999999</v>
          </cell>
          <cell r="O10">
            <v>0</v>
          </cell>
          <cell r="P10">
            <v>158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158</v>
          </cell>
          <cell r="V10">
            <v>0</v>
          </cell>
          <cell r="W10">
            <v>7.4999999999999997E-2</v>
          </cell>
          <cell r="X10">
            <v>36.57</v>
          </cell>
          <cell r="Y10">
            <v>0.54999999999999993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36.094999999999999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36.57</v>
          </cell>
          <cell r="BC10">
            <v>158</v>
          </cell>
          <cell r="BD10">
            <v>103.59699999999999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93.518000000000001</v>
          </cell>
          <cell r="E11">
            <v>42.387999999999998</v>
          </cell>
          <cell r="F11">
            <v>51.13</v>
          </cell>
          <cell r="G11">
            <v>34.667999999999999</v>
          </cell>
          <cell r="H11">
            <v>0</v>
          </cell>
          <cell r="I11">
            <v>32.700000000000003</v>
          </cell>
          <cell r="J11">
            <v>0.217</v>
          </cell>
          <cell r="K11">
            <v>0.26100000000000001</v>
          </cell>
          <cell r="L11">
            <v>0</v>
          </cell>
          <cell r="M11">
            <v>0</v>
          </cell>
          <cell r="N11">
            <v>32.222000000000001</v>
          </cell>
          <cell r="O11">
            <v>0</v>
          </cell>
          <cell r="P11">
            <v>142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142</v>
          </cell>
          <cell r="V11">
            <v>0</v>
          </cell>
          <cell r="W11">
            <v>7.0999999999999994E-2</v>
          </cell>
          <cell r="X11">
            <v>32.700000000000003</v>
          </cell>
          <cell r="Y11">
            <v>0.54899999999999993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32.222000000000001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32.700000000000003</v>
          </cell>
          <cell r="BC11">
            <v>142</v>
          </cell>
          <cell r="BD11">
            <v>93.518000000000001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92.073999999999998</v>
          </cell>
          <cell r="E12">
            <v>41.225999999999999</v>
          </cell>
          <cell r="F12">
            <v>50.847999999999999</v>
          </cell>
          <cell r="G12">
            <v>34.667999999999999</v>
          </cell>
          <cell r="H12">
            <v>0</v>
          </cell>
          <cell r="I12">
            <v>31.98</v>
          </cell>
          <cell r="J12">
            <v>0.21</v>
          </cell>
          <cell r="K12">
            <v>0.25900000000000001</v>
          </cell>
          <cell r="L12">
            <v>0</v>
          </cell>
          <cell r="M12">
            <v>0</v>
          </cell>
          <cell r="N12">
            <v>31.510999999999999</v>
          </cell>
          <cell r="O12">
            <v>0</v>
          </cell>
          <cell r="P12">
            <v>142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142</v>
          </cell>
          <cell r="V12">
            <v>0</v>
          </cell>
          <cell r="W12">
            <v>7.2999999999999995E-2</v>
          </cell>
          <cell r="X12">
            <v>31.98</v>
          </cell>
          <cell r="Y12">
            <v>0.54199999999999993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31.510999999999999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31.98</v>
          </cell>
          <cell r="BC12">
            <v>142</v>
          </cell>
          <cell r="BD12">
            <v>92.073999999999998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91.325000000000003</v>
          </cell>
          <cell r="E13">
            <v>40.866</v>
          </cell>
          <cell r="F13">
            <v>50.459000000000003</v>
          </cell>
          <cell r="G13">
            <v>34.667999999999999</v>
          </cell>
          <cell r="H13">
            <v>0</v>
          </cell>
          <cell r="I13">
            <v>31.495999999999999</v>
          </cell>
          <cell r="J13">
            <v>0.20200000000000001</v>
          </cell>
          <cell r="K13">
            <v>0.249</v>
          </cell>
          <cell r="L13">
            <v>0</v>
          </cell>
          <cell r="M13">
            <v>0</v>
          </cell>
          <cell r="N13">
            <v>31.045000000000002</v>
          </cell>
          <cell r="O13">
            <v>0</v>
          </cell>
          <cell r="P13">
            <v>140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140</v>
          </cell>
          <cell r="V13">
            <v>0</v>
          </cell>
          <cell r="W13">
            <v>7.1999999999999995E-2</v>
          </cell>
          <cell r="X13">
            <v>31.495999999999999</v>
          </cell>
          <cell r="Y13">
            <v>0.52300000000000002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31.045000000000002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31.495999999999999</v>
          </cell>
          <cell r="BC13">
            <v>140</v>
          </cell>
          <cell r="BD13">
            <v>91.325000000000003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89.912000000000006</v>
          </cell>
          <cell r="E14">
            <v>40.509</v>
          </cell>
          <cell r="F14">
            <v>49.402999999999999</v>
          </cell>
          <cell r="G14">
            <v>34.667999999999999</v>
          </cell>
          <cell r="H14">
            <v>0</v>
          </cell>
          <cell r="I14">
            <v>31.204000000000001</v>
          </cell>
          <cell r="J14">
            <v>0.38800000000000001</v>
          </cell>
          <cell r="K14">
            <v>0.47299999999999998</v>
          </cell>
          <cell r="L14">
            <v>0</v>
          </cell>
          <cell r="M14">
            <v>0</v>
          </cell>
          <cell r="N14">
            <v>30.343</v>
          </cell>
          <cell r="O14">
            <v>0</v>
          </cell>
          <cell r="P14">
            <v>137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137</v>
          </cell>
          <cell r="V14">
            <v>0</v>
          </cell>
          <cell r="W14">
            <v>7.0000000000000007E-2</v>
          </cell>
          <cell r="X14">
            <v>31.204000000000001</v>
          </cell>
          <cell r="Y14">
            <v>0.93100000000000005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30.343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31.204000000000001</v>
          </cell>
          <cell r="BC14">
            <v>137</v>
          </cell>
          <cell r="BD14">
            <v>89.912000000000006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180.04900000000001</v>
          </cell>
          <cell r="E15">
            <v>79.085999999999999</v>
          </cell>
          <cell r="F15">
            <v>100.96299999999999</v>
          </cell>
          <cell r="G15">
            <v>34.667999999999999</v>
          </cell>
          <cell r="H15">
            <v>0</v>
          </cell>
          <cell r="I15">
            <v>63.1</v>
          </cell>
          <cell r="J15">
            <v>0.13700000000000001</v>
          </cell>
          <cell r="K15">
            <v>0.17399999999999999</v>
          </cell>
          <cell r="L15">
            <v>0</v>
          </cell>
          <cell r="M15">
            <v>0</v>
          </cell>
          <cell r="N15">
            <v>62.789000000000001</v>
          </cell>
          <cell r="O15">
            <v>0</v>
          </cell>
          <cell r="P15">
            <v>290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290</v>
          </cell>
          <cell r="V15">
            <v>0</v>
          </cell>
          <cell r="W15">
            <v>5.7000000000000002E-2</v>
          </cell>
          <cell r="X15">
            <v>63.1</v>
          </cell>
          <cell r="Y15">
            <v>0.36799999999999999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62.789000000000001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63.1</v>
          </cell>
          <cell r="BC15">
            <v>290</v>
          </cell>
          <cell r="BD15">
            <v>180.04900000000001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61</v>
          </cell>
          <cell r="J16">
            <v>26.812999999999999</v>
          </cell>
          <cell r="K16">
            <v>34.186999999999998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280</v>
          </cell>
          <cell r="V16">
            <v>0</v>
          </cell>
          <cell r="W16">
            <v>0</v>
          </cell>
          <cell r="X16">
            <v>61</v>
          </cell>
          <cell r="Y16">
            <v>61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61</v>
          </cell>
          <cell r="BC16">
            <v>280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273.51299999999998</v>
          </cell>
          <cell r="E6">
            <v>119.509</v>
          </cell>
          <cell r="F6">
            <v>154.00399999999999</v>
          </cell>
          <cell r="G6">
            <v>34.676000000000002</v>
          </cell>
          <cell r="H6">
            <v>0</v>
          </cell>
          <cell r="I6">
            <v>92.69</v>
          </cell>
          <cell r="J6">
            <v>0.67400000000000004</v>
          </cell>
          <cell r="K6">
            <v>0.86899999999999999</v>
          </cell>
          <cell r="L6">
            <v>0</v>
          </cell>
          <cell r="M6">
            <v>0</v>
          </cell>
          <cell r="N6">
            <v>91.147000000000006</v>
          </cell>
          <cell r="O6">
            <v>0</v>
          </cell>
          <cell r="P6">
            <v>430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430</v>
          </cell>
          <cell r="V6">
            <v>0</v>
          </cell>
          <cell r="W6">
            <v>0.35099999999999998</v>
          </cell>
          <cell r="X6">
            <v>92.69</v>
          </cell>
          <cell r="Y6">
            <v>1.8940000000000001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91.147000000000006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92.69</v>
          </cell>
          <cell r="BC6">
            <v>430</v>
          </cell>
          <cell r="BD6">
            <v>273.51299999999998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252.93700000000001</v>
          </cell>
          <cell r="E7">
            <v>111.095</v>
          </cell>
          <cell r="F7">
            <v>141.84200000000001</v>
          </cell>
          <cell r="G7">
            <v>34.667999999999999</v>
          </cell>
          <cell r="H7">
            <v>0</v>
          </cell>
          <cell r="I7">
            <v>86.59</v>
          </cell>
          <cell r="J7">
            <v>0.28499999999999998</v>
          </cell>
          <cell r="K7">
            <v>0.36399999999999999</v>
          </cell>
          <cell r="L7">
            <v>0</v>
          </cell>
          <cell r="M7">
            <v>0</v>
          </cell>
          <cell r="N7">
            <v>85.941000000000003</v>
          </cell>
          <cell r="O7">
            <v>0</v>
          </cell>
          <cell r="P7">
            <v>398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398</v>
          </cell>
          <cell r="V7">
            <v>0</v>
          </cell>
          <cell r="W7">
            <v>2.1999999999999999E-2</v>
          </cell>
          <cell r="X7">
            <v>86.59</v>
          </cell>
          <cell r="Y7">
            <v>0.67100000000000004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85.941000000000003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86.59</v>
          </cell>
          <cell r="BC7">
            <v>398</v>
          </cell>
          <cell r="BD7">
            <v>252.93700000000001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273.053</v>
          </cell>
          <cell r="E8">
            <v>120.551</v>
          </cell>
          <cell r="F8">
            <v>152.50200000000001</v>
          </cell>
          <cell r="G8">
            <v>34.667999999999999</v>
          </cell>
          <cell r="H8">
            <v>0</v>
          </cell>
          <cell r="I8">
            <v>94.42</v>
          </cell>
          <cell r="J8">
            <v>0.52300000000000002</v>
          </cell>
          <cell r="K8">
            <v>0.66100000000000003</v>
          </cell>
          <cell r="L8">
            <v>0</v>
          </cell>
          <cell r="M8">
            <v>0</v>
          </cell>
          <cell r="N8">
            <v>93.236000000000004</v>
          </cell>
          <cell r="O8">
            <v>0</v>
          </cell>
          <cell r="P8">
            <v>430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430</v>
          </cell>
          <cell r="V8">
            <v>0</v>
          </cell>
          <cell r="W8">
            <v>0.03</v>
          </cell>
          <cell r="X8">
            <v>94.42</v>
          </cell>
          <cell r="Y8">
            <v>1.2140000000000002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93.236000000000004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94.42</v>
          </cell>
          <cell r="BC8">
            <v>430</v>
          </cell>
          <cell r="BD8">
            <v>273.053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218.51499999999999</v>
          </cell>
          <cell r="E9">
            <v>96.239000000000004</v>
          </cell>
          <cell r="F9">
            <v>122.276</v>
          </cell>
          <cell r="G9">
            <v>34.667999999999999</v>
          </cell>
          <cell r="H9">
            <v>0</v>
          </cell>
          <cell r="I9">
            <v>75.644999999999996</v>
          </cell>
          <cell r="J9">
            <v>0.83399999999999996</v>
          </cell>
          <cell r="K9">
            <v>1.06</v>
          </cell>
          <cell r="L9">
            <v>0</v>
          </cell>
          <cell r="M9">
            <v>0</v>
          </cell>
          <cell r="N9">
            <v>73.751000000000005</v>
          </cell>
          <cell r="O9">
            <v>0</v>
          </cell>
          <cell r="P9">
            <v>346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346</v>
          </cell>
          <cell r="V9">
            <v>0</v>
          </cell>
          <cell r="W9">
            <v>5.0999999999999997E-2</v>
          </cell>
          <cell r="X9">
            <v>75.644999999999996</v>
          </cell>
          <cell r="Y9">
            <v>1.9450000000000001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73.751000000000005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75.644999999999996</v>
          </cell>
          <cell r="BC9">
            <v>346</v>
          </cell>
          <cell r="BD9">
            <v>218.51499999999999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81.983000000000004</v>
          </cell>
          <cell r="E10">
            <v>37.225999999999999</v>
          </cell>
          <cell r="F10">
            <v>44.756999999999998</v>
          </cell>
          <cell r="G10">
            <v>34.667999999999999</v>
          </cell>
          <cell r="H10">
            <v>0</v>
          </cell>
          <cell r="I10">
            <v>28.648</v>
          </cell>
          <cell r="J10">
            <v>0.129</v>
          </cell>
          <cell r="K10">
            <v>0.156</v>
          </cell>
          <cell r="L10">
            <v>0</v>
          </cell>
          <cell r="M10">
            <v>0</v>
          </cell>
          <cell r="N10">
            <v>28.363</v>
          </cell>
          <cell r="O10">
            <v>0</v>
          </cell>
          <cell r="P10">
            <v>124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124</v>
          </cell>
          <cell r="V10">
            <v>0</v>
          </cell>
          <cell r="W10">
            <v>6.2E-2</v>
          </cell>
          <cell r="X10">
            <v>28.648</v>
          </cell>
          <cell r="Y10">
            <v>0.34700000000000003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28.363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28.648</v>
          </cell>
          <cell r="BC10">
            <v>124</v>
          </cell>
          <cell r="BD10">
            <v>81.983000000000004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66.447000000000003</v>
          </cell>
          <cell r="E11">
            <v>30.209</v>
          </cell>
          <cell r="F11">
            <v>36.238</v>
          </cell>
          <cell r="G11">
            <v>34.667999999999999</v>
          </cell>
          <cell r="H11">
            <v>0</v>
          </cell>
          <cell r="I11">
            <v>23.157</v>
          </cell>
          <cell r="J11">
            <v>8.4000000000000005E-2</v>
          </cell>
          <cell r="K11">
            <v>0.10100000000000001</v>
          </cell>
          <cell r="L11">
            <v>0</v>
          </cell>
          <cell r="M11">
            <v>0</v>
          </cell>
          <cell r="N11">
            <v>22.972000000000001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6.9000000000000006E-2</v>
          </cell>
          <cell r="X11">
            <v>23.157</v>
          </cell>
          <cell r="Y11">
            <v>0.254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22.972000000000001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23.157</v>
          </cell>
          <cell r="BC11">
            <v>100</v>
          </cell>
          <cell r="BD11">
            <v>66.447000000000003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68.468999999999994</v>
          </cell>
          <cell r="E12">
            <v>30.79</v>
          </cell>
          <cell r="F12">
            <v>37.679000000000002</v>
          </cell>
          <cell r="G12">
            <v>34.667999999999999</v>
          </cell>
          <cell r="H12">
            <v>0</v>
          </cell>
          <cell r="I12">
            <v>22.699000000000002</v>
          </cell>
          <cell r="J12">
            <v>2.1999999999999999E-2</v>
          </cell>
          <cell r="K12">
            <v>2.7E-2</v>
          </cell>
          <cell r="L12">
            <v>0</v>
          </cell>
          <cell r="M12">
            <v>0</v>
          </cell>
          <cell r="N12">
            <v>22.65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7.0999999999999994E-2</v>
          </cell>
          <cell r="X12">
            <v>22.699000000000002</v>
          </cell>
          <cell r="Y12">
            <v>0.12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22.65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22.699000000000002</v>
          </cell>
          <cell r="BC12">
            <v>100</v>
          </cell>
          <cell r="BD12">
            <v>68.468999999999994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74.682000000000002</v>
          </cell>
          <cell r="E13">
            <v>33.820999999999998</v>
          </cell>
          <cell r="F13">
            <v>40.860999999999997</v>
          </cell>
          <cell r="G13">
            <v>35.433</v>
          </cell>
          <cell r="H13">
            <v>0</v>
          </cell>
          <cell r="I13">
            <v>25.061</v>
          </cell>
          <cell r="J13">
            <v>0.17199999999999999</v>
          </cell>
          <cell r="K13">
            <v>0.20699999999999999</v>
          </cell>
          <cell r="L13">
            <v>0</v>
          </cell>
          <cell r="M13">
            <v>0</v>
          </cell>
          <cell r="N13">
            <v>24.681999999999999</v>
          </cell>
          <cell r="O13">
            <v>0</v>
          </cell>
          <cell r="P13">
            <v>109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109</v>
          </cell>
          <cell r="V13">
            <v>0</v>
          </cell>
          <cell r="W13">
            <v>7.2999999999999995E-2</v>
          </cell>
          <cell r="X13">
            <v>25.061</v>
          </cell>
          <cell r="Y13">
            <v>0.45200000000000001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24.681999999999999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25.061</v>
          </cell>
          <cell r="BC13">
            <v>109</v>
          </cell>
          <cell r="BD13">
            <v>74.682000000000002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67.849000000000004</v>
          </cell>
          <cell r="E14">
            <v>30.882000000000001</v>
          </cell>
          <cell r="F14">
            <v>36.966999999999999</v>
          </cell>
          <cell r="G14">
            <v>34.667999999999999</v>
          </cell>
          <cell r="H14">
            <v>0</v>
          </cell>
          <cell r="I14">
            <v>23.67</v>
          </cell>
          <cell r="J14">
            <v>4.7E-2</v>
          </cell>
          <cell r="K14">
            <v>5.6000000000000001E-2</v>
          </cell>
          <cell r="L14">
            <v>0</v>
          </cell>
          <cell r="M14">
            <v>0</v>
          </cell>
          <cell r="N14">
            <v>23.567</v>
          </cell>
          <cell r="O14">
            <v>0</v>
          </cell>
          <cell r="P14">
            <v>102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102</v>
          </cell>
          <cell r="V14">
            <v>0</v>
          </cell>
          <cell r="W14">
            <v>6.7000000000000004E-2</v>
          </cell>
          <cell r="X14">
            <v>23.67</v>
          </cell>
          <cell r="Y14">
            <v>0.17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23.567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23.67</v>
          </cell>
          <cell r="BC14">
            <v>102</v>
          </cell>
          <cell r="BD14">
            <v>67.849000000000004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150.46299999999999</v>
          </cell>
          <cell r="E15">
            <v>67.119</v>
          </cell>
          <cell r="F15">
            <v>83.343999999999994</v>
          </cell>
          <cell r="G15">
            <v>34.667999999999999</v>
          </cell>
          <cell r="H15">
            <v>0</v>
          </cell>
          <cell r="I15">
            <v>52.57</v>
          </cell>
          <cell r="J15">
            <v>0.38800000000000001</v>
          </cell>
          <cell r="K15">
            <v>0.48199999999999998</v>
          </cell>
          <cell r="L15">
            <v>0</v>
          </cell>
          <cell r="M15">
            <v>0</v>
          </cell>
          <cell r="N15">
            <v>51.7</v>
          </cell>
          <cell r="O15">
            <v>0</v>
          </cell>
          <cell r="P15">
            <v>235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235</v>
          </cell>
          <cell r="V15">
            <v>0</v>
          </cell>
          <cell r="W15">
            <v>6.5000000000000002E-2</v>
          </cell>
          <cell r="X15">
            <v>52.57</v>
          </cell>
          <cell r="Y15">
            <v>0.93500000000000005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52.57</v>
          </cell>
          <cell r="BC15">
            <v>235</v>
          </cell>
          <cell r="BD15">
            <v>150.46299999999999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220.73</v>
          </cell>
          <cell r="E16">
            <v>97.188999999999993</v>
          </cell>
          <cell r="F16">
            <v>123.541</v>
          </cell>
          <cell r="G16">
            <v>34.667999999999999</v>
          </cell>
          <cell r="H16">
            <v>0</v>
          </cell>
          <cell r="I16">
            <v>78.233000000000004</v>
          </cell>
          <cell r="J16">
            <v>0.56000000000000005</v>
          </cell>
          <cell r="K16">
            <v>0.71199999999999997</v>
          </cell>
          <cell r="L16">
            <v>0</v>
          </cell>
          <cell r="M16">
            <v>0</v>
          </cell>
          <cell r="N16">
            <v>76.960999999999999</v>
          </cell>
          <cell r="O16">
            <v>0</v>
          </cell>
          <cell r="P16">
            <v>358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358</v>
          </cell>
          <cell r="V16">
            <v>0</v>
          </cell>
          <cell r="W16">
            <v>4.2999999999999997E-2</v>
          </cell>
          <cell r="X16">
            <v>78.233000000000004</v>
          </cell>
          <cell r="Y16">
            <v>1.3149999999999999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76.960999999999999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78.233000000000004</v>
          </cell>
          <cell r="BC16">
            <v>358</v>
          </cell>
          <cell r="BD16">
            <v>220.73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265.58499999999998</v>
          </cell>
          <cell r="E17">
            <v>120.664</v>
          </cell>
          <cell r="F17">
            <v>144.92099999999999</v>
          </cell>
          <cell r="G17">
            <v>34.667999999999999</v>
          </cell>
          <cell r="H17">
            <v>0</v>
          </cell>
          <cell r="I17">
            <v>95.057000000000002</v>
          </cell>
          <cell r="J17">
            <v>0.13300000000000001</v>
          </cell>
          <cell r="K17">
            <v>0.16</v>
          </cell>
          <cell r="L17">
            <v>0</v>
          </cell>
          <cell r="M17">
            <v>0</v>
          </cell>
          <cell r="N17">
            <v>94.763999999999996</v>
          </cell>
          <cell r="O17">
            <v>0</v>
          </cell>
          <cell r="P17">
            <v>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411</v>
          </cell>
          <cell r="V17">
            <v>0</v>
          </cell>
          <cell r="W17">
            <v>3.1E-2</v>
          </cell>
          <cell r="X17">
            <v>95.057000000000002</v>
          </cell>
          <cell r="Y17">
            <v>0.32400000000000007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94.763999999999996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95.057000000000002</v>
          </cell>
          <cell r="BC17">
            <v>411</v>
          </cell>
          <cell r="BD17">
            <v>265.58499999999998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264.08300000000003</v>
          </cell>
          <cell r="E6">
            <v>115.93899999999999</v>
          </cell>
          <cell r="F6">
            <v>148.14400000000001</v>
          </cell>
          <cell r="G6">
            <v>35.384</v>
          </cell>
          <cell r="H6">
            <v>0</v>
          </cell>
          <cell r="I6">
            <v>90.87</v>
          </cell>
          <cell r="J6">
            <v>0.42</v>
          </cell>
          <cell r="K6">
            <v>0.53600000000000003</v>
          </cell>
          <cell r="L6">
            <v>0</v>
          </cell>
          <cell r="M6">
            <v>0</v>
          </cell>
          <cell r="N6">
            <v>89.914000000000001</v>
          </cell>
          <cell r="O6">
            <v>0</v>
          </cell>
          <cell r="P6">
            <v>418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418</v>
          </cell>
          <cell r="V6">
            <v>0</v>
          </cell>
          <cell r="W6">
            <v>4.7E-2</v>
          </cell>
          <cell r="X6">
            <v>90.87</v>
          </cell>
          <cell r="Y6">
            <v>1.0029999999999999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89.914000000000001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90.87</v>
          </cell>
          <cell r="BC6">
            <v>418</v>
          </cell>
          <cell r="BD6">
            <v>264.08300000000003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251.49</v>
          </cell>
          <cell r="E7">
            <v>110.8</v>
          </cell>
          <cell r="F7">
            <v>140.69</v>
          </cell>
          <cell r="G7">
            <v>35.427</v>
          </cell>
          <cell r="H7">
            <v>0</v>
          </cell>
          <cell r="I7">
            <v>86.63</v>
          </cell>
          <cell r="J7">
            <v>0.36499999999999999</v>
          </cell>
          <cell r="K7">
            <v>0.46300000000000002</v>
          </cell>
          <cell r="L7">
            <v>0</v>
          </cell>
          <cell r="M7">
            <v>0</v>
          </cell>
          <cell r="N7">
            <v>85.802000000000007</v>
          </cell>
          <cell r="O7">
            <v>0</v>
          </cell>
          <cell r="P7">
            <v>396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396</v>
          </cell>
          <cell r="V7">
            <v>0</v>
          </cell>
          <cell r="W7">
            <v>3.9E-2</v>
          </cell>
          <cell r="X7">
            <v>86.63</v>
          </cell>
          <cell r="Y7">
            <v>0.8670000000000001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85.802000000000007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86.63</v>
          </cell>
          <cell r="BC7">
            <v>396</v>
          </cell>
          <cell r="BD7">
            <v>251.49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253.53100000000001</v>
          </cell>
          <cell r="E8">
            <v>111.544</v>
          </cell>
          <cell r="F8">
            <v>141.98699999999999</v>
          </cell>
          <cell r="G8">
            <v>35.325000000000003</v>
          </cell>
          <cell r="H8">
            <v>0</v>
          </cell>
          <cell r="I8">
            <v>87.07</v>
          </cell>
          <cell r="J8">
            <v>0.38300000000000001</v>
          </cell>
          <cell r="K8">
            <v>0.48799999999999999</v>
          </cell>
          <cell r="L8">
            <v>0</v>
          </cell>
          <cell r="M8">
            <v>0</v>
          </cell>
          <cell r="N8">
            <v>86.198999999999998</v>
          </cell>
          <cell r="O8">
            <v>0</v>
          </cell>
          <cell r="P8">
            <v>399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399</v>
          </cell>
          <cell r="V8">
            <v>0</v>
          </cell>
          <cell r="W8">
            <v>5.1999999999999998E-2</v>
          </cell>
          <cell r="X8">
            <v>87.07</v>
          </cell>
          <cell r="Y8">
            <v>0.92300000000000004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86.198999999999998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87.07</v>
          </cell>
          <cell r="BC8">
            <v>399</v>
          </cell>
          <cell r="BD8">
            <v>253.53100000000001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100.47499999999999</v>
          </cell>
          <cell r="E9">
            <v>45.018000000000001</v>
          </cell>
          <cell r="F9">
            <v>55.457000000000001</v>
          </cell>
          <cell r="G9">
            <v>35.323</v>
          </cell>
          <cell r="H9">
            <v>0</v>
          </cell>
          <cell r="I9">
            <v>34.5</v>
          </cell>
          <cell r="J9">
            <v>0.159</v>
          </cell>
          <cell r="K9">
            <v>0.19600000000000001</v>
          </cell>
          <cell r="L9">
            <v>0</v>
          </cell>
          <cell r="M9">
            <v>0</v>
          </cell>
          <cell r="N9">
            <v>34.145000000000003</v>
          </cell>
          <cell r="O9">
            <v>0</v>
          </cell>
          <cell r="P9">
            <v>153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153</v>
          </cell>
          <cell r="V9">
            <v>0</v>
          </cell>
          <cell r="W9">
            <v>7.9000000000000001E-2</v>
          </cell>
          <cell r="X9">
            <v>34.5</v>
          </cell>
          <cell r="Y9">
            <v>0.434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34.145000000000003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34.5</v>
          </cell>
          <cell r="BC9">
            <v>153</v>
          </cell>
          <cell r="BD9">
            <v>100.47499999999999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94.037999999999997</v>
          </cell>
          <cell r="E10">
            <v>41.881999999999998</v>
          </cell>
          <cell r="F10">
            <v>52.155999999999999</v>
          </cell>
          <cell r="G10">
            <v>35.448999999999998</v>
          </cell>
          <cell r="H10">
            <v>0</v>
          </cell>
          <cell r="I10">
            <v>32.119999999999997</v>
          </cell>
          <cell r="J10">
            <v>0.17299999999999999</v>
          </cell>
          <cell r="K10">
            <v>0.216</v>
          </cell>
          <cell r="L10">
            <v>0</v>
          </cell>
          <cell r="M10">
            <v>0</v>
          </cell>
          <cell r="N10">
            <v>31.731000000000002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8.5999999999999993E-2</v>
          </cell>
          <cell r="X10">
            <v>32.119999999999997</v>
          </cell>
          <cell r="Y10">
            <v>0.47499999999999998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31.731000000000002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32.119999999999997</v>
          </cell>
          <cell r="BC10">
            <v>144</v>
          </cell>
          <cell r="BD10">
            <v>94.037999999999997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123.998</v>
          </cell>
          <cell r="E11">
            <v>55.305</v>
          </cell>
          <cell r="F11">
            <v>68.692999999999998</v>
          </cell>
          <cell r="G11">
            <v>35.537999999999997</v>
          </cell>
          <cell r="H11">
            <v>0</v>
          </cell>
          <cell r="I11">
            <v>41.82</v>
          </cell>
          <cell r="J11">
            <v>0.27500000000000002</v>
          </cell>
          <cell r="K11">
            <v>0.34100000000000003</v>
          </cell>
          <cell r="L11">
            <v>0</v>
          </cell>
          <cell r="M11">
            <v>0</v>
          </cell>
          <cell r="N11">
            <v>41.204000000000001</v>
          </cell>
          <cell r="O11">
            <v>0</v>
          </cell>
          <cell r="P11">
            <v>187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187</v>
          </cell>
          <cell r="V11">
            <v>0</v>
          </cell>
          <cell r="W11">
            <v>8.3000000000000004E-2</v>
          </cell>
          <cell r="X11">
            <v>41.82</v>
          </cell>
          <cell r="Y11">
            <v>0.69900000000000007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41.204000000000001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41.82</v>
          </cell>
          <cell r="BC11">
            <v>187</v>
          </cell>
          <cell r="BD11">
            <v>123.998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112.358</v>
          </cell>
          <cell r="E12">
            <v>49.85</v>
          </cell>
          <cell r="F12">
            <v>62.508000000000003</v>
          </cell>
          <cell r="G12">
            <v>35.533000000000001</v>
          </cell>
          <cell r="H12">
            <v>0</v>
          </cell>
          <cell r="I12">
            <v>37.659999999999997</v>
          </cell>
          <cell r="J12">
            <v>0.251</v>
          </cell>
          <cell r="K12">
            <v>0.315</v>
          </cell>
          <cell r="L12">
            <v>0</v>
          </cell>
          <cell r="M12">
            <v>0</v>
          </cell>
          <cell r="N12">
            <v>37.094000000000001</v>
          </cell>
          <cell r="O12">
            <v>0</v>
          </cell>
          <cell r="P12">
            <v>170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170</v>
          </cell>
          <cell r="V12">
            <v>0</v>
          </cell>
          <cell r="W12">
            <v>9.2999999999999999E-2</v>
          </cell>
          <cell r="X12">
            <v>37.659999999999997</v>
          </cell>
          <cell r="Y12">
            <v>0.65900000000000003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37.094000000000001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37.659999999999997</v>
          </cell>
          <cell r="BC12">
            <v>170</v>
          </cell>
          <cell r="BD12">
            <v>112.358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111.866</v>
          </cell>
          <cell r="E13">
            <v>48.911000000000001</v>
          </cell>
          <cell r="F13">
            <v>62.954999999999998</v>
          </cell>
          <cell r="G13">
            <v>35.484999999999999</v>
          </cell>
          <cell r="H13">
            <v>0</v>
          </cell>
          <cell r="I13">
            <v>36.904000000000003</v>
          </cell>
          <cell r="J13">
            <v>0.23400000000000001</v>
          </cell>
          <cell r="K13">
            <v>0.30099999999999999</v>
          </cell>
          <cell r="L13">
            <v>0</v>
          </cell>
          <cell r="M13">
            <v>0</v>
          </cell>
          <cell r="N13">
            <v>36.369</v>
          </cell>
          <cell r="O13">
            <v>0</v>
          </cell>
          <cell r="P13">
            <v>171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171</v>
          </cell>
          <cell r="V13">
            <v>0</v>
          </cell>
          <cell r="W13">
            <v>9.1999999999999998E-2</v>
          </cell>
          <cell r="X13">
            <v>36.904000000000003</v>
          </cell>
          <cell r="Y13">
            <v>0.627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36.369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36.904000000000003</v>
          </cell>
          <cell r="BC13">
            <v>171</v>
          </cell>
          <cell r="BD13">
            <v>111.866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128.57599999999999</v>
          </cell>
          <cell r="E14">
            <v>56.764000000000003</v>
          </cell>
          <cell r="F14">
            <v>71.811999999999998</v>
          </cell>
          <cell r="G14">
            <v>35.595999999999997</v>
          </cell>
          <cell r="H14">
            <v>0</v>
          </cell>
          <cell r="I14">
            <v>43.036000000000001</v>
          </cell>
          <cell r="J14">
            <v>0.44900000000000001</v>
          </cell>
          <cell r="K14">
            <v>0.56799999999999995</v>
          </cell>
          <cell r="L14">
            <v>0</v>
          </cell>
          <cell r="M14">
            <v>0</v>
          </cell>
          <cell r="N14">
            <v>42.018999999999998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0.09</v>
          </cell>
          <cell r="X14">
            <v>43.036000000000001</v>
          </cell>
          <cell r="Y14">
            <v>1.107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42.018999999999998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43.036000000000001</v>
          </cell>
          <cell r="BC14">
            <v>196</v>
          </cell>
          <cell r="BD14">
            <v>128.57599999999999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211.869</v>
          </cell>
          <cell r="E15">
            <v>92.840999999999994</v>
          </cell>
          <cell r="F15">
            <v>119.02800000000001</v>
          </cell>
          <cell r="G15">
            <v>35.598999999999997</v>
          </cell>
          <cell r="H15">
            <v>0</v>
          </cell>
          <cell r="I15">
            <v>72.150000000000006</v>
          </cell>
          <cell r="J15">
            <v>0.16</v>
          </cell>
          <cell r="K15">
            <v>0.20399999999999999</v>
          </cell>
          <cell r="L15">
            <v>0</v>
          </cell>
          <cell r="M15">
            <v>0</v>
          </cell>
          <cell r="N15">
            <v>71.786000000000001</v>
          </cell>
          <cell r="O15">
            <v>0</v>
          </cell>
          <cell r="P15">
            <v>333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333</v>
          </cell>
          <cell r="V15">
            <v>0</v>
          </cell>
          <cell r="W15">
            <v>6.5000000000000002E-2</v>
          </cell>
          <cell r="X15">
            <v>72.150000000000006</v>
          </cell>
          <cell r="Y15">
            <v>0.42899999999999999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71.786000000000001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72.150000000000006</v>
          </cell>
          <cell r="BC15">
            <v>333</v>
          </cell>
          <cell r="BD15">
            <v>211.869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60.2</v>
          </cell>
          <cell r="J16">
            <v>26.695</v>
          </cell>
          <cell r="K16">
            <v>33.505000000000003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272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272</v>
          </cell>
          <cell r="V16">
            <v>0</v>
          </cell>
          <cell r="W16">
            <v>0</v>
          </cell>
          <cell r="X16">
            <v>60.2</v>
          </cell>
          <cell r="Y16">
            <v>60.2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272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272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60.2</v>
          </cell>
          <cell r="BC16">
            <v>272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List1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975.96199999999999</v>
          </cell>
          <cell r="E6">
            <v>444.1</v>
          </cell>
          <cell r="F6">
            <v>531.86199999999997</v>
          </cell>
          <cell r="G6">
            <v>34.56</v>
          </cell>
          <cell r="H6">
            <v>0</v>
          </cell>
          <cell r="I6">
            <v>362.06200000000001</v>
          </cell>
          <cell r="J6">
            <v>5.54</v>
          </cell>
          <cell r="K6">
            <v>6.6340000000000003</v>
          </cell>
          <cell r="L6">
            <v>0</v>
          </cell>
          <cell r="M6">
            <v>0</v>
          </cell>
          <cell r="N6">
            <v>349.88799999999998</v>
          </cell>
          <cell r="O6">
            <v>0</v>
          </cell>
          <cell r="P6">
            <v>1561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1561</v>
          </cell>
          <cell r="V6">
            <v>0</v>
          </cell>
          <cell r="W6">
            <v>7.3680000000000003</v>
          </cell>
          <cell r="X6">
            <v>362.06200000000001</v>
          </cell>
          <cell r="Y6">
            <v>19.542000000000002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349.88799999999998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362.06200000000001</v>
          </cell>
          <cell r="BC6">
            <v>1561</v>
          </cell>
          <cell r="BD6">
            <v>975.96199999999999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995.06399999999996</v>
          </cell>
          <cell r="E7">
            <v>452.97199999999998</v>
          </cell>
          <cell r="F7">
            <v>542.09199999999998</v>
          </cell>
          <cell r="G7">
            <v>34.621000000000002</v>
          </cell>
          <cell r="H7">
            <v>0</v>
          </cell>
          <cell r="I7">
            <v>368.36</v>
          </cell>
          <cell r="J7">
            <v>5.4249999999999998</v>
          </cell>
          <cell r="K7">
            <v>6.4930000000000003</v>
          </cell>
          <cell r="L7">
            <v>0</v>
          </cell>
          <cell r="M7">
            <v>0</v>
          </cell>
          <cell r="N7">
            <v>356.44200000000001</v>
          </cell>
          <cell r="O7">
            <v>0</v>
          </cell>
          <cell r="P7">
            <v>1587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1587</v>
          </cell>
          <cell r="V7">
            <v>0</v>
          </cell>
          <cell r="W7">
            <v>5.1520000000000001</v>
          </cell>
          <cell r="X7">
            <v>368.36</v>
          </cell>
          <cell r="Y7">
            <v>17.07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356.44200000000001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368.36</v>
          </cell>
          <cell r="BC7">
            <v>1587</v>
          </cell>
          <cell r="BD7">
            <v>995.06399999999996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1017.592</v>
          </cell>
          <cell r="E8">
            <v>463.50200000000001</v>
          </cell>
          <cell r="F8">
            <v>554.09</v>
          </cell>
          <cell r="G8">
            <v>34.591000000000001</v>
          </cell>
          <cell r="H8">
            <v>0</v>
          </cell>
          <cell r="I8">
            <v>376.66199999999998</v>
          </cell>
          <cell r="J8">
            <v>5.3159999999999998</v>
          </cell>
          <cell r="K8">
            <v>6.3559999999999999</v>
          </cell>
          <cell r="L8">
            <v>0</v>
          </cell>
          <cell r="M8">
            <v>0</v>
          </cell>
          <cell r="N8">
            <v>364.99</v>
          </cell>
          <cell r="O8">
            <v>0</v>
          </cell>
          <cell r="P8">
            <v>1621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1621</v>
          </cell>
          <cell r="V8">
            <v>0</v>
          </cell>
          <cell r="W8">
            <v>5.8360000000000003</v>
          </cell>
          <cell r="X8">
            <v>376.66199999999998</v>
          </cell>
          <cell r="Y8">
            <v>17.508000000000003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364.99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376.66199999999998</v>
          </cell>
          <cell r="BC8">
            <v>1621</v>
          </cell>
          <cell r="BD8">
            <v>1017.592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577.83500000000004</v>
          </cell>
          <cell r="E9">
            <v>264.98200000000003</v>
          </cell>
          <cell r="F9">
            <v>312.85300000000001</v>
          </cell>
          <cell r="G9">
            <v>34.621000000000002</v>
          </cell>
          <cell r="H9">
            <v>0</v>
          </cell>
          <cell r="I9">
            <v>214.57</v>
          </cell>
          <cell r="J9">
            <v>2.7789999999999999</v>
          </cell>
          <cell r="K9">
            <v>3.28</v>
          </cell>
          <cell r="L9">
            <v>0</v>
          </cell>
          <cell r="M9">
            <v>0</v>
          </cell>
          <cell r="N9">
            <v>208.511</v>
          </cell>
          <cell r="O9">
            <v>0</v>
          </cell>
          <cell r="P9">
            <v>912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912</v>
          </cell>
          <cell r="V9">
            <v>0</v>
          </cell>
          <cell r="W9">
            <v>7.1040000000000001</v>
          </cell>
          <cell r="X9">
            <v>214.57</v>
          </cell>
          <cell r="Y9">
            <v>13.163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208.511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214.57</v>
          </cell>
          <cell r="BC9">
            <v>912</v>
          </cell>
          <cell r="BD9">
            <v>577.83500000000004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414.09899999999999</v>
          </cell>
          <cell r="E10">
            <v>191.929</v>
          </cell>
          <cell r="F10">
            <v>222.17</v>
          </cell>
          <cell r="G10">
            <v>34.621000000000002</v>
          </cell>
          <cell r="H10">
            <v>0</v>
          </cell>
          <cell r="I10">
            <v>153.34</v>
          </cell>
          <cell r="J10">
            <v>1.9379999999999999</v>
          </cell>
          <cell r="K10">
            <v>2.2440000000000002</v>
          </cell>
          <cell r="L10">
            <v>0</v>
          </cell>
          <cell r="M10">
            <v>0</v>
          </cell>
          <cell r="N10">
            <v>149.15799999999999</v>
          </cell>
          <cell r="O10">
            <v>0</v>
          </cell>
          <cell r="P10">
            <v>639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639</v>
          </cell>
          <cell r="V10">
            <v>0</v>
          </cell>
          <cell r="W10">
            <v>5.3150000000000004</v>
          </cell>
          <cell r="X10">
            <v>153.34</v>
          </cell>
          <cell r="Y10">
            <v>9.4969999999999999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149.15799999999999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153.34</v>
          </cell>
          <cell r="BC10">
            <v>639</v>
          </cell>
          <cell r="BD10">
            <v>414.09899999999999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200.98599999999999</v>
          </cell>
          <cell r="E11">
            <v>94.051000000000002</v>
          </cell>
          <cell r="F11">
            <v>106.935</v>
          </cell>
          <cell r="G11">
            <v>34.618000000000002</v>
          </cell>
          <cell r="H11">
            <v>0</v>
          </cell>
          <cell r="I11">
            <v>73.781999999999996</v>
          </cell>
          <cell r="J11">
            <v>1.034</v>
          </cell>
          <cell r="K11">
            <v>1.1759999999999999</v>
          </cell>
          <cell r="L11">
            <v>0</v>
          </cell>
          <cell r="M11">
            <v>0</v>
          </cell>
          <cell r="N11">
            <v>71.572000000000003</v>
          </cell>
          <cell r="O11">
            <v>0</v>
          </cell>
          <cell r="P11">
            <v>302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302</v>
          </cell>
          <cell r="V11">
            <v>0</v>
          </cell>
          <cell r="W11">
            <v>5.7619999999999996</v>
          </cell>
          <cell r="X11">
            <v>73.781999999999996</v>
          </cell>
          <cell r="Y11">
            <v>7.9719999999999995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71.572000000000003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73.781999999999996</v>
          </cell>
          <cell r="BC11">
            <v>302</v>
          </cell>
          <cell r="BD11">
            <v>200.98599999999999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151.755</v>
          </cell>
          <cell r="E12">
            <v>71.63</v>
          </cell>
          <cell r="F12">
            <v>80.125</v>
          </cell>
          <cell r="G12">
            <v>34.930999999999997</v>
          </cell>
          <cell r="H12">
            <v>0</v>
          </cell>
          <cell r="I12">
            <v>55.874000000000002</v>
          </cell>
          <cell r="J12">
            <v>0.754</v>
          </cell>
          <cell r="K12">
            <v>0.84299999999999997</v>
          </cell>
          <cell r="L12">
            <v>0</v>
          </cell>
          <cell r="M12">
            <v>0</v>
          </cell>
          <cell r="N12">
            <v>54.277000000000001</v>
          </cell>
          <cell r="O12">
            <v>0</v>
          </cell>
          <cell r="P12">
            <v>225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225</v>
          </cell>
          <cell r="V12">
            <v>0</v>
          </cell>
          <cell r="W12">
            <v>6.1139999999999999</v>
          </cell>
          <cell r="X12">
            <v>55.874000000000002</v>
          </cell>
          <cell r="Y12">
            <v>7.7110000000000003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54.277000000000001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55.874000000000002</v>
          </cell>
          <cell r="BC12">
            <v>225</v>
          </cell>
          <cell r="BD12">
            <v>151.755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385.85</v>
          </cell>
          <cell r="E13">
            <v>178.779</v>
          </cell>
          <cell r="F13">
            <v>207.071</v>
          </cell>
          <cell r="G13">
            <v>34.826000000000001</v>
          </cell>
          <cell r="H13">
            <v>0</v>
          </cell>
          <cell r="I13">
            <v>142.45599999999999</v>
          </cell>
          <cell r="J13">
            <v>1.891</v>
          </cell>
          <cell r="K13">
            <v>2.1909999999999998</v>
          </cell>
          <cell r="L13">
            <v>0</v>
          </cell>
          <cell r="M13">
            <v>0</v>
          </cell>
          <cell r="N13">
            <v>138.374</v>
          </cell>
          <cell r="O13">
            <v>0</v>
          </cell>
          <cell r="P13">
            <v>594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594</v>
          </cell>
          <cell r="V13">
            <v>0</v>
          </cell>
          <cell r="W13">
            <v>4.258</v>
          </cell>
          <cell r="X13">
            <v>142.45599999999999</v>
          </cell>
          <cell r="Y13">
            <v>8.34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138.374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142.45599999999999</v>
          </cell>
          <cell r="BC13">
            <v>594</v>
          </cell>
          <cell r="BD13">
            <v>385.85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527.11099999999999</v>
          </cell>
          <cell r="E14">
            <v>241.75299999999999</v>
          </cell>
          <cell r="F14">
            <v>285.358</v>
          </cell>
          <cell r="G14">
            <v>35.279000000000003</v>
          </cell>
          <cell r="H14">
            <v>0</v>
          </cell>
          <cell r="I14">
            <v>194.85400000000001</v>
          </cell>
          <cell r="J14">
            <v>2.5139999999999998</v>
          </cell>
          <cell r="K14">
            <v>2.9670000000000001</v>
          </cell>
          <cell r="L14">
            <v>0</v>
          </cell>
          <cell r="M14">
            <v>0</v>
          </cell>
          <cell r="N14">
            <v>189.37299999999999</v>
          </cell>
          <cell r="O14">
            <v>0</v>
          </cell>
          <cell r="P14">
            <v>828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828</v>
          </cell>
          <cell r="V14">
            <v>0</v>
          </cell>
          <cell r="W14">
            <v>4.516</v>
          </cell>
          <cell r="X14">
            <v>194.85400000000001</v>
          </cell>
          <cell r="Y14">
            <v>9.9969999999999999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189.37299999999999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194.85400000000001</v>
          </cell>
          <cell r="BC14">
            <v>828</v>
          </cell>
          <cell r="BD14">
            <v>527.11099999999999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678.50900000000001</v>
          </cell>
          <cell r="E15">
            <v>309.18599999999998</v>
          </cell>
          <cell r="F15">
            <v>369.32299999999998</v>
          </cell>
          <cell r="G15">
            <v>35.250999999999998</v>
          </cell>
          <cell r="H15">
            <v>0</v>
          </cell>
          <cell r="I15">
            <v>253.94200000000001</v>
          </cell>
          <cell r="J15">
            <v>2.839</v>
          </cell>
          <cell r="K15">
            <v>3.3919999999999999</v>
          </cell>
          <cell r="L15">
            <v>0</v>
          </cell>
          <cell r="M15">
            <v>0</v>
          </cell>
          <cell r="N15">
            <v>247.71100000000001</v>
          </cell>
          <cell r="O15">
            <v>0</v>
          </cell>
          <cell r="P15">
            <v>1092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1092</v>
          </cell>
          <cell r="V15">
            <v>0</v>
          </cell>
          <cell r="W15">
            <v>4.742</v>
          </cell>
          <cell r="X15">
            <v>253.94200000000001</v>
          </cell>
          <cell r="Y15">
            <v>10.972999999999999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247.71100000000001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253.94200000000001</v>
          </cell>
          <cell r="BC15">
            <v>1092</v>
          </cell>
          <cell r="BD15">
            <v>678.50900000000001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697.54200000000003</v>
          </cell>
          <cell r="E16">
            <v>318.92099999999999</v>
          </cell>
          <cell r="F16">
            <v>378.62099999999998</v>
          </cell>
          <cell r="G16">
            <v>35.313000000000002</v>
          </cell>
          <cell r="H16">
            <v>0</v>
          </cell>
          <cell r="I16">
            <v>259.48200000000003</v>
          </cell>
          <cell r="J16">
            <v>3.399</v>
          </cell>
          <cell r="K16">
            <v>4.0359999999999996</v>
          </cell>
          <cell r="L16">
            <v>0</v>
          </cell>
          <cell r="M16">
            <v>0</v>
          </cell>
          <cell r="N16">
            <v>252.047</v>
          </cell>
          <cell r="O16">
            <v>0</v>
          </cell>
          <cell r="P16">
            <v>1109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1109</v>
          </cell>
          <cell r="V16">
            <v>0</v>
          </cell>
          <cell r="W16">
            <v>6.4690000000000003</v>
          </cell>
          <cell r="X16">
            <v>259.48200000000003</v>
          </cell>
          <cell r="Y16">
            <v>13.904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1109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252.047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1109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259.48200000000003</v>
          </cell>
          <cell r="BC16">
            <v>1109</v>
          </cell>
          <cell r="BD16">
            <v>697.54200000000003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1056.4069999999999</v>
          </cell>
          <cell r="E17">
            <v>480.50099999999998</v>
          </cell>
          <cell r="F17">
            <v>575.90599999999995</v>
          </cell>
          <cell r="G17">
            <v>35.043999999999997</v>
          </cell>
          <cell r="H17">
            <v>0</v>
          </cell>
          <cell r="I17">
            <v>390.28500000000003</v>
          </cell>
          <cell r="J17">
            <v>5.3680000000000003</v>
          </cell>
          <cell r="K17">
            <v>6.4340000000000002</v>
          </cell>
          <cell r="L17">
            <v>0</v>
          </cell>
          <cell r="M17">
            <v>0</v>
          </cell>
          <cell r="N17">
            <v>378.483</v>
          </cell>
          <cell r="O17">
            <v>0</v>
          </cell>
          <cell r="P17">
            <v>1684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1684</v>
          </cell>
          <cell r="V17">
            <v>0</v>
          </cell>
          <cell r="W17">
            <v>6.17</v>
          </cell>
          <cell r="X17">
            <v>390.28500000000003</v>
          </cell>
          <cell r="Y17">
            <v>17.972000000000001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378.483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390.28500000000003</v>
          </cell>
          <cell r="BC17">
            <v>1684</v>
          </cell>
          <cell r="BD17">
            <v>1056.4069999999999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List1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966.30700000000002</v>
          </cell>
          <cell r="E6">
            <v>441.72300000000001</v>
          </cell>
          <cell r="F6">
            <v>524.58399999999995</v>
          </cell>
          <cell r="G6">
            <v>35.027999999999999</v>
          </cell>
          <cell r="H6">
            <v>0</v>
          </cell>
          <cell r="I6">
            <v>358.33699999999999</v>
          </cell>
          <cell r="J6">
            <v>4.9429999999999996</v>
          </cell>
          <cell r="K6">
            <v>5.8710000000000004</v>
          </cell>
          <cell r="L6">
            <v>0</v>
          </cell>
          <cell r="M6">
            <v>0</v>
          </cell>
          <cell r="N6">
            <v>347.52300000000002</v>
          </cell>
          <cell r="O6">
            <v>0</v>
          </cell>
          <cell r="P6">
            <v>1532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1532</v>
          </cell>
          <cell r="V6">
            <v>0</v>
          </cell>
          <cell r="W6">
            <v>7.0419999999999998</v>
          </cell>
          <cell r="X6">
            <v>358.33699999999999</v>
          </cell>
          <cell r="Y6">
            <v>17.856000000000002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347.52300000000002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358.33699999999999</v>
          </cell>
          <cell r="BC6">
            <v>1532</v>
          </cell>
          <cell r="BD6">
            <v>966.30700000000002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1051.9580000000001</v>
          </cell>
          <cell r="E7">
            <v>480.78500000000003</v>
          </cell>
          <cell r="F7">
            <v>571.173</v>
          </cell>
          <cell r="G7">
            <v>34.828000000000003</v>
          </cell>
          <cell r="H7">
            <v>0</v>
          </cell>
          <cell r="I7">
            <v>388.608</v>
          </cell>
          <cell r="J7">
            <v>5.4589999999999996</v>
          </cell>
          <cell r="K7">
            <v>6.4859999999999998</v>
          </cell>
          <cell r="L7">
            <v>0</v>
          </cell>
          <cell r="M7">
            <v>0</v>
          </cell>
          <cell r="N7">
            <v>376.66300000000001</v>
          </cell>
          <cell r="O7">
            <v>0</v>
          </cell>
          <cell r="P7">
            <v>1662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1662</v>
          </cell>
          <cell r="V7">
            <v>0</v>
          </cell>
          <cell r="W7">
            <v>5.14</v>
          </cell>
          <cell r="X7">
            <v>388.608</v>
          </cell>
          <cell r="Y7">
            <v>17.085000000000001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376.66300000000001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1662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388.608</v>
          </cell>
          <cell r="BC7">
            <v>1662</v>
          </cell>
          <cell r="BD7">
            <v>1051.9580000000001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801.30600000000004</v>
          </cell>
          <cell r="E8">
            <v>366.846</v>
          </cell>
          <cell r="F8">
            <v>434.46</v>
          </cell>
          <cell r="G8">
            <v>34.735999999999997</v>
          </cell>
          <cell r="H8">
            <v>0</v>
          </cell>
          <cell r="I8">
            <v>296.70299999999997</v>
          </cell>
          <cell r="J8">
            <v>4.2439999999999998</v>
          </cell>
          <cell r="K8">
            <v>5.0259999999999998</v>
          </cell>
          <cell r="L8">
            <v>0</v>
          </cell>
          <cell r="M8">
            <v>0</v>
          </cell>
          <cell r="N8">
            <v>287.43299999999999</v>
          </cell>
          <cell r="O8">
            <v>0</v>
          </cell>
          <cell r="P8">
            <v>1265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1265</v>
          </cell>
          <cell r="V8">
            <v>0</v>
          </cell>
          <cell r="W8">
            <v>7.5309999999999997</v>
          </cell>
          <cell r="X8">
            <v>296.70299999999997</v>
          </cell>
          <cell r="Y8">
            <v>16.800999999999998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287.43299999999999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296.70299999999997</v>
          </cell>
          <cell r="BC8">
            <v>1265</v>
          </cell>
          <cell r="BD8">
            <v>801.30600000000004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409.858</v>
          </cell>
          <cell r="E9">
            <v>187.89699999999999</v>
          </cell>
          <cell r="F9">
            <v>221.96100000000001</v>
          </cell>
          <cell r="G9">
            <v>35.28</v>
          </cell>
          <cell r="H9">
            <v>0</v>
          </cell>
          <cell r="I9">
            <v>152.13999999999999</v>
          </cell>
          <cell r="J9">
            <v>1.738</v>
          </cell>
          <cell r="K9">
            <v>2.0539999999999998</v>
          </cell>
          <cell r="L9">
            <v>0</v>
          </cell>
          <cell r="M9">
            <v>0</v>
          </cell>
          <cell r="N9">
            <v>148.34800000000001</v>
          </cell>
          <cell r="O9">
            <v>0</v>
          </cell>
          <cell r="P9">
            <v>647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647</v>
          </cell>
          <cell r="V9">
            <v>0</v>
          </cell>
          <cell r="W9">
            <v>9.4789999999999992</v>
          </cell>
          <cell r="X9">
            <v>152.13999999999999</v>
          </cell>
          <cell r="Y9">
            <v>13.270999999999999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148.34800000000001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152.13999999999999</v>
          </cell>
          <cell r="BC9">
            <v>647</v>
          </cell>
          <cell r="BD9">
            <v>409.858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273.09699999999998</v>
          </cell>
          <cell r="E10">
            <v>126.61499999999999</v>
          </cell>
          <cell r="F10">
            <v>146.482</v>
          </cell>
          <cell r="G10">
            <v>35.366999999999997</v>
          </cell>
          <cell r="H10">
            <v>0</v>
          </cell>
          <cell r="I10">
            <v>101.083</v>
          </cell>
          <cell r="J10">
            <v>1.331</v>
          </cell>
          <cell r="K10">
            <v>1.5389999999999999</v>
          </cell>
          <cell r="L10">
            <v>0</v>
          </cell>
          <cell r="M10">
            <v>0</v>
          </cell>
          <cell r="N10">
            <v>98.212999999999994</v>
          </cell>
          <cell r="O10">
            <v>0</v>
          </cell>
          <cell r="P10">
            <v>421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421</v>
          </cell>
          <cell r="V10">
            <v>0</v>
          </cell>
          <cell r="W10">
            <v>7.5010000000000003</v>
          </cell>
          <cell r="X10">
            <v>101.083</v>
          </cell>
          <cell r="Y10">
            <v>10.371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98.212999999999994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101.083</v>
          </cell>
          <cell r="BC10">
            <v>421</v>
          </cell>
          <cell r="BD10">
            <v>273.09699999999998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194.24100000000001</v>
          </cell>
          <cell r="E11">
            <v>90.885000000000005</v>
          </cell>
          <cell r="F11">
            <v>103.35599999999999</v>
          </cell>
          <cell r="G11">
            <v>35.351999999999997</v>
          </cell>
          <cell r="H11">
            <v>0</v>
          </cell>
          <cell r="I11">
            <v>71.323999999999998</v>
          </cell>
          <cell r="J11">
            <v>1.006</v>
          </cell>
          <cell r="K11">
            <v>1.1439999999999999</v>
          </cell>
          <cell r="L11">
            <v>0</v>
          </cell>
          <cell r="M11">
            <v>0</v>
          </cell>
          <cell r="N11">
            <v>69.174000000000007</v>
          </cell>
          <cell r="O11">
            <v>0</v>
          </cell>
          <cell r="P11">
            <v>292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292</v>
          </cell>
          <cell r="V11">
            <v>0</v>
          </cell>
          <cell r="W11">
            <v>6.9</v>
          </cell>
          <cell r="X11">
            <v>71.323999999999998</v>
          </cell>
          <cell r="Y11">
            <v>9.0500000000000007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69.174000000000007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71.323999999999998</v>
          </cell>
          <cell r="BC11">
            <v>292</v>
          </cell>
          <cell r="BD11">
            <v>194.24100000000001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210.22200000000001</v>
          </cell>
          <cell r="E12">
            <v>97.783000000000001</v>
          </cell>
          <cell r="F12">
            <v>112.43899999999999</v>
          </cell>
          <cell r="G12">
            <v>35.430999999999997</v>
          </cell>
          <cell r="H12">
            <v>0</v>
          </cell>
          <cell r="I12">
            <v>77.302999999999997</v>
          </cell>
          <cell r="J12">
            <v>1.081</v>
          </cell>
          <cell r="K12">
            <v>1.244</v>
          </cell>
          <cell r="L12">
            <v>0</v>
          </cell>
          <cell r="M12">
            <v>0</v>
          </cell>
          <cell r="N12">
            <v>74.977999999999994</v>
          </cell>
          <cell r="O12">
            <v>0</v>
          </cell>
          <cell r="P12">
            <v>320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320</v>
          </cell>
          <cell r="V12">
            <v>0</v>
          </cell>
          <cell r="W12">
            <v>7.1719999999999997</v>
          </cell>
          <cell r="X12">
            <v>77.302999999999997</v>
          </cell>
          <cell r="Y12">
            <v>9.4969999999999999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74.977999999999994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77.302999999999997</v>
          </cell>
          <cell r="BC12">
            <v>320</v>
          </cell>
          <cell r="BD12">
            <v>210.22200000000001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235.25399999999999</v>
          </cell>
          <cell r="E13">
            <v>109.526</v>
          </cell>
          <cell r="F13">
            <v>125.72799999999999</v>
          </cell>
          <cell r="G13">
            <v>35.54</v>
          </cell>
          <cell r="H13">
            <v>0</v>
          </cell>
          <cell r="I13">
            <v>86.387</v>
          </cell>
          <cell r="J13">
            <v>1.1499999999999999</v>
          </cell>
          <cell r="K13">
            <v>1.32</v>
          </cell>
          <cell r="L13">
            <v>0</v>
          </cell>
          <cell r="M13">
            <v>0</v>
          </cell>
          <cell r="N13">
            <v>83.917000000000002</v>
          </cell>
          <cell r="O13">
            <v>0</v>
          </cell>
          <cell r="P13">
            <v>357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357</v>
          </cell>
          <cell r="V13">
            <v>0</v>
          </cell>
          <cell r="W13">
            <v>6.9039999999999999</v>
          </cell>
          <cell r="X13">
            <v>86.387</v>
          </cell>
          <cell r="Y13">
            <v>9.3739999999999988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83.917000000000002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86.387</v>
          </cell>
          <cell r="BC13">
            <v>357</v>
          </cell>
          <cell r="BD13">
            <v>235.25399999999999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239.40799999999999</v>
          </cell>
          <cell r="E14">
            <v>111.611</v>
          </cell>
          <cell r="F14">
            <v>127.797</v>
          </cell>
          <cell r="G14">
            <v>35.5</v>
          </cell>
          <cell r="H14">
            <v>0</v>
          </cell>
          <cell r="I14">
            <v>88.063000000000002</v>
          </cell>
          <cell r="J14">
            <v>0.92900000000000005</v>
          </cell>
          <cell r="K14">
            <v>1.0629999999999999</v>
          </cell>
          <cell r="L14">
            <v>0</v>
          </cell>
          <cell r="M14">
            <v>0</v>
          </cell>
          <cell r="N14">
            <v>86.070999999999998</v>
          </cell>
          <cell r="O14">
            <v>0</v>
          </cell>
          <cell r="P14">
            <v>363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363</v>
          </cell>
          <cell r="V14">
            <v>0</v>
          </cell>
          <cell r="W14">
            <v>2.6629999999999998</v>
          </cell>
          <cell r="X14">
            <v>88.063000000000002</v>
          </cell>
          <cell r="Y14">
            <v>4.6549999999999994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86.070999999999998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88.063000000000002</v>
          </cell>
          <cell r="BC14">
            <v>363</v>
          </cell>
          <cell r="BD14">
            <v>239.40799999999999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409.31599999999997</v>
          </cell>
          <cell r="E15">
            <v>189.08699999999999</v>
          </cell>
          <cell r="F15">
            <v>220.22900000000001</v>
          </cell>
          <cell r="G15">
            <v>35.250999999999998</v>
          </cell>
          <cell r="H15">
            <v>0</v>
          </cell>
          <cell r="I15">
            <v>152.63800000000001</v>
          </cell>
          <cell r="J15">
            <v>1.2669999999999999</v>
          </cell>
          <cell r="K15">
            <v>1.476</v>
          </cell>
          <cell r="L15">
            <v>0</v>
          </cell>
          <cell r="M15">
            <v>0</v>
          </cell>
          <cell r="N15">
            <v>149.89500000000001</v>
          </cell>
          <cell r="O15">
            <v>0</v>
          </cell>
          <cell r="P15">
            <v>640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640</v>
          </cell>
          <cell r="V15">
            <v>0</v>
          </cell>
          <cell r="W15">
            <v>2.0579999999999998</v>
          </cell>
          <cell r="X15">
            <v>152.63800000000001</v>
          </cell>
          <cell r="Y15">
            <v>4.8010000000000002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149.89500000000001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152.63800000000001</v>
          </cell>
          <cell r="BC15">
            <v>640</v>
          </cell>
          <cell r="BD15">
            <v>409.31599999999997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591.87</v>
          </cell>
          <cell r="E16">
            <v>272.37099999999998</v>
          </cell>
          <cell r="F16">
            <v>319.49900000000002</v>
          </cell>
          <cell r="G16">
            <v>35.316000000000003</v>
          </cell>
          <cell r="H16">
            <v>0</v>
          </cell>
          <cell r="I16">
            <v>220.227</v>
          </cell>
          <cell r="J16">
            <v>101.345</v>
          </cell>
          <cell r="K16">
            <v>118.88200000000001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930</v>
          </cell>
          <cell r="V16">
            <v>0</v>
          </cell>
          <cell r="W16">
            <v>0</v>
          </cell>
          <cell r="X16">
            <v>220.227</v>
          </cell>
          <cell r="Y16">
            <v>220.227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220.227</v>
          </cell>
          <cell r="BC16">
            <v>930</v>
          </cell>
          <cell r="BD16">
            <v>591.87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246.078</v>
          </cell>
          <cell r="E6">
            <v>102.559</v>
          </cell>
          <cell r="F6">
            <v>143.51900000000001</v>
          </cell>
          <cell r="G6">
            <v>34.56</v>
          </cell>
          <cell r="H6">
            <v>0</v>
          </cell>
          <cell r="I6">
            <v>79.796999999999997</v>
          </cell>
          <cell r="J6">
            <v>0.51500000000000001</v>
          </cell>
          <cell r="K6">
            <v>0.72099999999999997</v>
          </cell>
          <cell r="L6">
            <v>0</v>
          </cell>
          <cell r="M6">
            <v>0</v>
          </cell>
          <cell r="N6">
            <v>78.561000000000007</v>
          </cell>
          <cell r="O6">
            <v>0</v>
          </cell>
          <cell r="P6">
            <v>402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402</v>
          </cell>
          <cell r="V6">
            <v>0</v>
          </cell>
          <cell r="W6">
            <v>0.183</v>
          </cell>
          <cell r="X6">
            <v>79.796999999999997</v>
          </cell>
          <cell r="Y6">
            <v>1.419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78.561000000000007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79.796999999999997</v>
          </cell>
          <cell r="BC6">
            <v>402</v>
          </cell>
          <cell r="BD6">
            <v>246.078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222.827</v>
          </cell>
          <cell r="E7">
            <v>93.39</v>
          </cell>
          <cell r="F7">
            <v>129.43700000000001</v>
          </cell>
          <cell r="G7">
            <v>34.621000000000002</v>
          </cell>
          <cell r="H7">
            <v>0</v>
          </cell>
          <cell r="I7">
            <v>72.951999999999998</v>
          </cell>
          <cell r="J7">
            <v>0.47399999999999998</v>
          </cell>
          <cell r="K7">
            <v>0.65600000000000003</v>
          </cell>
          <cell r="L7">
            <v>0</v>
          </cell>
          <cell r="M7">
            <v>0</v>
          </cell>
          <cell r="N7">
            <v>71.822000000000003</v>
          </cell>
          <cell r="O7">
            <v>0</v>
          </cell>
          <cell r="P7">
            <v>364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364</v>
          </cell>
          <cell r="V7">
            <v>0</v>
          </cell>
          <cell r="W7">
            <v>0.17299999999999999</v>
          </cell>
          <cell r="X7">
            <v>72.951999999999998</v>
          </cell>
          <cell r="Y7">
            <v>1.3029999999999999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71.822000000000003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72.951999999999998</v>
          </cell>
          <cell r="BC7">
            <v>364</v>
          </cell>
          <cell r="BD7">
            <v>222.827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223.19499999999999</v>
          </cell>
          <cell r="E8">
            <v>92.631</v>
          </cell>
          <cell r="F8">
            <v>130.56399999999999</v>
          </cell>
          <cell r="G8">
            <v>34.591000000000001</v>
          </cell>
          <cell r="H8">
            <v>0</v>
          </cell>
          <cell r="I8">
            <v>72.129000000000005</v>
          </cell>
          <cell r="J8">
            <v>0.47199999999999998</v>
          </cell>
          <cell r="K8">
            <v>0.66600000000000004</v>
          </cell>
          <cell r="L8">
            <v>0</v>
          </cell>
          <cell r="M8">
            <v>0</v>
          </cell>
          <cell r="N8">
            <v>70.991</v>
          </cell>
          <cell r="O8">
            <v>0</v>
          </cell>
          <cell r="P8">
            <v>366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366</v>
          </cell>
          <cell r="V8">
            <v>0</v>
          </cell>
          <cell r="W8">
            <v>0.27</v>
          </cell>
          <cell r="X8">
            <v>72.129000000000005</v>
          </cell>
          <cell r="Y8">
            <v>1.4079999999999999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70.991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72.129000000000005</v>
          </cell>
          <cell r="BC8">
            <v>366</v>
          </cell>
          <cell r="BD8">
            <v>223.19499999999999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139.501</v>
          </cell>
          <cell r="E9">
            <v>58.067999999999998</v>
          </cell>
          <cell r="F9">
            <v>81.433000000000007</v>
          </cell>
          <cell r="G9">
            <v>34.621000000000002</v>
          </cell>
          <cell r="H9">
            <v>0</v>
          </cell>
          <cell r="I9">
            <v>45.161000000000001</v>
          </cell>
          <cell r="J9">
            <v>0.29499999999999998</v>
          </cell>
          <cell r="K9">
            <v>0.41299999999999998</v>
          </cell>
          <cell r="L9">
            <v>0</v>
          </cell>
          <cell r="M9">
            <v>0</v>
          </cell>
          <cell r="N9">
            <v>44.453000000000003</v>
          </cell>
          <cell r="O9">
            <v>0</v>
          </cell>
          <cell r="P9">
            <v>228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228</v>
          </cell>
          <cell r="V9">
            <v>0</v>
          </cell>
          <cell r="W9">
            <v>0.3</v>
          </cell>
          <cell r="X9">
            <v>45.161000000000001</v>
          </cell>
          <cell r="Y9">
            <v>1.008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44.453000000000003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45.161000000000001</v>
          </cell>
          <cell r="BC9">
            <v>228</v>
          </cell>
          <cell r="BD9">
            <v>139.501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51.718000000000004</v>
          </cell>
          <cell r="E10">
            <v>21.946000000000002</v>
          </cell>
          <cell r="F10">
            <v>29.771999999999998</v>
          </cell>
          <cell r="G10">
            <v>34.621000000000002</v>
          </cell>
          <cell r="H10">
            <v>0</v>
          </cell>
          <cell r="I10">
            <v>16.585000000000001</v>
          </cell>
          <cell r="J10">
            <v>0.115</v>
          </cell>
          <cell r="K10">
            <v>0.155</v>
          </cell>
          <cell r="L10">
            <v>0</v>
          </cell>
          <cell r="M10">
            <v>0</v>
          </cell>
          <cell r="N10">
            <v>16.315000000000001</v>
          </cell>
          <cell r="O10">
            <v>0</v>
          </cell>
          <cell r="P10">
            <v>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81</v>
          </cell>
          <cell r="V10">
            <v>0</v>
          </cell>
          <cell r="W10">
            <v>0.34699999999999998</v>
          </cell>
          <cell r="X10">
            <v>16.585000000000001</v>
          </cell>
          <cell r="Y10">
            <v>0.61699999999999999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16.315000000000001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16.585000000000001</v>
          </cell>
          <cell r="BC10">
            <v>81</v>
          </cell>
          <cell r="BD10">
            <v>51.718000000000004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29.724</v>
          </cell>
          <cell r="E11">
            <v>12.622999999999999</v>
          </cell>
          <cell r="F11">
            <v>17.100999999999999</v>
          </cell>
          <cell r="G11">
            <v>34.618000000000002</v>
          </cell>
          <cell r="H11">
            <v>0</v>
          </cell>
          <cell r="I11">
            <v>9.4320000000000004</v>
          </cell>
          <cell r="J11">
            <v>6.7000000000000004E-2</v>
          </cell>
          <cell r="K11">
            <v>0.09</v>
          </cell>
          <cell r="L11">
            <v>0</v>
          </cell>
          <cell r="M11">
            <v>0</v>
          </cell>
          <cell r="N11">
            <v>9.2750000000000004</v>
          </cell>
          <cell r="O11">
            <v>0</v>
          </cell>
          <cell r="P11">
            <v>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</v>
          </cell>
          <cell r="V11">
            <v>0</v>
          </cell>
          <cell r="W11">
            <v>0.33900000000000002</v>
          </cell>
          <cell r="X11">
            <v>9.4320000000000004</v>
          </cell>
          <cell r="Y11">
            <v>0.496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9.2750000000000004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9.4320000000000004</v>
          </cell>
          <cell r="BC11">
            <v>46</v>
          </cell>
          <cell r="BD11">
            <v>29.724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25.131</v>
          </cell>
          <cell r="E12">
            <v>10.644</v>
          </cell>
          <cell r="F12">
            <v>14.487</v>
          </cell>
          <cell r="G12">
            <v>34.930999999999997</v>
          </cell>
          <cell r="H12">
            <v>0</v>
          </cell>
          <cell r="I12">
            <v>7.9589999999999996</v>
          </cell>
          <cell r="J12">
            <v>5.6000000000000001E-2</v>
          </cell>
          <cell r="K12">
            <v>7.5999999999999998E-2</v>
          </cell>
          <cell r="L12">
            <v>0</v>
          </cell>
          <cell r="M12">
            <v>0</v>
          </cell>
          <cell r="N12">
            <v>7.827</v>
          </cell>
          <cell r="O12">
            <v>0</v>
          </cell>
          <cell r="P12">
            <v>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</v>
          </cell>
          <cell r="V12">
            <v>0</v>
          </cell>
          <cell r="W12">
            <v>0.376</v>
          </cell>
          <cell r="X12">
            <v>7.9589999999999996</v>
          </cell>
          <cell r="Y12">
            <v>0.50800000000000001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7.827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7.9589999999999996</v>
          </cell>
          <cell r="BC12">
            <v>39</v>
          </cell>
          <cell r="BD12">
            <v>25.131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27.623999999999999</v>
          </cell>
          <cell r="E13">
            <v>11.843</v>
          </cell>
          <cell r="F13">
            <v>15.781000000000001</v>
          </cell>
          <cell r="G13">
            <v>34.826000000000001</v>
          </cell>
          <cell r="H13">
            <v>0</v>
          </cell>
          <cell r="I13">
            <v>8.7550499999999989</v>
          </cell>
          <cell r="J13">
            <v>6.2E-2</v>
          </cell>
          <cell r="K13">
            <v>8.3000000000000004E-2</v>
          </cell>
          <cell r="L13">
            <v>0</v>
          </cell>
          <cell r="M13">
            <v>0</v>
          </cell>
          <cell r="N13">
            <v>8.61</v>
          </cell>
          <cell r="O13">
            <v>4.9999999999883471E-5</v>
          </cell>
          <cell r="P13">
            <v>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42</v>
          </cell>
          <cell r="V13">
            <v>0</v>
          </cell>
          <cell r="W13">
            <v>0.40200000000000002</v>
          </cell>
          <cell r="X13">
            <v>8.7550000000000008</v>
          </cell>
          <cell r="Y13">
            <v>0.54700000000000004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8.61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8.7550000000000008</v>
          </cell>
          <cell r="BC13">
            <v>42</v>
          </cell>
          <cell r="BD13">
            <v>27.623999999999999</v>
          </cell>
          <cell r="BE13">
            <v>-5.0000000001659828E-5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41.932000000000002</v>
          </cell>
          <cell r="E14">
            <v>17.28</v>
          </cell>
          <cell r="F14">
            <v>24.652000000000001</v>
          </cell>
          <cell r="G14">
            <v>35.279000000000003</v>
          </cell>
          <cell r="H14">
            <v>0</v>
          </cell>
          <cell r="I14">
            <v>13.434950000000001</v>
          </cell>
          <cell r="J14">
            <v>8.4000000000000005E-2</v>
          </cell>
          <cell r="K14">
            <v>0.12</v>
          </cell>
          <cell r="L14">
            <v>0</v>
          </cell>
          <cell r="M14">
            <v>0</v>
          </cell>
          <cell r="N14">
            <v>13.23</v>
          </cell>
          <cell r="O14">
            <v>9.5000000000133866E-4</v>
          </cell>
          <cell r="P14">
            <v>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</v>
          </cell>
          <cell r="V14">
            <v>0</v>
          </cell>
          <cell r="W14">
            <v>0.39800000000000002</v>
          </cell>
          <cell r="X14">
            <v>13.435</v>
          </cell>
          <cell r="Y14">
            <v>0.60200000000000009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13.23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13.435</v>
          </cell>
          <cell r="BC14">
            <v>69</v>
          </cell>
          <cell r="BD14">
            <v>41.932000000000002</v>
          </cell>
          <cell r="BE14">
            <v>5.0000000001659828E-5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81.043000000000006</v>
          </cell>
          <cell r="E15">
            <v>33.698</v>
          </cell>
          <cell r="F15">
            <v>47.344999999999999</v>
          </cell>
          <cell r="G15">
            <v>35.531999999999996</v>
          </cell>
          <cell r="H15">
            <v>0</v>
          </cell>
          <cell r="I15">
            <v>26.097999999999999</v>
          </cell>
          <cell r="J15">
            <v>0.17499999999999999</v>
          </cell>
          <cell r="K15">
            <v>0.247</v>
          </cell>
          <cell r="L15">
            <v>0</v>
          </cell>
          <cell r="M15">
            <v>0</v>
          </cell>
          <cell r="N15">
            <v>25.675999999999998</v>
          </cell>
          <cell r="O15">
            <v>0</v>
          </cell>
          <cell r="P15">
            <v>132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132</v>
          </cell>
          <cell r="V15">
            <v>0</v>
          </cell>
          <cell r="W15">
            <v>0.372</v>
          </cell>
          <cell r="X15">
            <v>26.097999999999999</v>
          </cell>
          <cell r="Y15">
            <v>0.79400000000000004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25.675999999999998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26.097999999999999</v>
          </cell>
          <cell r="BC15">
            <v>132</v>
          </cell>
          <cell r="BD15">
            <v>81.043000000000006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171.58500000000001</v>
          </cell>
          <cell r="E16">
            <v>70.766000000000005</v>
          </cell>
          <cell r="F16">
            <v>100.819</v>
          </cell>
          <cell r="G16">
            <v>35.313000000000002</v>
          </cell>
          <cell r="H16">
            <v>0</v>
          </cell>
          <cell r="I16">
            <v>55.762999999999998</v>
          </cell>
          <cell r="J16">
            <v>0.35099999999999998</v>
          </cell>
          <cell r="K16">
            <v>0.501</v>
          </cell>
          <cell r="L16">
            <v>0</v>
          </cell>
          <cell r="M16">
            <v>0</v>
          </cell>
          <cell r="N16">
            <v>54.911000000000001</v>
          </cell>
          <cell r="O16">
            <v>0</v>
          </cell>
          <cell r="P16">
            <v>286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286</v>
          </cell>
          <cell r="V16">
            <v>0</v>
          </cell>
          <cell r="W16">
            <v>0.23899999999999999</v>
          </cell>
          <cell r="X16">
            <v>55.762999999999998</v>
          </cell>
          <cell r="Y16">
            <v>1.091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54.911000000000001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55.762999999999998</v>
          </cell>
          <cell r="BC16">
            <v>286</v>
          </cell>
          <cell r="BD16">
            <v>171.58500000000001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292.30799999999999</v>
          </cell>
          <cell r="E17">
            <v>120.729</v>
          </cell>
          <cell r="F17">
            <v>171.57900000000001</v>
          </cell>
          <cell r="G17">
            <v>34.537999999999997</v>
          </cell>
          <cell r="H17">
            <v>0</v>
          </cell>
          <cell r="I17">
            <v>96.554000000000002</v>
          </cell>
          <cell r="J17">
            <v>0.97399999999999998</v>
          </cell>
          <cell r="K17">
            <v>1.3839999999999999</v>
          </cell>
          <cell r="L17">
            <v>0</v>
          </cell>
          <cell r="M17">
            <v>0</v>
          </cell>
          <cell r="N17">
            <v>94.195999999999998</v>
          </cell>
          <cell r="O17">
            <v>0</v>
          </cell>
          <cell r="P17">
            <v>494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494</v>
          </cell>
          <cell r="V17">
            <v>0</v>
          </cell>
          <cell r="W17">
            <v>0.16400000000000001</v>
          </cell>
          <cell r="X17">
            <v>96.554000000000002</v>
          </cell>
          <cell r="Y17">
            <v>2.5219999999999998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494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94.195999999999998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494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96.554000000000002</v>
          </cell>
          <cell r="BC17">
            <v>494</v>
          </cell>
          <cell r="BD17">
            <v>292.30799999999999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216.46</v>
          </cell>
          <cell r="E6">
            <v>89.89</v>
          </cell>
          <cell r="F6">
            <v>126.57</v>
          </cell>
          <cell r="G6">
            <v>35.027999999999999</v>
          </cell>
          <cell r="H6">
            <v>0</v>
          </cell>
          <cell r="I6">
            <v>70.427999999999997</v>
          </cell>
          <cell r="J6">
            <v>6.5000000000000002E-2</v>
          </cell>
          <cell r="K6">
            <v>9.1999999999999998E-2</v>
          </cell>
          <cell r="L6">
            <v>0</v>
          </cell>
          <cell r="M6">
            <v>0</v>
          </cell>
          <cell r="N6">
            <v>70.271000000000001</v>
          </cell>
          <cell r="O6">
            <v>0</v>
          </cell>
          <cell r="P6">
            <v>357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357</v>
          </cell>
          <cell r="V6">
            <v>0</v>
          </cell>
          <cell r="W6">
            <v>0.218</v>
          </cell>
          <cell r="X6">
            <v>70.427999999999997</v>
          </cell>
          <cell r="Y6">
            <v>0.375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70.271000000000001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70.427999999999997</v>
          </cell>
          <cell r="BC6">
            <v>357</v>
          </cell>
          <cell r="BD6">
            <v>216.46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194.74700000000001</v>
          </cell>
          <cell r="E7">
            <v>80.012</v>
          </cell>
          <cell r="F7">
            <v>114.735</v>
          </cell>
          <cell r="G7">
            <v>34.828000000000003</v>
          </cell>
          <cell r="H7">
            <v>0</v>
          </cell>
          <cell r="I7">
            <v>63.15</v>
          </cell>
          <cell r="J7">
            <v>0.38300000000000001</v>
          </cell>
          <cell r="K7">
            <v>0.54900000000000004</v>
          </cell>
          <cell r="L7">
            <v>0</v>
          </cell>
          <cell r="M7">
            <v>0</v>
          </cell>
          <cell r="N7">
            <v>62.218000000000004</v>
          </cell>
          <cell r="O7">
            <v>0</v>
          </cell>
          <cell r="P7">
            <v>326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326</v>
          </cell>
          <cell r="V7">
            <v>0</v>
          </cell>
          <cell r="W7">
            <v>0.158</v>
          </cell>
          <cell r="X7">
            <v>63.15</v>
          </cell>
          <cell r="Y7">
            <v>1.0900000000000001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62.218000000000004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63.15</v>
          </cell>
          <cell r="BC7">
            <v>326</v>
          </cell>
          <cell r="BD7">
            <v>194.74700000000001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177.852</v>
          </cell>
          <cell r="E8">
            <v>73.293000000000006</v>
          </cell>
          <cell r="F8">
            <v>104.559</v>
          </cell>
          <cell r="G8">
            <v>34.735999999999997</v>
          </cell>
          <cell r="H8">
            <v>0</v>
          </cell>
          <cell r="I8">
            <v>57.051000000000002</v>
          </cell>
          <cell r="J8">
            <v>0.36499999999999999</v>
          </cell>
          <cell r="K8">
            <v>0.52</v>
          </cell>
          <cell r="L8">
            <v>0</v>
          </cell>
          <cell r="M8">
            <v>0</v>
          </cell>
          <cell r="N8">
            <v>56.165999999999997</v>
          </cell>
          <cell r="O8">
            <v>0</v>
          </cell>
          <cell r="P8">
            <v>293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293</v>
          </cell>
          <cell r="V8">
            <v>0</v>
          </cell>
          <cell r="W8">
            <v>0.24099999999999999</v>
          </cell>
          <cell r="X8">
            <v>57.051000000000002</v>
          </cell>
          <cell r="Y8">
            <v>1.1259999999999999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56.165999999999997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57.051000000000002</v>
          </cell>
          <cell r="BC8">
            <v>293</v>
          </cell>
          <cell r="BD8">
            <v>177.852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103.967</v>
          </cell>
          <cell r="E9">
            <v>42.793999999999997</v>
          </cell>
          <cell r="F9">
            <v>61.173000000000002</v>
          </cell>
          <cell r="G9">
            <v>35.28</v>
          </cell>
          <cell r="H9">
            <v>0</v>
          </cell>
          <cell r="I9">
            <v>33.034999999999997</v>
          </cell>
          <cell r="J9">
            <v>0.218</v>
          </cell>
          <cell r="K9">
            <v>0.311</v>
          </cell>
          <cell r="L9">
            <v>0</v>
          </cell>
          <cell r="M9">
            <v>0</v>
          </cell>
          <cell r="N9">
            <v>32.506</v>
          </cell>
          <cell r="O9">
            <v>0</v>
          </cell>
          <cell r="P9">
            <v>170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</v>
          </cell>
          <cell r="V9">
            <v>0</v>
          </cell>
          <cell r="W9">
            <v>0.25800000000000001</v>
          </cell>
          <cell r="X9">
            <v>33.034999999999997</v>
          </cell>
          <cell r="Y9">
            <v>0.78700000000000003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32.506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33.034999999999997</v>
          </cell>
          <cell r="BC9">
            <v>170</v>
          </cell>
          <cell r="BD9">
            <v>103.967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50.113999999999997</v>
          </cell>
          <cell r="E10">
            <v>21.212</v>
          </cell>
          <cell r="F10">
            <v>28.902000000000001</v>
          </cell>
          <cell r="G10">
            <v>35.366999999999997</v>
          </cell>
          <cell r="H10">
            <v>0</v>
          </cell>
          <cell r="I10">
            <v>15.901999999999999</v>
          </cell>
          <cell r="J10">
            <v>0.111</v>
          </cell>
          <cell r="K10">
            <v>0.152</v>
          </cell>
          <cell r="L10">
            <v>0</v>
          </cell>
          <cell r="M10">
            <v>0</v>
          </cell>
          <cell r="N10">
            <v>15.638999999999999</v>
          </cell>
          <cell r="O10">
            <v>0</v>
          </cell>
          <cell r="P10">
            <v>78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</v>
          </cell>
          <cell r="V10">
            <v>0</v>
          </cell>
          <cell r="W10">
            <v>0.33600000000000002</v>
          </cell>
          <cell r="X10">
            <v>15.901999999999999</v>
          </cell>
          <cell r="Y10">
            <v>0.59899999999999998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15.638999999999999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15.901999999999999</v>
          </cell>
          <cell r="BC10">
            <v>78</v>
          </cell>
          <cell r="BD10">
            <v>50.113999999999997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24.353999999999999</v>
          </cell>
          <cell r="E11">
            <v>10.518000000000001</v>
          </cell>
          <cell r="F11">
            <v>13.836</v>
          </cell>
          <cell r="G11">
            <v>35.351999999999997</v>
          </cell>
          <cell r="H11">
            <v>0</v>
          </cell>
          <cell r="I11">
            <v>7.6020000000000003</v>
          </cell>
          <cell r="J11">
            <v>5.8999999999999997E-2</v>
          </cell>
          <cell r="K11">
            <v>7.6999999999999999E-2</v>
          </cell>
          <cell r="L11">
            <v>0</v>
          </cell>
          <cell r="M11">
            <v>0</v>
          </cell>
          <cell r="N11">
            <v>7.4660000000000002</v>
          </cell>
          <cell r="O11">
            <v>0</v>
          </cell>
          <cell r="P11">
            <v>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</v>
          </cell>
          <cell r="V11">
            <v>0</v>
          </cell>
          <cell r="W11">
            <v>0.36699999999999999</v>
          </cell>
          <cell r="X11">
            <v>7.6020000000000003</v>
          </cell>
          <cell r="Y11">
            <v>0.503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7.4660000000000002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7.6020000000000003</v>
          </cell>
          <cell r="BC11">
            <v>36</v>
          </cell>
          <cell r="BD11">
            <v>24.353999999999999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12.598000000000001</v>
          </cell>
          <cell r="E12">
            <v>5.5010000000000003</v>
          </cell>
          <cell r="F12">
            <v>7.0970000000000004</v>
          </cell>
          <cell r="G12">
            <v>35.430999999999997</v>
          </cell>
          <cell r="H12">
            <v>0</v>
          </cell>
          <cell r="I12">
            <v>3.8759999999999999</v>
          </cell>
          <cell r="J12">
            <v>2.8000000000000001E-2</v>
          </cell>
          <cell r="K12">
            <v>3.5000000000000003E-2</v>
          </cell>
          <cell r="L12">
            <v>0</v>
          </cell>
          <cell r="M12">
            <v>0</v>
          </cell>
          <cell r="N12">
            <v>3.8130000000000002</v>
          </cell>
          <cell r="O12">
            <v>0</v>
          </cell>
          <cell r="P12">
            <v>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</v>
          </cell>
          <cell r="V12">
            <v>0</v>
          </cell>
          <cell r="W12">
            <v>0.3</v>
          </cell>
          <cell r="X12">
            <v>3.8759999999999999</v>
          </cell>
          <cell r="Y12">
            <v>0.36299999999999999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3.8130000000000002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3.8759999999999999</v>
          </cell>
          <cell r="BC12">
            <v>18</v>
          </cell>
          <cell r="BD12">
            <v>12.598000000000001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35.54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0.115</v>
          </cell>
          <cell r="X13">
            <v>0</v>
          </cell>
          <cell r="Y13">
            <v>0.115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20.434999999999999</v>
          </cell>
          <cell r="E14">
            <v>8.5860000000000003</v>
          </cell>
          <cell r="F14">
            <v>11.849</v>
          </cell>
          <cell r="G14">
            <v>35.5</v>
          </cell>
          <cell r="H14">
            <v>0</v>
          </cell>
          <cell r="I14">
            <v>6.4409999999999998</v>
          </cell>
          <cell r="J14">
            <v>5.2999999999999999E-2</v>
          </cell>
          <cell r="K14">
            <v>7.3999999999999996E-2</v>
          </cell>
          <cell r="L14">
            <v>0</v>
          </cell>
          <cell r="M14">
            <v>0</v>
          </cell>
          <cell r="N14">
            <v>6.3140000000000001</v>
          </cell>
          <cell r="O14">
            <v>0</v>
          </cell>
          <cell r="P14">
            <v>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</v>
          </cell>
          <cell r="V14">
            <v>0</v>
          </cell>
          <cell r="W14">
            <v>0.249</v>
          </cell>
          <cell r="X14">
            <v>6.4409999999999998</v>
          </cell>
          <cell r="Y14">
            <v>0.376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6.3140000000000001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6.4409999999999998</v>
          </cell>
          <cell r="BC14">
            <v>32</v>
          </cell>
          <cell r="BD14">
            <v>20.434999999999999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72.366</v>
          </cell>
          <cell r="E15">
            <v>29.841999999999999</v>
          </cell>
          <cell r="F15">
            <v>42.524000000000001</v>
          </cell>
          <cell r="G15">
            <v>35.552</v>
          </cell>
          <cell r="H15">
            <v>0</v>
          </cell>
          <cell r="I15">
            <v>23.198</v>
          </cell>
          <cell r="J15">
            <v>0.158</v>
          </cell>
          <cell r="K15">
            <v>0.224</v>
          </cell>
          <cell r="L15">
            <v>0</v>
          </cell>
          <cell r="M15">
            <v>0</v>
          </cell>
          <cell r="N15">
            <v>22.815999999999999</v>
          </cell>
          <cell r="O15">
            <v>0</v>
          </cell>
          <cell r="P15">
            <v>119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119</v>
          </cell>
          <cell r="V15">
            <v>0</v>
          </cell>
          <cell r="W15">
            <v>0.307</v>
          </cell>
          <cell r="X15">
            <v>23.198</v>
          </cell>
          <cell r="Y15">
            <v>0.68900000000000006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22.815999999999999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23.198</v>
          </cell>
          <cell r="BC15">
            <v>119</v>
          </cell>
          <cell r="BD15">
            <v>72.366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29.977</v>
          </cell>
          <cell r="J16">
            <v>12.398999999999999</v>
          </cell>
          <cell r="K16">
            <v>17.577999999999999</v>
          </cell>
          <cell r="L16">
            <v>0</v>
          </cell>
          <cell r="M16">
            <v>0</v>
          </cell>
          <cell r="N16">
            <v>0</v>
          </cell>
          <cell r="O16">
            <v>3.5527136788005009E-15</v>
          </cell>
          <cell r="P16">
            <v>153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153</v>
          </cell>
          <cell r="V16">
            <v>0</v>
          </cell>
          <cell r="W16">
            <v>0</v>
          </cell>
          <cell r="X16">
            <v>29.977</v>
          </cell>
          <cell r="Y16">
            <v>29.976999999999997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29.977</v>
          </cell>
          <cell r="BC16">
            <v>153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34.537999999999997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Srpen"/>
      <sheetName val="Červenec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274.52800000000002</v>
          </cell>
          <cell r="E6">
            <v>113.83799999999999</v>
          </cell>
          <cell r="F6">
            <v>160.69</v>
          </cell>
          <cell r="G6">
            <v>34.58</v>
          </cell>
          <cell r="H6">
            <v>0</v>
          </cell>
          <cell r="I6">
            <v>184.38800000000001</v>
          </cell>
          <cell r="J6">
            <v>2.5739999999999998</v>
          </cell>
          <cell r="K6">
            <v>3.633</v>
          </cell>
          <cell r="L6">
            <v>0</v>
          </cell>
          <cell r="M6">
            <v>0</v>
          </cell>
          <cell r="N6">
            <v>178.18100000000001</v>
          </cell>
          <cell r="O6">
            <v>0</v>
          </cell>
          <cell r="P6">
            <v>937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937</v>
          </cell>
          <cell r="V6">
            <v>0</v>
          </cell>
          <cell r="W6">
            <v>7.3999999999999996E-2</v>
          </cell>
          <cell r="X6">
            <v>184.38800000000001</v>
          </cell>
          <cell r="Y6">
            <v>6.2809999999999997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178.18100000000001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184.38800000000001</v>
          </cell>
          <cell r="BC6">
            <v>937</v>
          </cell>
          <cell r="BD6">
            <v>274.52800000000002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511.37799999999999</v>
          </cell>
          <cell r="E7">
            <v>211.875</v>
          </cell>
          <cell r="F7">
            <v>299.50299999999999</v>
          </cell>
          <cell r="G7">
            <v>34.75</v>
          </cell>
          <cell r="H7">
            <v>0</v>
          </cell>
          <cell r="I7">
            <v>172.53299999999999</v>
          </cell>
          <cell r="J7">
            <v>2.42</v>
          </cell>
          <cell r="K7">
            <v>3.4209999999999998</v>
          </cell>
          <cell r="L7">
            <v>0</v>
          </cell>
          <cell r="M7">
            <v>0</v>
          </cell>
          <cell r="N7">
            <v>166.69200000000001</v>
          </cell>
          <cell r="O7">
            <v>0</v>
          </cell>
          <cell r="P7">
            <v>878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878</v>
          </cell>
          <cell r="V7">
            <v>0</v>
          </cell>
          <cell r="W7">
            <v>6.6000000000000003E-2</v>
          </cell>
          <cell r="X7">
            <v>172.53299999999999</v>
          </cell>
          <cell r="Y7">
            <v>5.9069999999999991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166.69200000000001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172.53299999999999</v>
          </cell>
          <cell r="BC7">
            <v>878</v>
          </cell>
          <cell r="BD7">
            <v>511.37799999999999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486.642</v>
          </cell>
          <cell r="E8">
            <v>201.68600000000001</v>
          </cell>
          <cell r="F8">
            <v>284.95600000000002</v>
          </cell>
          <cell r="G8">
            <v>35.064999999999998</v>
          </cell>
          <cell r="H8">
            <v>0</v>
          </cell>
          <cell r="I8">
            <v>163.96899999999999</v>
          </cell>
          <cell r="J8">
            <v>4.9619999999999997</v>
          </cell>
          <cell r="K8">
            <v>7.01</v>
          </cell>
          <cell r="L8">
            <v>0</v>
          </cell>
          <cell r="M8">
            <v>0</v>
          </cell>
          <cell r="N8">
            <v>151.99700000000001</v>
          </cell>
          <cell r="O8">
            <v>0</v>
          </cell>
          <cell r="P8">
            <v>834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834</v>
          </cell>
          <cell r="V8">
            <v>0</v>
          </cell>
          <cell r="W8">
            <v>8.3000000000000004E-2</v>
          </cell>
          <cell r="X8">
            <v>163.96899999999999</v>
          </cell>
          <cell r="Y8">
            <v>12.055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151.99700000000001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163.96899999999999</v>
          </cell>
          <cell r="BC8">
            <v>834</v>
          </cell>
          <cell r="BD8">
            <v>486.642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386.39699999999999</v>
          </cell>
          <cell r="E9">
            <v>160.24600000000001</v>
          </cell>
          <cell r="F9">
            <v>226.15100000000001</v>
          </cell>
          <cell r="G9">
            <v>35.369</v>
          </cell>
          <cell r="H9">
            <v>0</v>
          </cell>
          <cell r="I9">
            <v>130.10300000000001</v>
          </cell>
          <cell r="J9">
            <v>3.9289999999999998</v>
          </cell>
          <cell r="K9">
            <v>5.5460000000000003</v>
          </cell>
          <cell r="L9">
            <v>0</v>
          </cell>
          <cell r="M9">
            <v>0</v>
          </cell>
          <cell r="N9">
            <v>120.628</v>
          </cell>
          <cell r="O9">
            <v>0</v>
          </cell>
          <cell r="P9">
            <v>661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661</v>
          </cell>
          <cell r="V9">
            <v>0</v>
          </cell>
          <cell r="W9">
            <v>0.13700000000000001</v>
          </cell>
          <cell r="X9">
            <v>130.10300000000001</v>
          </cell>
          <cell r="Y9">
            <v>9.6120000000000001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120.628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130.10300000000001</v>
          </cell>
          <cell r="BC9">
            <v>661</v>
          </cell>
          <cell r="BD9">
            <v>386.39699999999999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163.399</v>
          </cell>
          <cell r="E10">
            <v>67.977000000000004</v>
          </cell>
          <cell r="F10">
            <v>95.421999999999997</v>
          </cell>
          <cell r="G10">
            <v>35.033000000000001</v>
          </cell>
          <cell r="H10">
            <v>0</v>
          </cell>
          <cell r="I10">
            <v>54.814</v>
          </cell>
          <cell r="J10">
            <v>1.7889999999999999</v>
          </cell>
          <cell r="K10">
            <v>2.512</v>
          </cell>
          <cell r="L10">
            <v>0</v>
          </cell>
          <cell r="M10">
            <v>0</v>
          </cell>
          <cell r="N10">
            <v>50.512999999999998</v>
          </cell>
          <cell r="O10">
            <v>0</v>
          </cell>
          <cell r="P10">
            <v>277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277</v>
          </cell>
          <cell r="V10">
            <v>0</v>
          </cell>
          <cell r="W10">
            <v>0.2</v>
          </cell>
          <cell r="X10">
            <v>54.814</v>
          </cell>
          <cell r="Y10">
            <v>4.5010000000000003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50.512999999999998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54.814</v>
          </cell>
          <cell r="BC10">
            <v>277</v>
          </cell>
          <cell r="BD10">
            <v>163.399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124.422</v>
          </cell>
          <cell r="E11">
            <v>51.9</v>
          </cell>
          <cell r="F11">
            <v>72.522000000000006</v>
          </cell>
          <cell r="G11">
            <v>35.499000000000002</v>
          </cell>
          <cell r="H11">
            <v>0</v>
          </cell>
          <cell r="I11">
            <v>41.746000000000002</v>
          </cell>
          <cell r="J11">
            <v>1.3939999999999999</v>
          </cell>
          <cell r="K11">
            <v>1.9490000000000001</v>
          </cell>
          <cell r="L11">
            <v>0</v>
          </cell>
          <cell r="M11">
            <v>0</v>
          </cell>
          <cell r="N11">
            <v>38.402999999999999</v>
          </cell>
          <cell r="O11">
            <v>0</v>
          </cell>
          <cell r="P11">
            <v>210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210</v>
          </cell>
          <cell r="V11">
            <v>0</v>
          </cell>
          <cell r="W11">
            <v>0.20899999999999999</v>
          </cell>
          <cell r="X11">
            <v>41.746000000000002</v>
          </cell>
          <cell r="Y11">
            <v>3.552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38.402999999999999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41.746000000000002</v>
          </cell>
          <cell r="BC11">
            <v>210</v>
          </cell>
          <cell r="BD11">
            <v>124.422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132.762</v>
          </cell>
          <cell r="E12">
            <v>55.598999999999997</v>
          </cell>
          <cell r="F12">
            <v>77.162999999999997</v>
          </cell>
          <cell r="G12">
            <v>35.453000000000003</v>
          </cell>
          <cell r="H12">
            <v>0</v>
          </cell>
          <cell r="I12">
            <v>44.834000000000003</v>
          </cell>
          <cell r="J12">
            <v>1.506</v>
          </cell>
          <cell r="K12">
            <v>2.089</v>
          </cell>
          <cell r="L12">
            <v>0</v>
          </cell>
          <cell r="M12">
            <v>0</v>
          </cell>
          <cell r="N12">
            <v>41.238999999999997</v>
          </cell>
          <cell r="O12">
            <v>0</v>
          </cell>
          <cell r="P12">
            <v>224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224</v>
          </cell>
          <cell r="V12">
            <v>0</v>
          </cell>
          <cell r="W12">
            <v>0.254</v>
          </cell>
          <cell r="X12">
            <v>44.834000000000003</v>
          </cell>
          <cell r="Y12">
            <v>3.8489999999999998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41.238999999999997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44.834000000000003</v>
          </cell>
          <cell r="BC12">
            <v>224</v>
          </cell>
          <cell r="BD12">
            <v>132.762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125.983</v>
          </cell>
          <cell r="E13">
            <v>52.564999999999998</v>
          </cell>
          <cell r="F13">
            <v>73.418000000000006</v>
          </cell>
          <cell r="G13">
            <v>35.436</v>
          </cell>
          <cell r="H13">
            <v>0</v>
          </cell>
          <cell r="I13">
            <v>42.162999999999997</v>
          </cell>
          <cell r="J13">
            <v>1.4179999999999999</v>
          </cell>
          <cell r="K13">
            <v>1.98</v>
          </cell>
          <cell r="L13">
            <v>0</v>
          </cell>
          <cell r="M13">
            <v>0</v>
          </cell>
          <cell r="N13">
            <v>38.765000000000001</v>
          </cell>
          <cell r="O13">
            <v>0</v>
          </cell>
          <cell r="P13">
            <v>212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212</v>
          </cell>
          <cell r="V13">
            <v>0</v>
          </cell>
          <cell r="W13">
            <v>0.224</v>
          </cell>
          <cell r="X13">
            <v>42.162999999999997</v>
          </cell>
          <cell r="Y13">
            <v>3.6219999999999999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38.765000000000001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42.162999999999997</v>
          </cell>
          <cell r="BC13">
            <v>212</v>
          </cell>
          <cell r="BD13">
            <v>125.983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127.01300000000001</v>
          </cell>
          <cell r="E14">
            <v>52.603999999999999</v>
          </cell>
          <cell r="F14">
            <v>74.409000000000006</v>
          </cell>
          <cell r="G14">
            <v>35.619999999999997</v>
          </cell>
          <cell r="H14">
            <v>0</v>
          </cell>
          <cell r="I14">
            <v>43.399000000000001</v>
          </cell>
          <cell r="J14">
            <v>1.363</v>
          </cell>
          <cell r="K14">
            <v>1.927</v>
          </cell>
          <cell r="L14">
            <v>0</v>
          </cell>
          <cell r="M14">
            <v>0</v>
          </cell>
          <cell r="N14">
            <v>40.109000000000002</v>
          </cell>
          <cell r="O14">
            <v>0</v>
          </cell>
          <cell r="P14">
            <v>221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221</v>
          </cell>
          <cell r="V14">
            <v>0</v>
          </cell>
          <cell r="W14">
            <v>0.20499999999999999</v>
          </cell>
          <cell r="X14">
            <v>43.399000000000001</v>
          </cell>
          <cell r="Y14">
            <v>3.4950000000000001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40.109000000000002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43.399000000000001</v>
          </cell>
          <cell r="BC14">
            <v>221</v>
          </cell>
          <cell r="BD14">
            <v>127.01300000000001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316.697</v>
          </cell>
          <cell r="E15">
            <v>130.69399999999999</v>
          </cell>
          <cell r="F15">
            <v>186.00299999999999</v>
          </cell>
          <cell r="G15">
            <v>35.484000000000002</v>
          </cell>
          <cell r="H15">
            <v>0</v>
          </cell>
          <cell r="I15">
            <v>106.17700000000001</v>
          </cell>
          <cell r="J15">
            <v>3.2949999999999999</v>
          </cell>
          <cell r="K15">
            <v>4.6890000000000001</v>
          </cell>
          <cell r="L15">
            <v>0</v>
          </cell>
          <cell r="M15">
            <v>0</v>
          </cell>
          <cell r="N15">
            <v>98.192999999999998</v>
          </cell>
          <cell r="O15">
            <v>0</v>
          </cell>
          <cell r="P15">
            <v>544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544</v>
          </cell>
          <cell r="V15">
            <v>0</v>
          </cell>
          <cell r="W15">
            <v>0.193</v>
          </cell>
          <cell r="X15">
            <v>106.17700000000001</v>
          </cell>
          <cell r="Y15">
            <v>8.1769999999999996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98.192999999999998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106.17700000000001</v>
          </cell>
          <cell r="BC15">
            <v>544</v>
          </cell>
          <cell r="BD15">
            <v>316.697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485.923</v>
          </cell>
          <cell r="E16">
            <v>199.99700000000001</v>
          </cell>
          <cell r="F16">
            <v>285.92599999999999</v>
          </cell>
          <cell r="G16">
            <v>35.402999999999999</v>
          </cell>
          <cell r="H16">
            <v>0</v>
          </cell>
          <cell r="I16">
            <v>158.74100000000001</v>
          </cell>
          <cell r="J16">
            <v>4.7480000000000002</v>
          </cell>
          <cell r="K16">
            <v>6.7869999999999999</v>
          </cell>
          <cell r="L16">
            <v>0</v>
          </cell>
          <cell r="M16">
            <v>0</v>
          </cell>
          <cell r="N16">
            <v>147.20599999999999</v>
          </cell>
          <cell r="O16">
            <v>0</v>
          </cell>
          <cell r="P16">
            <v>817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817</v>
          </cell>
          <cell r="V16">
            <v>0</v>
          </cell>
          <cell r="W16">
            <v>0.12</v>
          </cell>
          <cell r="X16">
            <v>158.74100000000001</v>
          </cell>
          <cell r="Y16">
            <v>11.654999999999999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147.20599999999999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158.74100000000001</v>
          </cell>
          <cell r="BC16">
            <v>817</v>
          </cell>
          <cell r="BD16">
            <v>485.923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543.52599999999995</v>
          </cell>
          <cell r="E17">
            <v>223.84100000000001</v>
          </cell>
          <cell r="F17">
            <v>319.685</v>
          </cell>
          <cell r="G17">
            <v>35.398000000000003</v>
          </cell>
          <cell r="H17">
            <v>0</v>
          </cell>
          <cell r="I17">
            <v>182.63300000000001</v>
          </cell>
          <cell r="J17">
            <v>5.4139999999999997</v>
          </cell>
          <cell r="K17">
            <v>7.7329999999999997</v>
          </cell>
          <cell r="L17">
            <v>0</v>
          </cell>
          <cell r="M17">
            <v>0</v>
          </cell>
          <cell r="N17">
            <v>169.48599999999999</v>
          </cell>
          <cell r="O17">
            <v>0</v>
          </cell>
          <cell r="P17">
            <v>939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939</v>
          </cell>
          <cell r="V17">
            <v>0</v>
          </cell>
          <cell r="W17">
            <v>8.3000000000000004E-2</v>
          </cell>
          <cell r="X17">
            <v>182.63300000000001</v>
          </cell>
          <cell r="Y17">
            <v>13.229999999999999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169.48599999999999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182.63300000000001</v>
          </cell>
          <cell r="BC17">
            <v>939</v>
          </cell>
          <cell r="BD17">
            <v>543.52599999999995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502.38099999999997</v>
          </cell>
          <cell r="E6">
            <v>207.33500000000001</v>
          </cell>
          <cell r="F6">
            <v>295.04599999999999</v>
          </cell>
          <cell r="G6">
            <v>35.314</v>
          </cell>
          <cell r="H6">
            <v>0</v>
          </cell>
          <cell r="I6">
            <v>169.238</v>
          </cell>
          <cell r="J6">
            <v>5.0419999999999998</v>
          </cell>
          <cell r="K6">
            <v>7.1749999999999998</v>
          </cell>
          <cell r="L6">
            <v>0</v>
          </cell>
          <cell r="M6">
            <v>0</v>
          </cell>
          <cell r="N6">
            <v>157.02099999999999</v>
          </cell>
          <cell r="O6">
            <v>0</v>
          </cell>
          <cell r="P6">
            <v>867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867</v>
          </cell>
          <cell r="V6">
            <v>0</v>
          </cell>
          <cell r="W6">
            <v>9.8000000000000004E-2</v>
          </cell>
          <cell r="X6">
            <v>169.238</v>
          </cell>
          <cell r="Y6">
            <v>12.315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157.02099999999999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169.238</v>
          </cell>
          <cell r="BC6">
            <v>867</v>
          </cell>
          <cell r="BD6">
            <v>502.38099999999997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480.04700000000003</v>
          </cell>
          <cell r="E7">
            <v>197.583</v>
          </cell>
          <cell r="F7">
            <v>282.464</v>
          </cell>
          <cell r="G7">
            <v>35.365000000000002</v>
          </cell>
          <cell r="H7">
            <v>0</v>
          </cell>
          <cell r="I7">
            <v>161.66200000000001</v>
          </cell>
          <cell r="J7">
            <v>4.7809999999999997</v>
          </cell>
          <cell r="K7">
            <v>6.8360000000000003</v>
          </cell>
          <cell r="L7">
            <v>0</v>
          </cell>
          <cell r="M7">
            <v>0</v>
          </cell>
          <cell r="N7">
            <v>150.04499999999999</v>
          </cell>
          <cell r="O7">
            <v>0</v>
          </cell>
          <cell r="P7">
            <v>832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832</v>
          </cell>
          <cell r="V7">
            <v>0</v>
          </cell>
          <cell r="W7">
            <v>7.6999999999999999E-2</v>
          </cell>
          <cell r="X7">
            <v>161.66200000000001</v>
          </cell>
          <cell r="Y7">
            <v>11.694000000000001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150.04499999999999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161.66200000000001</v>
          </cell>
          <cell r="BC7">
            <v>832</v>
          </cell>
          <cell r="BD7">
            <v>480.04700000000003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467.93700000000001</v>
          </cell>
          <cell r="E8">
            <v>192.465</v>
          </cell>
          <cell r="F8">
            <v>275.47199999999998</v>
          </cell>
          <cell r="G8">
            <v>35.256999999999998</v>
          </cell>
          <cell r="H8">
            <v>0</v>
          </cell>
          <cell r="I8">
            <v>157.00800000000001</v>
          </cell>
          <cell r="J8">
            <v>4.6890000000000001</v>
          </cell>
          <cell r="K8">
            <v>6.7119999999999997</v>
          </cell>
          <cell r="L8">
            <v>0</v>
          </cell>
          <cell r="M8">
            <v>0</v>
          </cell>
          <cell r="N8">
            <v>145.607</v>
          </cell>
          <cell r="O8">
            <v>0</v>
          </cell>
          <cell r="P8">
            <v>809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809</v>
          </cell>
          <cell r="V8">
            <v>0</v>
          </cell>
          <cell r="W8">
            <v>0.108</v>
          </cell>
          <cell r="X8">
            <v>157.00800000000001</v>
          </cell>
          <cell r="Y8">
            <v>11.509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145.607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157.00800000000001</v>
          </cell>
          <cell r="BC8">
            <v>809</v>
          </cell>
          <cell r="BD8">
            <v>467.93700000000001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248.904</v>
          </cell>
          <cell r="E9">
            <v>102.77800000000001</v>
          </cell>
          <cell r="F9">
            <v>146.126</v>
          </cell>
          <cell r="G9">
            <v>35.415999999999997</v>
          </cell>
          <cell r="H9">
            <v>0</v>
          </cell>
          <cell r="I9">
            <v>83.034000000000006</v>
          </cell>
          <cell r="J9">
            <v>2.5419999999999998</v>
          </cell>
          <cell r="K9">
            <v>3.6150000000000002</v>
          </cell>
          <cell r="L9">
            <v>0</v>
          </cell>
          <cell r="M9">
            <v>0</v>
          </cell>
          <cell r="N9">
            <v>76.876999999999995</v>
          </cell>
          <cell r="O9">
            <v>0</v>
          </cell>
          <cell r="P9">
            <v>425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425</v>
          </cell>
          <cell r="V9">
            <v>0</v>
          </cell>
          <cell r="W9">
            <v>0.14399999999999999</v>
          </cell>
          <cell r="X9">
            <v>83.034000000000006</v>
          </cell>
          <cell r="Y9">
            <v>6.3010000000000002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76.876999999999995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83.034000000000006</v>
          </cell>
          <cell r="BC9">
            <v>425</v>
          </cell>
          <cell r="BD9">
            <v>248.904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165.04300000000001</v>
          </cell>
          <cell r="E10">
            <v>68.542000000000002</v>
          </cell>
          <cell r="F10">
            <v>96.501000000000005</v>
          </cell>
          <cell r="G10">
            <v>35.503</v>
          </cell>
          <cell r="H10">
            <v>0</v>
          </cell>
          <cell r="I10">
            <v>55.244</v>
          </cell>
          <cell r="J10">
            <v>1.7929999999999999</v>
          </cell>
          <cell r="K10">
            <v>2.5249999999999999</v>
          </cell>
          <cell r="L10">
            <v>0</v>
          </cell>
          <cell r="M10">
            <v>0</v>
          </cell>
          <cell r="N10">
            <v>50.926000000000002</v>
          </cell>
          <cell r="O10">
            <v>0</v>
          </cell>
          <cell r="P10">
            <v>280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280</v>
          </cell>
          <cell r="V10">
            <v>0</v>
          </cell>
          <cell r="W10">
            <v>0.2</v>
          </cell>
          <cell r="X10">
            <v>55.244</v>
          </cell>
          <cell r="Y10">
            <v>4.5179999999999998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50.926000000000002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55.244</v>
          </cell>
          <cell r="BC10">
            <v>280</v>
          </cell>
          <cell r="BD10">
            <v>165.04300000000001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149.29</v>
          </cell>
          <cell r="E11">
            <v>62.323</v>
          </cell>
          <cell r="F11">
            <v>86.966999999999999</v>
          </cell>
          <cell r="G11">
            <v>35.497999999999998</v>
          </cell>
          <cell r="H11">
            <v>0</v>
          </cell>
          <cell r="I11">
            <v>50.164000000000001</v>
          </cell>
          <cell r="J11">
            <v>1.718</v>
          </cell>
          <cell r="K11">
            <v>2.3980000000000001</v>
          </cell>
          <cell r="L11">
            <v>0</v>
          </cell>
          <cell r="M11">
            <v>0</v>
          </cell>
          <cell r="N11">
            <v>46.048000000000002</v>
          </cell>
          <cell r="O11">
            <v>0</v>
          </cell>
          <cell r="P11">
            <v>252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252</v>
          </cell>
          <cell r="V11">
            <v>0</v>
          </cell>
          <cell r="W11">
            <v>0.216</v>
          </cell>
          <cell r="X11">
            <v>50.164000000000001</v>
          </cell>
          <cell r="Y11">
            <v>4.3319999999999999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46.048000000000002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50.164000000000001</v>
          </cell>
          <cell r="BC11">
            <v>252</v>
          </cell>
          <cell r="BD11">
            <v>149.29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142.315</v>
          </cell>
          <cell r="E12">
            <v>59.639000000000003</v>
          </cell>
          <cell r="F12">
            <v>82.676000000000002</v>
          </cell>
          <cell r="G12">
            <v>35.531999999999996</v>
          </cell>
          <cell r="H12">
            <v>0</v>
          </cell>
          <cell r="I12">
            <v>47.69</v>
          </cell>
          <cell r="J12">
            <v>1.67</v>
          </cell>
          <cell r="K12">
            <v>2.3140000000000001</v>
          </cell>
          <cell r="L12">
            <v>0</v>
          </cell>
          <cell r="M12">
            <v>0</v>
          </cell>
          <cell r="N12">
            <v>43.706000000000003</v>
          </cell>
          <cell r="O12">
            <v>0</v>
          </cell>
          <cell r="P12">
            <v>238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238</v>
          </cell>
          <cell r="V12">
            <v>0</v>
          </cell>
          <cell r="W12">
            <v>0.221</v>
          </cell>
          <cell r="X12">
            <v>47.69</v>
          </cell>
          <cell r="Y12">
            <v>4.2050000000000001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43.706000000000003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47.69</v>
          </cell>
          <cell r="BC12">
            <v>238</v>
          </cell>
          <cell r="BD12">
            <v>142.315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144.512</v>
          </cell>
          <cell r="E13">
            <v>60.472000000000001</v>
          </cell>
          <cell r="F13">
            <v>84.04</v>
          </cell>
          <cell r="G13">
            <v>35.527999999999999</v>
          </cell>
          <cell r="H13">
            <v>0</v>
          </cell>
          <cell r="I13">
            <v>48.371000000000002</v>
          </cell>
          <cell r="J13">
            <v>1.6779999999999999</v>
          </cell>
          <cell r="K13">
            <v>2.3330000000000002</v>
          </cell>
          <cell r="L13">
            <v>0</v>
          </cell>
          <cell r="M13">
            <v>0</v>
          </cell>
          <cell r="N13">
            <v>44.36</v>
          </cell>
          <cell r="O13">
            <v>0</v>
          </cell>
          <cell r="P13">
            <v>242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242</v>
          </cell>
          <cell r="V13">
            <v>0</v>
          </cell>
          <cell r="W13">
            <v>0.214</v>
          </cell>
          <cell r="X13">
            <v>48.371000000000002</v>
          </cell>
          <cell r="Y13">
            <v>4.2250000000000005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44.36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48.371000000000002</v>
          </cell>
          <cell r="BC13">
            <v>242</v>
          </cell>
          <cell r="BD13">
            <v>144.512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143.756</v>
          </cell>
          <cell r="E14">
            <v>60.335999999999999</v>
          </cell>
          <cell r="F14">
            <v>83.42</v>
          </cell>
          <cell r="G14">
            <v>35.677999999999997</v>
          </cell>
          <cell r="H14">
            <v>0</v>
          </cell>
          <cell r="I14">
            <v>48.018000000000001</v>
          </cell>
          <cell r="J14">
            <v>1.6459999999999999</v>
          </cell>
          <cell r="K14">
            <v>2.2759999999999998</v>
          </cell>
          <cell r="L14">
            <v>0</v>
          </cell>
          <cell r="M14">
            <v>0</v>
          </cell>
          <cell r="N14">
            <v>44.095999999999997</v>
          </cell>
          <cell r="O14">
            <v>0</v>
          </cell>
          <cell r="P14">
            <v>239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239</v>
          </cell>
          <cell r="V14">
            <v>0</v>
          </cell>
          <cell r="W14">
            <v>0.20699999999999999</v>
          </cell>
          <cell r="X14">
            <v>48.018000000000001</v>
          </cell>
          <cell r="Y14">
            <v>4.1289999999999996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44.095999999999997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239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48.018000000000001</v>
          </cell>
          <cell r="BC14">
            <v>239</v>
          </cell>
          <cell r="BD14">
            <v>143.756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273.61500000000001</v>
          </cell>
          <cell r="E15">
            <v>112.4</v>
          </cell>
          <cell r="F15">
            <v>161.215</v>
          </cell>
          <cell r="G15">
            <v>35.509</v>
          </cell>
          <cell r="H15">
            <v>0</v>
          </cell>
          <cell r="I15">
            <v>96.834000000000003</v>
          </cell>
          <cell r="J15">
            <v>3.012</v>
          </cell>
          <cell r="K15">
            <v>4.32</v>
          </cell>
          <cell r="L15">
            <v>0</v>
          </cell>
          <cell r="M15">
            <v>0</v>
          </cell>
          <cell r="N15">
            <v>89.501999999999995</v>
          </cell>
          <cell r="O15">
            <v>0</v>
          </cell>
          <cell r="P15">
            <v>500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500</v>
          </cell>
          <cell r="V15">
            <v>0</v>
          </cell>
          <cell r="W15">
            <v>0.14099999999999999</v>
          </cell>
          <cell r="X15">
            <v>96.834000000000003</v>
          </cell>
          <cell r="Y15">
            <v>7.4730000000000008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500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89.501999999999995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500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96.834000000000003</v>
          </cell>
          <cell r="BC15">
            <v>500</v>
          </cell>
          <cell r="BD15">
            <v>273.61500000000001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91.805000000000007</v>
          </cell>
          <cell r="J16">
            <v>37.667999999999999</v>
          </cell>
          <cell r="K16">
            <v>54.137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475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475</v>
          </cell>
          <cell r="V16">
            <v>0</v>
          </cell>
          <cell r="W16">
            <v>0</v>
          </cell>
          <cell r="X16">
            <v>91.805000000000007</v>
          </cell>
          <cell r="Y16">
            <v>91.805000000000007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475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475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91.805000000000007</v>
          </cell>
          <cell r="BC16">
            <v>475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267.64400000000001</v>
          </cell>
          <cell r="E6">
            <v>114.096</v>
          </cell>
          <cell r="F6">
            <v>153.548</v>
          </cell>
          <cell r="G6">
            <v>34.58</v>
          </cell>
          <cell r="H6">
            <v>0</v>
          </cell>
          <cell r="I6">
            <v>93.915000000000006</v>
          </cell>
          <cell r="J6">
            <v>1.21</v>
          </cell>
          <cell r="K6">
            <v>1.6279999999999999</v>
          </cell>
          <cell r="L6">
            <v>0</v>
          </cell>
          <cell r="M6">
            <v>0</v>
          </cell>
          <cell r="N6">
            <v>91.076999999999998</v>
          </cell>
          <cell r="O6">
            <v>0</v>
          </cell>
          <cell r="P6">
            <v>455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455</v>
          </cell>
          <cell r="V6">
            <v>0</v>
          </cell>
          <cell r="W6">
            <v>3.5999999999999997E-2</v>
          </cell>
          <cell r="X6">
            <v>93.915000000000006</v>
          </cell>
          <cell r="Y6">
            <v>2.8740000000000001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91.076999999999998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93.915000000000006</v>
          </cell>
          <cell r="BC6">
            <v>455</v>
          </cell>
          <cell r="BD6">
            <v>267.64400000000001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253.24799999999999</v>
          </cell>
          <cell r="E7">
            <v>107.571</v>
          </cell>
          <cell r="F7">
            <v>145.67699999999999</v>
          </cell>
          <cell r="G7">
            <v>34.667999999999999</v>
          </cell>
          <cell r="H7">
            <v>0</v>
          </cell>
          <cell r="I7">
            <v>88.816000000000003</v>
          </cell>
          <cell r="J7">
            <v>1.145</v>
          </cell>
          <cell r="K7">
            <v>1.55</v>
          </cell>
          <cell r="L7">
            <v>0</v>
          </cell>
          <cell r="M7">
            <v>0</v>
          </cell>
          <cell r="N7">
            <v>86.120999999999995</v>
          </cell>
          <cell r="O7">
            <v>0</v>
          </cell>
          <cell r="P7">
            <v>433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433</v>
          </cell>
          <cell r="V7">
            <v>0</v>
          </cell>
          <cell r="W7">
            <v>0.03</v>
          </cell>
          <cell r="X7">
            <v>88.816000000000003</v>
          </cell>
          <cell r="Y7">
            <v>2.7250000000000001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86.120999999999995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88.816000000000003</v>
          </cell>
          <cell r="BC7">
            <v>433</v>
          </cell>
          <cell r="BD7">
            <v>253.24799999999999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253.98599999999999</v>
          </cell>
          <cell r="E8">
            <v>107.96</v>
          </cell>
          <cell r="F8">
            <v>146.02600000000001</v>
          </cell>
          <cell r="G8">
            <v>34.667999999999999</v>
          </cell>
          <cell r="H8">
            <v>0</v>
          </cell>
          <cell r="I8">
            <v>89.745000000000005</v>
          </cell>
          <cell r="J8">
            <v>1.1459999999999999</v>
          </cell>
          <cell r="K8">
            <v>1.55</v>
          </cell>
          <cell r="L8">
            <v>0</v>
          </cell>
          <cell r="M8">
            <v>0</v>
          </cell>
          <cell r="N8">
            <v>87.049000000000007</v>
          </cell>
          <cell r="O8">
            <v>0</v>
          </cell>
          <cell r="P8">
            <v>437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437</v>
          </cell>
          <cell r="V8">
            <v>0</v>
          </cell>
          <cell r="W8">
            <v>3.5000000000000003E-2</v>
          </cell>
          <cell r="X8">
            <v>89.745000000000005</v>
          </cell>
          <cell r="Y8">
            <v>2.7309999999999999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87.049000000000007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89.745000000000005</v>
          </cell>
          <cell r="BC8">
            <v>437</v>
          </cell>
          <cell r="BD8">
            <v>253.98599999999999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224.77500000000001</v>
          </cell>
          <cell r="E9">
            <v>95.363</v>
          </cell>
          <cell r="F9">
            <v>129.41200000000001</v>
          </cell>
          <cell r="G9">
            <v>34.667999999999999</v>
          </cell>
          <cell r="H9">
            <v>0</v>
          </cell>
          <cell r="I9">
            <v>79.421000000000006</v>
          </cell>
          <cell r="J9">
            <v>0.96099999999999997</v>
          </cell>
          <cell r="K9">
            <v>1.3029999999999999</v>
          </cell>
          <cell r="L9">
            <v>0</v>
          </cell>
          <cell r="M9">
            <v>0</v>
          </cell>
          <cell r="N9">
            <v>77.156999999999996</v>
          </cell>
          <cell r="O9">
            <v>0</v>
          </cell>
          <cell r="P9">
            <v>388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388</v>
          </cell>
          <cell r="V9">
            <v>0</v>
          </cell>
          <cell r="W9">
            <v>5.7000000000000002E-2</v>
          </cell>
          <cell r="X9">
            <v>79.421000000000006</v>
          </cell>
          <cell r="Y9">
            <v>2.3209999999999997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77.156999999999996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79.421000000000006</v>
          </cell>
          <cell r="BC9">
            <v>388</v>
          </cell>
          <cell r="BD9">
            <v>224.77500000000001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81.010000000000005</v>
          </cell>
          <cell r="E10">
            <v>34.445999999999998</v>
          </cell>
          <cell r="F10">
            <v>46.564</v>
          </cell>
          <cell r="G10">
            <v>34.667999999999999</v>
          </cell>
          <cell r="H10">
            <v>0</v>
          </cell>
          <cell r="I10">
            <v>28.152000000000001</v>
          </cell>
          <cell r="J10">
            <v>0.35799999999999998</v>
          </cell>
          <cell r="K10">
            <v>0.48299999999999998</v>
          </cell>
          <cell r="L10">
            <v>0</v>
          </cell>
          <cell r="M10">
            <v>0</v>
          </cell>
          <cell r="N10">
            <v>27.311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9.5000000000000001E-2</v>
          </cell>
          <cell r="X10">
            <v>28.152000000000001</v>
          </cell>
          <cell r="Y10">
            <v>0.93599999999999994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27.311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28.152000000000001</v>
          </cell>
          <cell r="BC10">
            <v>137</v>
          </cell>
          <cell r="BD10">
            <v>81.010000000000005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48.128999999999998</v>
          </cell>
          <cell r="E11">
            <v>20.565999999999999</v>
          </cell>
          <cell r="F11">
            <v>27.562999999999999</v>
          </cell>
          <cell r="G11">
            <v>34.667999999999999</v>
          </cell>
          <cell r="H11">
            <v>0</v>
          </cell>
          <cell r="I11">
            <v>16.995000000000001</v>
          </cell>
          <cell r="J11">
            <v>0.22500000000000001</v>
          </cell>
          <cell r="K11">
            <v>0.30099999999999999</v>
          </cell>
          <cell r="L11">
            <v>0</v>
          </cell>
          <cell r="M11">
            <v>0</v>
          </cell>
          <cell r="N11">
            <v>16.469000000000001</v>
          </cell>
          <cell r="O11">
            <v>0</v>
          </cell>
          <cell r="P11">
            <v>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82</v>
          </cell>
          <cell r="V11">
            <v>0</v>
          </cell>
          <cell r="W11">
            <v>9.8000000000000004E-2</v>
          </cell>
          <cell r="X11">
            <v>16.995000000000001</v>
          </cell>
          <cell r="Y11">
            <v>0.624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16.469000000000001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16.995000000000001</v>
          </cell>
          <cell r="BC11">
            <v>82</v>
          </cell>
          <cell r="BD11">
            <v>48.128999999999998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44.393999999999998</v>
          </cell>
          <cell r="E12">
            <v>19.355</v>
          </cell>
          <cell r="F12">
            <v>25.039000000000001</v>
          </cell>
          <cell r="G12">
            <v>34.667999999999999</v>
          </cell>
          <cell r="H12">
            <v>0</v>
          </cell>
          <cell r="I12">
            <v>15.89</v>
          </cell>
          <cell r="J12">
            <v>0.218</v>
          </cell>
          <cell r="K12">
            <v>0.28199999999999997</v>
          </cell>
          <cell r="L12">
            <v>0</v>
          </cell>
          <cell r="M12">
            <v>0</v>
          </cell>
          <cell r="N12">
            <v>15.39</v>
          </cell>
          <cell r="O12">
            <v>0</v>
          </cell>
          <cell r="P12">
            <v>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</v>
          </cell>
          <cell r="V12">
            <v>0</v>
          </cell>
          <cell r="W12">
            <v>0.104</v>
          </cell>
          <cell r="X12">
            <v>15.89</v>
          </cell>
          <cell r="Y12">
            <v>0.60399999999999998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15.39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15.89</v>
          </cell>
          <cell r="BC12">
            <v>74</v>
          </cell>
          <cell r="BD12">
            <v>44.393999999999998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49.604999999999997</v>
          </cell>
          <cell r="E13">
            <v>22.439</v>
          </cell>
          <cell r="F13">
            <v>27.166</v>
          </cell>
          <cell r="G13">
            <v>34.667999999999999</v>
          </cell>
          <cell r="H13">
            <v>0</v>
          </cell>
          <cell r="I13">
            <v>18.126000000000001</v>
          </cell>
          <cell r="J13">
            <v>0.254</v>
          </cell>
          <cell r="K13">
            <v>0.307</v>
          </cell>
          <cell r="L13">
            <v>0</v>
          </cell>
          <cell r="M13">
            <v>0</v>
          </cell>
          <cell r="N13">
            <v>17.565000000000001</v>
          </cell>
          <cell r="O13">
            <v>0</v>
          </cell>
          <cell r="P13">
            <v>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79</v>
          </cell>
          <cell r="V13">
            <v>0</v>
          </cell>
          <cell r="W13">
            <v>0.104</v>
          </cell>
          <cell r="X13">
            <v>18.126000000000001</v>
          </cell>
          <cell r="Y13">
            <v>0.66499999999999992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17.565000000000001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18.126000000000001</v>
          </cell>
          <cell r="BC13">
            <v>79</v>
          </cell>
          <cell r="BD13">
            <v>49.604999999999997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62.895000000000003</v>
          </cell>
          <cell r="E14">
            <v>28.588000000000001</v>
          </cell>
          <cell r="F14">
            <v>34.307000000000002</v>
          </cell>
          <cell r="G14">
            <v>34.667999999999999</v>
          </cell>
          <cell r="H14">
            <v>0</v>
          </cell>
          <cell r="I14">
            <v>23.146999999999998</v>
          </cell>
          <cell r="J14">
            <v>0.31</v>
          </cell>
          <cell r="K14">
            <v>0.373</v>
          </cell>
          <cell r="L14">
            <v>0</v>
          </cell>
          <cell r="M14">
            <v>0</v>
          </cell>
          <cell r="N14">
            <v>22.463999999999999</v>
          </cell>
          <cell r="O14">
            <v>0</v>
          </cell>
          <cell r="P14">
            <v>100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0</v>
          </cell>
          <cell r="W14">
            <v>0.106</v>
          </cell>
          <cell r="X14">
            <v>23.146999999999998</v>
          </cell>
          <cell r="Y14">
            <v>0.78900000000000003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22.463999999999999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23.146999999999998</v>
          </cell>
          <cell r="BC14">
            <v>100</v>
          </cell>
          <cell r="BD14">
            <v>62.895000000000003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137.00299999999999</v>
          </cell>
          <cell r="E15">
            <v>61.369</v>
          </cell>
          <cell r="F15">
            <v>75.634</v>
          </cell>
          <cell r="G15">
            <v>34.667999999999999</v>
          </cell>
          <cell r="H15">
            <v>0</v>
          </cell>
          <cell r="I15">
            <v>52.064999999999998</v>
          </cell>
          <cell r="J15">
            <v>0.68600000000000005</v>
          </cell>
          <cell r="K15">
            <v>0.84499999999999997</v>
          </cell>
          <cell r="L15">
            <v>0</v>
          </cell>
          <cell r="M15">
            <v>0</v>
          </cell>
          <cell r="N15">
            <v>50.533999999999999</v>
          </cell>
          <cell r="O15">
            <v>0</v>
          </cell>
          <cell r="P15">
            <v>231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231</v>
          </cell>
          <cell r="V15">
            <v>0</v>
          </cell>
          <cell r="W15">
            <v>9.0999999999999998E-2</v>
          </cell>
          <cell r="X15">
            <v>52.064999999999998</v>
          </cell>
          <cell r="Y15">
            <v>1.6220000000000001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50.533999999999999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52.064999999999998</v>
          </cell>
          <cell r="BC15">
            <v>231</v>
          </cell>
          <cell r="BD15">
            <v>137.00299999999999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229.39699999999999</v>
          </cell>
          <cell r="E16">
            <v>103.726</v>
          </cell>
          <cell r="F16">
            <v>125.67100000000001</v>
          </cell>
          <cell r="G16">
            <v>34.667999999999999</v>
          </cell>
          <cell r="H16">
            <v>0</v>
          </cell>
          <cell r="I16">
            <v>84.372</v>
          </cell>
          <cell r="J16">
            <v>1.0629999999999999</v>
          </cell>
          <cell r="K16">
            <v>1.2869999999999999</v>
          </cell>
          <cell r="L16">
            <v>0</v>
          </cell>
          <cell r="M16">
            <v>0</v>
          </cell>
          <cell r="N16">
            <v>82.022000000000006</v>
          </cell>
          <cell r="O16">
            <v>0</v>
          </cell>
          <cell r="P16">
            <v>368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368</v>
          </cell>
          <cell r="V16">
            <v>0</v>
          </cell>
          <cell r="W16">
            <v>6.6000000000000003E-2</v>
          </cell>
          <cell r="X16">
            <v>84.372</v>
          </cell>
          <cell r="Y16">
            <v>2.4159999999999995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82.022000000000006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84.372</v>
          </cell>
          <cell r="BC16">
            <v>368</v>
          </cell>
          <cell r="BD16">
            <v>229.39699999999999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268.05599999999998</v>
          </cell>
          <cell r="E17">
            <v>118.47799999999999</v>
          </cell>
          <cell r="F17">
            <v>149.578</v>
          </cell>
          <cell r="G17">
            <v>34.667999999999999</v>
          </cell>
          <cell r="H17">
            <v>0</v>
          </cell>
          <cell r="I17">
            <v>98.13</v>
          </cell>
          <cell r="J17">
            <v>1.1870000000000001</v>
          </cell>
          <cell r="K17">
            <v>1.498</v>
          </cell>
          <cell r="L17">
            <v>0</v>
          </cell>
          <cell r="M17">
            <v>0</v>
          </cell>
          <cell r="N17">
            <v>95.444999999999993</v>
          </cell>
          <cell r="O17">
            <v>0</v>
          </cell>
          <cell r="P17">
            <v>446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446</v>
          </cell>
          <cell r="V17">
            <v>0</v>
          </cell>
          <cell r="W17">
            <v>4.5999999999999999E-2</v>
          </cell>
          <cell r="X17">
            <v>98.13</v>
          </cell>
          <cell r="Y17">
            <v>2.7309999999999999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95.444999999999993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98.13</v>
          </cell>
          <cell r="BC17">
            <v>446</v>
          </cell>
          <cell r="BD17">
            <v>268.05599999999998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239.02199999999999</v>
          </cell>
          <cell r="E6">
            <v>104.133</v>
          </cell>
          <cell r="F6">
            <v>134.88900000000001</v>
          </cell>
          <cell r="G6">
            <v>35.314</v>
          </cell>
          <cell r="H6">
            <v>0</v>
          </cell>
          <cell r="I6">
            <v>84.918999999999997</v>
          </cell>
          <cell r="J6">
            <v>1.0409999999999999</v>
          </cell>
          <cell r="K6">
            <v>1.3480000000000001</v>
          </cell>
          <cell r="L6">
            <v>0</v>
          </cell>
          <cell r="M6">
            <v>0</v>
          </cell>
          <cell r="N6">
            <v>82.53</v>
          </cell>
          <cell r="O6">
            <v>0</v>
          </cell>
          <cell r="P6">
            <v>396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396</v>
          </cell>
          <cell r="V6">
            <v>0</v>
          </cell>
          <cell r="W6">
            <v>5.5E-2</v>
          </cell>
          <cell r="X6">
            <v>84.918999999999997</v>
          </cell>
          <cell r="Y6">
            <v>2.4440000000000004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82.53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84.918999999999997</v>
          </cell>
          <cell r="BC6">
            <v>396</v>
          </cell>
          <cell r="BD6">
            <v>239.02199999999999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235.66800000000001</v>
          </cell>
          <cell r="E7">
            <v>103.136</v>
          </cell>
          <cell r="F7">
            <v>132.53200000000001</v>
          </cell>
          <cell r="G7">
            <v>34.667999999999999</v>
          </cell>
          <cell r="H7">
            <v>0</v>
          </cell>
          <cell r="I7">
            <v>85.602000000000004</v>
          </cell>
          <cell r="J7">
            <v>1.0449999999999999</v>
          </cell>
          <cell r="K7">
            <v>1.3420000000000001</v>
          </cell>
          <cell r="L7">
            <v>0</v>
          </cell>
          <cell r="M7">
            <v>0</v>
          </cell>
          <cell r="N7">
            <v>83.215000000000003</v>
          </cell>
          <cell r="O7">
            <v>0</v>
          </cell>
          <cell r="P7">
            <v>396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396</v>
          </cell>
          <cell r="V7">
            <v>0</v>
          </cell>
          <cell r="W7">
            <v>4.5999999999999999E-2</v>
          </cell>
          <cell r="X7">
            <v>85.602000000000004</v>
          </cell>
          <cell r="Y7">
            <v>2.4329999999999998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83.215000000000003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85.602000000000004</v>
          </cell>
          <cell r="BC7">
            <v>396</v>
          </cell>
          <cell r="BD7">
            <v>235.66800000000001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235.59299999999999</v>
          </cell>
          <cell r="E8">
            <v>102.607</v>
          </cell>
          <cell r="F8">
            <v>132.98599999999999</v>
          </cell>
          <cell r="G8">
            <v>34.667999999999999</v>
          </cell>
          <cell r="H8">
            <v>0</v>
          </cell>
          <cell r="I8">
            <v>84.872</v>
          </cell>
          <cell r="J8">
            <v>1.0309999999999999</v>
          </cell>
          <cell r="K8">
            <v>1.3360000000000001</v>
          </cell>
          <cell r="L8">
            <v>0</v>
          </cell>
          <cell r="M8">
            <v>0</v>
          </cell>
          <cell r="N8">
            <v>82.504999999999995</v>
          </cell>
          <cell r="O8">
            <v>0</v>
          </cell>
          <cell r="P8">
            <v>396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396</v>
          </cell>
          <cell r="V8">
            <v>0</v>
          </cell>
          <cell r="W8">
            <v>6.4000000000000001E-2</v>
          </cell>
          <cell r="X8">
            <v>84.872</v>
          </cell>
          <cell r="Y8">
            <v>2.431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82.504999999999995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84.872</v>
          </cell>
          <cell r="BC8">
            <v>396</v>
          </cell>
          <cell r="BD8">
            <v>235.59299999999999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113.527</v>
          </cell>
          <cell r="E9">
            <v>49.811</v>
          </cell>
          <cell r="F9">
            <v>63.716000000000001</v>
          </cell>
          <cell r="G9">
            <v>34.667999999999999</v>
          </cell>
          <cell r="H9">
            <v>0</v>
          </cell>
          <cell r="I9">
            <v>40.825000000000003</v>
          </cell>
          <cell r="J9">
            <v>0.50800000000000001</v>
          </cell>
          <cell r="K9">
            <v>0.64900000000000002</v>
          </cell>
          <cell r="L9">
            <v>0</v>
          </cell>
          <cell r="M9">
            <v>0</v>
          </cell>
          <cell r="N9">
            <v>39.667999999999999</v>
          </cell>
          <cell r="O9">
            <v>0</v>
          </cell>
          <cell r="P9">
            <v>188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188</v>
          </cell>
          <cell r="V9">
            <v>0</v>
          </cell>
          <cell r="W9">
            <v>9.8000000000000004E-2</v>
          </cell>
          <cell r="X9">
            <v>40.825000000000003</v>
          </cell>
          <cell r="Y9">
            <v>1.2550000000000001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39.667999999999999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40.825000000000003</v>
          </cell>
          <cell r="BC9">
            <v>188</v>
          </cell>
          <cell r="BD9">
            <v>113.527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91.174999999999997</v>
          </cell>
          <cell r="E10">
            <v>40.057000000000002</v>
          </cell>
          <cell r="F10">
            <v>51.118000000000002</v>
          </cell>
          <cell r="G10">
            <v>34.667999999999999</v>
          </cell>
          <cell r="H10">
            <v>0</v>
          </cell>
          <cell r="I10">
            <v>32.869</v>
          </cell>
          <cell r="J10">
            <v>0.41299999999999998</v>
          </cell>
          <cell r="K10">
            <v>0.52800000000000002</v>
          </cell>
          <cell r="L10">
            <v>0</v>
          </cell>
          <cell r="M10">
            <v>0</v>
          </cell>
          <cell r="N10">
            <v>31.928000000000001</v>
          </cell>
          <cell r="O10">
            <v>0</v>
          </cell>
          <cell r="P10">
            <v>151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151</v>
          </cell>
          <cell r="V10">
            <v>0</v>
          </cell>
          <cell r="W10">
            <v>0.10199999999999999</v>
          </cell>
          <cell r="X10">
            <v>32.869</v>
          </cell>
          <cell r="Y10">
            <v>1.0430000000000001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31.928000000000001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32.869</v>
          </cell>
          <cell r="BC10">
            <v>151</v>
          </cell>
          <cell r="BD10">
            <v>91.174999999999997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74.311999999999998</v>
          </cell>
          <cell r="E11">
            <v>32.637</v>
          </cell>
          <cell r="F11">
            <v>41.674999999999997</v>
          </cell>
          <cell r="G11">
            <v>34.667999999999999</v>
          </cell>
          <cell r="H11">
            <v>0</v>
          </cell>
          <cell r="I11">
            <v>26.757000000000001</v>
          </cell>
          <cell r="J11">
            <v>0.35899999999999999</v>
          </cell>
          <cell r="K11">
            <v>0.45800000000000002</v>
          </cell>
          <cell r="L11">
            <v>0</v>
          </cell>
          <cell r="M11">
            <v>0</v>
          </cell>
          <cell r="N11">
            <v>25.94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0.106</v>
          </cell>
          <cell r="X11">
            <v>26.757000000000001</v>
          </cell>
          <cell r="Y11">
            <v>0.92299999999999993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26.757000000000001</v>
          </cell>
          <cell r="BC11">
            <v>123</v>
          </cell>
          <cell r="BD11">
            <v>74.311999999999998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71.831999999999994</v>
          </cell>
          <cell r="E12">
            <v>31.643999999999998</v>
          </cell>
          <cell r="F12">
            <v>40.188000000000002</v>
          </cell>
          <cell r="G12">
            <v>35.531999999999996</v>
          </cell>
          <cell r="H12">
            <v>0</v>
          </cell>
          <cell r="I12">
            <v>25.152999999999999</v>
          </cell>
          <cell r="J12">
            <v>0.34100000000000003</v>
          </cell>
          <cell r="K12">
            <v>0.432</v>
          </cell>
          <cell r="L12">
            <v>0</v>
          </cell>
          <cell r="M12">
            <v>0</v>
          </cell>
          <cell r="N12">
            <v>24.38</v>
          </cell>
          <cell r="O12">
            <v>0</v>
          </cell>
          <cell r="P12">
            <v>115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115</v>
          </cell>
          <cell r="V12">
            <v>0</v>
          </cell>
          <cell r="W12">
            <v>0.111</v>
          </cell>
          <cell r="X12">
            <v>25.152999999999999</v>
          </cell>
          <cell r="Y12">
            <v>0.88400000000000001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24.38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25.152999999999999</v>
          </cell>
          <cell r="BC12">
            <v>115</v>
          </cell>
          <cell r="BD12">
            <v>71.831999999999994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70.341999999999999</v>
          </cell>
          <cell r="E13">
            <v>31.018999999999998</v>
          </cell>
          <cell r="F13">
            <v>39.323</v>
          </cell>
          <cell r="G13">
            <v>34.667999999999999</v>
          </cell>
          <cell r="H13">
            <v>0</v>
          </cell>
          <cell r="I13">
            <v>25.198</v>
          </cell>
          <cell r="J13">
            <v>0.33900000000000002</v>
          </cell>
          <cell r="K13">
            <v>0.43</v>
          </cell>
          <cell r="L13">
            <v>0</v>
          </cell>
          <cell r="M13">
            <v>0</v>
          </cell>
          <cell r="N13">
            <v>24.428999999999998</v>
          </cell>
          <cell r="O13">
            <v>0</v>
          </cell>
          <cell r="P13">
            <v>115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115</v>
          </cell>
          <cell r="V13">
            <v>0</v>
          </cell>
          <cell r="W13">
            <v>0.113</v>
          </cell>
          <cell r="X13">
            <v>25.198</v>
          </cell>
          <cell r="Y13">
            <v>0.88200000000000001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24.428999999999998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25.198</v>
          </cell>
          <cell r="BC13">
            <v>115</v>
          </cell>
          <cell r="BD13">
            <v>70.341999999999999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71.828999999999994</v>
          </cell>
          <cell r="E14">
            <v>31.64</v>
          </cell>
          <cell r="F14">
            <v>40.189</v>
          </cell>
          <cell r="G14">
            <v>34.667999999999999</v>
          </cell>
          <cell r="H14">
            <v>0</v>
          </cell>
          <cell r="I14">
            <v>25.805</v>
          </cell>
          <cell r="J14">
            <v>0.34599999999999997</v>
          </cell>
          <cell r="K14">
            <v>0.44</v>
          </cell>
          <cell r="L14">
            <v>0</v>
          </cell>
          <cell r="M14">
            <v>0</v>
          </cell>
          <cell r="N14">
            <v>25.018999999999998</v>
          </cell>
          <cell r="O14">
            <v>0</v>
          </cell>
          <cell r="P14">
            <v>118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118</v>
          </cell>
          <cell r="V14">
            <v>0</v>
          </cell>
          <cell r="W14">
            <v>0.11</v>
          </cell>
          <cell r="X14">
            <v>25.805</v>
          </cell>
          <cell r="Y14">
            <v>0.89600000000000002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25.018999999999998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25.805</v>
          </cell>
          <cell r="BC14">
            <v>118</v>
          </cell>
          <cell r="BD14">
            <v>71.828999999999994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150.47399999999999</v>
          </cell>
          <cell r="E15">
            <v>65.488</v>
          </cell>
          <cell r="F15">
            <v>84.986000000000004</v>
          </cell>
          <cell r="G15">
            <v>34.667999999999999</v>
          </cell>
          <cell r="H15">
            <v>0</v>
          </cell>
          <cell r="I15">
            <v>58.006999999999998</v>
          </cell>
          <cell r="J15">
            <v>0.72799999999999998</v>
          </cell>
          <cell r="K15">
            <v>0.94399999999999995</v>
          </cell>
          <cell r="L15">
            <v>0</v>
          </cell>
          <cell r="M15">
            <v>0</v>
          </cell>
          <cell r="N15">
            <v>56.335000000000001</v>
          </cell>
          <cell r="O15">
            <v>0</v>
          </cell>
          <cell r="P15">
            <v>271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271</v>
          </cell>
          <cell r="V15">
            <v>0</v>
          </cell>
          <cell r="W15">
            <v>0.09</v>
          </cell>
          <cell r="X15">
            <v>58.006999999999998</v>
          </cell>
          <cell r="Y15">
            <v>1.762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56.335000000000001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58.006999999999998</v>
          </cell>
          <cell r="BC15">
            <v>271</v>
          </cell>
          <cell r="BD15">
            <v>150.47399999999999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57.176000000000002</v>
          </cell>
          <cell r="J16">
            <v>24.837</v>
          </cell>
          <cell r="K16">
            <v>32.338999999999999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268</v>
          </cell>
          <cell r="V16">
            <v>0</v>
          </cell>
          <cell r="W16">
            <v>0</v>
          </cell>
          <cell r="X16">
            <v>57.176000000000002</v>
          </cell>
          <cell r="Y16">
            <v>57.176000000000002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57.176000000000002</v>
          </cell>
          <cell r="BC16">
            <v>268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1250.672</v>
          </cell>
          <cell r="E6">
            <v>551.41099999999994</v>
          </cell>
          <cell r="F6">
            <v>699.26099999999997</v>
          </cell>
          <cell r="G6">
            <v>34.58</v>
          </cell>
          <cell r="H6">
            <v>0</v>
          </cell>
          <cell r="I6">
            <v>452.32799999999997</v>
          </cell>
          <cell r="J6">
            <v>4.641</v>
          </cell>
          <cell r="K6">
            <v>5.8860000000000001</v>
          </cell>
          <cell r="L6">
            <v>0</v>
          </cell>
          <cell r="M6">
            <v>0</v>
          </cell>
          <cell r="N6">
            <v>441.80099999999999</v>
          </cell>
          <cell r="O6">
            <v>0</v>
          </cell>
          <cell r="P6">
            <v>2065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2065</v>
          </cell>
          <cell r="V6">
            <v>0</v>
          </cell>
          <cell r="W6">
            <v>3.625</v>
          </cell>
          <cell r="X6">
            <v>452.32799999999997</v>
          </cell>
          <cell r="Y6">
            <v>14.152000000000001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441.80099999999999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452.32799999999997</v>
          </cell>
          <cell r="BC6">
            <v>2065</v>
          </cell>
          <cell r="BD6">
            <v>1250.672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1213.4490000000001</v>
          </cell>
          <cell r="E7">
            <v>531.71400000000006</v>
          </cell>
          <cell r="F7">
            <v>681.73500000000001</v>
          </cell>
          <cell r="G7">
            <v>34.749000000000002</v>
          </cell>
          <cell r="H7">
            <v>0</v>
          </cell>
          <cell r="I7">
            <v>417.05200000000002</v>
          </cell>
          <cell r="J7">
            <v>3.9689999999999999</v>
          </cell>
          <cell r="K7">
            <v>5.0890000000000004</v>
          </cell>
          <cell r="L7">
            <v>0</v>
          </cell>
          <cell r="M7">
            <v>0</v>
          </cell>
          <cell r="N7">
            <v>407.99400000000003</v>
          </cell>
          <cell r="O7">
            <v>0</v>
          </cell>
          <cell r="P7">
            <v>1925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1925</v>
          </cell>
          <cell r="V7">
            <v>0</v>
          </cell>
          <cell r="W7">
            <v>2.9420000000000002</v>
          </cell>
          <cell r="X7">
            <v>417.05200000000002</v>
          </cell>
          <cell r="Y7">
            <v>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407.99400000000003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417.05200000000002</v>
          </cell>
          <cell r="BC7">
            <v>1925</v>
          </cell>
          <cell r="BD7">
            <v>1213.4490000000001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1036.252</v>
          </cell>
          <cell r="E8">
            <v>450.50299999999999</v>
          </cell>
          <cell r="F8">
            <v>585.74900000000002</v>
          </cell>
          <cell r="G8">
            <v>35.067999999999998</v>
          </cell>
          <cell r="H8">
            <v>0</v>
          </cell>
          <cell r="I8">
            <v>371.09399999999999</v>
          </cell>
          <cell r="J8">
            <v>3.641</v>
          </cell>
          <cell r="K8">
            <v>4.7350000000000003</v>
          </cell>
          <cell r="L8">
            <v>0</v>
          </cell>
          <cell r="M8">
            <v>0</v>
          </cell>
          <cell r="N8">
            <v>362.71800000000002</v>
          </cell>
          <cell r="O8">
            <v>0</v>
          </cell>
          <cell r="P8">
            <v>1737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1737</v>
          </cell>
          <cell r="V8">
            <v>0</v>
          </cell>
          <cell r="W8">
            <v>4.0410000000000004</v>
          </cell>
          <cell r="X8">
            <v>371.09399999999999</v>
          </cell>
          <cell r="Y8">
            <v>12.417000000000002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362.71800000000002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371.09399999999999</v>
          </cell>
          <cell r="BC8">
            <v>1737</v>
          </cell>
          <cell r="BD8">
            <v>1036.252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792.66099999999994</v>
          </cell>
          <cell r="E9">
            <v>347.29599999999999</v>
          </cell>
          <cell r="F9">
            <v>445.36500000000001</v>
          </cell>
          <cell r="G9">
            <v>35.378999999999998</v>
          </cell>
          <cell r="H9">
            <v>0</v>
          </cell>
          <cell r="I9">
            <v>284.84399999999999</v>
          </cell>
          <cell r="J9">
            <v>2.907</v>
          </cell>
          <cell r="K9">
            <v>3.7280000000000002</v>
          </cell>
          <cell r="L9">
            <v>0</v>
          </cell>
          <cell r="M9">
            <v>0</v>
          </cell>
          <cell r="N9">
            <v>278.209</v>
          </cell>
          <cell r="O9">
            <v>0</v>
          </cell>
          <cell r="P9">
            <v>1315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1315</v>
          </cell>
          <cell r="V9">
            <v>0</v>
          </cell>
          <cell r="W9">
            <v>4.7149999999999999</v>
          </cell>
          <cell r="X9">
            <v>284.84399999999999</v>
          </cell>
          <cell r="Y9">
            <v>11.35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278.209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284.84399999999999</v>
          </cell>
          <cell r="BC9">
            <v>1315</v>
          </cell>
          <cell r="BD9">
            <v>792.66099999999994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404.34500000000003</v>
          </cell>
          <cell r="E10">
            <v>176.821</v>
          </cell>
          <cell r="F10">
            <v>227.524</v>
          </cell>
          <cell r="G10">
            <v>35.040999999999997</v>
          </cell>
          <cell r="H10">
            <v>0</v>
          </cell>
          <cell r="I10">
            <v>144.637</v>
          </cell>
          <cell r="J10">
            <v>1.262</v>
          </cell>
          <cell r="K10">
            <v>1.623</v>
          </cell>
          <cell r="L10">
            <v>0</v>
          </cell>
          <cell r="M10">
            <v>0</v>
          </cell>
          <cell r="N10">
            <v>141.75200000000001</v>
          </cell>
          <cell r="O10">
            <v>0</v>
          </cell>
          <cell r="P10">
            <v>670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670</v>
          </cell>
          <cell r="V10">
            <v>0</v>
          </cell>
          <cell r="W10">
            <v>4.665</v>
          </cell>
          <cell r="X10">
            <v>144.637</v>
          </cell>
          <cell r="Y10">
            <v>7.55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141.75200000000001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144.637</v>
          </cell>
          <cell r="BC10">
            <v>670</v>
          </cell>
          <cell r="BD10">
            <v>404.34500000000003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265.44200000000001</v>
          </cell>
          <cell r="E11">
            <v>118.262</v>
          </cell>
          <cell r="F11">
            <v>147.18</v>
          </cell>
          <cell r="G11">
            <v>35.499000000000002</v>
          </cell>
          <cell r="H11">
            <v>0</v>
          </cell>
          <cell r="I11">
            <v>94.86</v>
          </cell>
          <cell r="J11">
            <v>0.81</v>
          </cell>
          <cell r="K11">
            <v>1.0069999999999999</v>
          </cell>
          <cell r="L11">
            <v>0</v>
          </cell>
          <cell r="M11">
            <v>0</v>
          </cell>
          <cell r="N11">
            <v>93.043000000000006</v>
          </cell>
          <cell r="O11">
            <v>0</v>
          </cell>
          <cell r="P11">
            <v>425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425</v>
          </cell>
          <cell r="V11">
            <v>0</v>
          </cell>
          <cell r="W11">
            <v>3.8540000000000001</v>
          </cell>
          <cell r="X11">
            <v>94.86</v>
          </cell>
          <cell r="Y11">
            <v>5.6710000000000003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93.043000000000006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94.86</v>
          </cell>
          <cell r="BC11">
            <v>425</v>
          </cell>
          <cell r="BD11">
            <v>265.44200000000001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328.959</v>
          </cell>
          <cell r="E12">
            <v>146.34700000000001</v>
          </cell>
          <cell r="F12">
            <v>182.61199999999999</v>
          </cell>
          <cell r="G12">
            <v>35.454000000000001</v>
          </cell>
          <cell r="H12">
            <v>0</v>
          </cell>
          <cell r="I12">
            <v>118.65300000000001</v>
          </cell>
          <cell r="J12">
            <v>0.97599999999999998</v>
          </cell>
          <cell r="K12">
            <v>1.2170000000000001</v>
          </cell>
          <cell r="L12">
            <v>0</v>
          </cell>
          <cell r="M12">
            <v>0</v>
          </cell>
          <cell r="N12">
            <v>116.46</v>
          </cell>
          <cell r="O12">
            <v>0</v>
          </cell>
          <cell r="P12">
            <v>533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533</v>
          </cell>
          <cell r="V12">
            <v>0</v>
          </cell>
          <cell r="W12">
            <v>3.5110000000000001</v>
          </cell>
          <cell r="X12">
            <v>118.65300000000001</v>
          </cell>
          <cell r="Y12">
            <v>5.7040000000000006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116.46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118.65300000000001</v>
          </cell>
          <cell r="BC12">
            <v>533</v>
          </cell>
          <cell r="BD12">
            <v>328.959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331.94200000000001</v>
          </cell>
          <cell r="E13">
            <v>148.26300000000001</v>
          </cell>
          <cell r="F13">
            <v>183.679</v>
          </cell>
          <cell r="G13">
            <v>35.436</v>
          </cell>
          <cell r="H13">
            <v>0</v>
          </cell>
          <cell r="I13">
            <v>119.06</v>
          </cell>
          <cell r="J13">
            <v>1.0089999999999999</v>
          </cell>
          <cell r="K13">
            <v>1.2490000000000001</v>
          </cell>
          <cell r="L13">
            <v>0</v>
          </cell>
          <cell r="M13">
            <v>0</v>
          </cell>
          <cell r="N13">
            <v>116.80200000000001</v>
          </cell>
          <cell r="O13">
            <v>0</v>
          </cell>
          <cell r="P13">
            <v>531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531</v>
          </cell>
          <cell r="V13">
            <v>0</v>
          </cell>
          <cell r="W13">
            <v>3.5270000000000001</v>
          </cell>
          <cell r="X13">
            <v>119.06</v>
          </cell>
          <cell r="Y13">
            <v>5.7850000000000001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116.80200000000001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119.06</v>
          </cell>
          <cell r="BC13">
            <v>531</v>
          </cell>
          <cell r="BD13">
            <v>331.94200000000001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329.33</v>
          </cell>
          <cell r="E14">
            <v>147.15</v>
          </cell>
          <cell r="F14">
            <v>182.18</v>
          </cell>
          <cell r="G14">
            <v>35.616999999999997</v>
          </cell>
          <cell r="H14">
            <v>0</v>
          </cell>
          <cell r="I14">
            <v>118.68899999999999</v>
          </cell>
          <cell r="J14">
            <v>0.97899999999999998</v>
          </cell>
          <cell r="K14">
            <v>1.2130000000000001</v>
          </cell>
          <cell r="L14">
            <v>0</v>
          </cell>
          <cell r="M14">
            <v>0</v>
          </cell>
          <cell r="N14">
            <v>116.497</v>
          </cell>
          <cell r="O14">
            <v>0</v>
          </cell>
          <cell r="P14">
            <v>529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529</v>
          </cell>
          <cell r="V14">
            <v>0</v>
          </cell>
          <cell r="W14">
            <v>4.2439999999999998</v>
          </cell>
          <cell r="X14">
            <v>118.68899999999999</v>
          </cell>
          <cell r="Y14">
            <v>6.4359999999999999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116.497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118.68899999999999</v>
          </cell>
          <cell r="BC14">
            <v>529</v>
          </cell>
          <cell r="BD14">
            <v>329.33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568.99699999999996</v>
          </cell>
          <cell r="E15">
            <v>249.97200000000001</v>
          </cell>
          <cell r="F15">
            <v>319.02499999999998</v>
          </cell>
          <cell r="G15">
            <v>35.484000000000002</v>
          </cell>
          <cell r="H15">
            <v>0</v>
          </cell>
          <cell r="I15">
            <v>212.86500000000001</v>
          </cell>
          <cell r="J15">
            <v>1.8129999999999999</v>
          </cell>
          <cell r="K15">
            <v>2.3140000000000001</v>
          </cell>
          <cell r="L15">
            <v>0</v>
          </cell>
          <cell r="M15">
            <v>0</v>
          </cell>
          <cell r="N15">
            <v>208.738</v>
          </cell>
          <cell r="O15">
            <v>0</v>
          </cell>
          <cell r="P15">
            <v>978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978</v>
          </cell>
          <cell r="V15">
            <v>0</v>
          </cell>
          <cell r="W15">
            <v>4.3150000000000004</v>
          </cell>
          <cell r="X15">
            <v>212.86500000000001</v>
          </cell>
          <cell r="Y15">
            <v>8.4420000000000002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978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208.738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978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212.86500000000001</v>
          </cell>
          <cell r="BC15">
            <v>978</v>
          </cell>
          <cell r="BD15">
            <v>568.99699999999996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1106.5260000000001</v>
          </cell>
          <cell r="E16">
            <v>486.84899999999999</v>
          </cell>
          <cell r="F16">
            <v>619.67700000000002</v>
          </cell>
          <cell r="G16">
            <v>35.402999999999999</v>
          </cell>
          <cell r="H16">
            <v>0</v>
          </cell>
          <cell r="I16">
            <v>394.35199999999998</v>
          </cell>
          <cell r="J16">
            <v>3.4689999999999999</v>
          </cell>
          <cell r="K16">
            <v>4.4160000000000004</v>
          </cell>
          <cell r="L16">
            <v>0</v>
          </cell>
          <cell r="M16">
            <v>0</v>
          </cell>
          <cell r="N16">
            <v>386.46699999999998</v>
          </cell>
          <cell r="O16">
            <v>0</v>
          </cell>
          <cell r="P16">
            <v>1807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1807</v>
          </cell>
          <cell r="V16">
            <v>0</v>
          </cell>
          <cell r="W16">
            <v>2.7509999999999999</v>
          </cell>
          <cell r="X16">
            <v>394.35199999999998</v>
          </cell>
          <cell r="Y16">
            <v>10.635999999999999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1807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386.46699999999998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1807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394.35199999999998</v>
          </cell>
          <cell r="BC16">
            <v>1807</v>
          </cell>
          <cell r="BD16">
            <v>1106.5260000000001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1232.3040000000001</v>
          </cell>
          <cell r="E17">
            <v>542.11099999999999</v>
          </cell>
          <cell r="F17">
            <v>690.19299999999998</v>
          </cell>
          <cell r="G17">
            <v>35.401000000000003</v>
          </cell>
          <cell r="H17">
            <v>0</v>
          </cell>
          <cell r="I17">
            <v>446.39600000000002</v>
          </cell>
          <cell r="J17">
            <v>4.0209999999999999</v>
          </cell>
          <cell r="K17">
            <v>5.12</v>
          </cell>
          <cell r="L17">
            <v>0</v>
          </cell>
          <cell r="M17">
            <v>0</v>
          </cell>
          <cell r="N17">
            <v>437.255</v>
          </cell>
          <cell r="O17">
            <v>0</v>
          </cell>
          <cell r="P17">
            <v>2046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2046</v>
          </cell>
          <cell r="V17">
            <v>0</v>
          </cell>
          <cell r="W17">
            <v>3.028</v>
          </cell>
          <cell r="X17">
            <v>446.39600000000002</v>
          </cell>
          <cell r="Y17">
            <v>12.169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437.255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446.39600000000002</v>
          </cell>
          <cell r="BC17">
            <v>2046</v>
          </cell>
          <cell r="BD17">
            <v>1232.3040000000001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1156.241</v>
          </cell>
          <cell r="E6">
            <v>508.17700000000002</v>
          </cell>
          <cell r="F6">
            <v>648.06399999999996</v>
          </cell>
          <cell r="G6">
            <v>35.314</v>
          </cell>
          <cell r="H6">
            <v>0</v>
          </cell>
          <cell r="I6">
            <v>419.51799999999997</v>
          </cell>
          <cell r="J6">
            <v>2.738</v>
          </cell>
          <cell r="K6">
            <v>3.492</v>
          </cell>
          <cell r="L6">
            <v>0</v>
          </cell>
          <cell r="M6">
            <v>0</v>
          </cell>
          <cell r="N6">
            <v>413.28800000000001</v>
          </cell>
          <cell r="O6">
            <v>0</v>
          </cell>
          <cell r="P6">
            <v>1926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1926</v>
          </cell>
          <cell r="V6">
            <v>0</v>
          </cell>
          <cell r="W6">
            <v>0.60899999999999999</v>
          </cell>
          <cell r="X6">
            <v>419.51799999999997</v>
          </cell>
          <cell r="Y6">
            <v>6.8390000000000004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413.28800000000001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419.51799999999997</v>
          </cell>
          <cell r="BC6">
            <v>1926</v>
          </cell>
          <cell r="BD6">
            <v>1156.241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1125.434</v>
          </cell>
          <cell r="E7">
            <v>498.38400000000001</v>
          </cell>
          <cell r="F7">
            <v>627.04999999999995</v>
          </cell>
          <cell r="G7">
            <v>35.368000000000002</v>
          </cell>
          <cell r="H7">
            <v>0</v>
          </cell>
          <cell r="I7">
            <v>409.767</v>
          </cell>
          <cell r="J7">
            <v>2.677</v>
          </cell>
          <cell r="K7">
            <v>3.3690000000000002</v>
          </cell>
          <cell r="L7">
            <v>0</v>
          </cell>
          <cell r="M7">
            <v>0</v>
          </cell>
          <cell r="N7">
            <v>403.721</v>
          </cell>
          <cell r="O7">
            <v>0</v>
          </cell>
          <cell r="P7">
            <v>1856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1856</v>
          </cell>
          <cell r="V7">
            <v>0</v>
          </cell>
          <cell r="W7">
            <v>0.48699999999999999</v>
          </cell>
          <cell r="X7">
            <v>409.767</v>
          </cell>
          <cell r="Y7">
            <v>6.5330000000000004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403.721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409.767</v>
          </cell>
          <cell r="BC7">
            <v>1856</v>
          </cell>
          <cell r="BD7">
            <v>1125.434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1077.2329999999999</v>
          </cell>
          <cell r="E8">
            <v>477.05500000000001</v>
          </cell>
          <cell r="F8">
            <v>600.178</v>
          </cell>
          <cell r="G8">
            <v>35.256999999999998</v>
          </cell>
          <cell r="H8">
            <v>0</v>
          </cell>
          <cell r="I8">
            <v>391.245</v>
          </cell>
          <cell r="J8">
            <v>2.5609999999999999</v>
          </cell>
          <cell r="K8">
            <v>3.2210000000000001</v>
          </cell>
          <cell r="L8">
            <v>0</v>
          </cell>
          <cell r="M8">
            <v>0</v>
          </cell>
          <cell r="N8">
            <v>385.46300000000002</v>
          </cell>
          <cell r="O8">
            <v>0</v>
          </cell>
          <cell r="P8">
            <v>1772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1772</v>
          </cell>
          <cell r="V8">
            <v>0</v>
          </cell>
          <cell r="W8">
            <v>0.69</v>
          </cell>
          <cell r="X8">
            <v>391.245</v>
          </cell>
          <cell r="Y8">
            <v>6.4719999999999995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1772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385.46300000000002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1772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391.245</v>
          </cell>
          <cell r="BC8">
            <v>1772</v>
          </cell>
          <cell r="BD8">
            <v>1077.2329999999999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449.96800000000002</v>
          </cell>
          <cell r="E9">
            <v>201.715</v>
          </cell>
          <cell r="F9">
            <v>248.25299999999999</v>
          </cell>
          <cell r="G9">
            <v>35.417000000000002</v>
          </cell>
          <cell r="H9">
            <v>0</v>
          </cell>
          <cell r="I9">
            <v>162.73400000000001</v>
          </cell>
          <cell r="J9">
            <v>1.073</v>
          </cell>
          <cell r="K9">
            <v>1.32</v>
          </cell>
          <cell r="L9">
            <v>0</v>
          </cell>
          <cell r="M9">
            <v>0</v>
          </cell>
          <cell r="N9">
            <v>160.34100000000001</v>
          </cell>
          <cell r="O9">
            <v>0</v>
          </cell>
          <cell r="P9">
            <v>721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721</v>
          </cell>
          <cell r="V9">
            <v>0</v>
          </cell>
          <cell r="W9">
            <v>0.91800000000000004</v>
          </cell>
          <cell r="X9">
            <v>162.73400000000001</v>
          </cell>
          <cell r="Y9">
            <v>3.3109999999999999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160.34100000000001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162.73400000000001</v>
          </cell>
          <cell r="BC9">
            <v>721</v>
          </cell>
          <cell r="BD9">
            <v>449.96800000000002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381.72399999999999</v>
          </cell>
          <cell r="E10">
            <v>171.673</v>
          </cell>
          <cell r="F10">
            <v>210.05099999999999</v>
          </cell>
          <cell r="G10">
            <v>35.518999999999998</v>
          </cell>
          <cell r="H10">
            <v>0</v>
          </cell>
          <cell r="I10">
            <v>138.03200000000001</v>
          </cell>
          <cell r="J10">
            <v>0.94499999999999995</v>
          </cell>
          <cell r="K10">
            <v>1.1559999999999999</v>
          </cell>
          <cell r="L10">
            <v>0</v>
          </cell>
          <cell r="M10">
            <v>0</v>
          </cell>
          <cell r="N10">
            <v>135.93100000000001</v>
          </cell>
          <cell r="O10">
            <v>0</v>
          </cell>
          <cell r="P10">
            <v>608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608</v>
          </cell>
          <cell r="V10">
            <v>0</v>
          </cell>
          <cell r="W10">
            <v>1.0329999999999999</v>
          </cell>
          <cell r="X10">
            <v>138.03200000000001</v>
          </cell>
          <cell r="Y10">
            <v>3.1339999999999999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135.93100000000001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608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138.03200000000001</v>
          </cell>
          <cell r="BC10">
            <v>608</v>
          </cell>
          <cell r="BD10">
            <v>381.72399999999999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393.85300000000001</v>
          </cell>
          <cell r="E11">
            <v>176.85400000000001</v>
          </cell>
          <cell r="F11">
            <v>216.999</v>
          </cell>
          <cell r="G11">
            <v>35.493000000000002</v>
          </cell>
          <cell r="H11">
            <v>0</v>
          </cell>
          <cell r="I11">
            <v>142.399</v>
          </cell>
          <cell r="J11">
            <v>1.0269999999999999</v>
          </cell>
          <cell r="K11">
            <v>1.26</v>
          </cell>
          <cell r="L11">
            <v>0</v>
          </cell>
          <cell r="M11">
            <v>0</v>
          </cell>
          <cell r="N11">
            <v>140.11199999999999</v>
          </cell>
          <cell r="O11">
            <v>0</v>
          </cell>
          <cell r="P11">
            <v>629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629</v>
          </cell>
          <cell r="V11">
            <v>0</v>
          </cell>
          <cell r="W11">
            <v>1.1100000000000001</v>
          </cell>
          <cell r="X11">
            <v>142.399</v>
          </cell>
          <cell r="Y11">
            <v>3.3970000000000002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140.11199999999999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142.399</v>
          </cell>
          <cell r="BC11">
            <v>629</v>
          </cell>
          <cell r="BD11">
            <v>393.85300000000001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408.57499999999999</v>
          </cell>
          <cell r="E12">
            <v>182.648</v>
          </cell>
          <cell r="F12">
            <v>225.92699999999999</v>
          </cell>
          <cell r="G12">
            <v>35.531999999999996</v>
          </cell>
          <cell r="H12">
            <v>0</v>
          </cell>
          <cell r="I12">
            <v>147.09100000000001</v>
          </cell>
          <cell r="J12">
            <v>1.0960000000000001</v>
          </cell>
          <cell r="K12">
            <v>1.355</v>
          </cell>
          <cell r="L12">
            <v>0</v>
          </cell>
          <cell r="M12">
            <v>0</v>
          </cell>
          <cell r="N12">
            <v>144.63999999999999</v>
          </cell>
          <cell r="O12">
            <v>0</v>
          </cell>
          <cell r="P12">
            <v>655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655</v>
          </cell>
          <cell r="V12">
            <v>0</v>
          </cell>
          <cell r="W12">
            <v>1.2010000000000001</v>
          </cell>
          <cell r="X12">
            <v>147.09100000000001</v>
          </cell>
          <cell r="Y12">
            <v>3.6520000000000001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655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144.63999999999999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655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147.09100000000001</v>
          </cell>
          <cell r="BC12">
            <v>655</v>
          </cell>
          <cell r="BD12">
            <v>408.57499999999999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394.10500000000002</v>
          </cell>
          <cell r="E13">
            <v>176.14699999999999</v>
          </cell>
          <cell r="F13">
            <v>217.958</v>
          </cell>
          <cell r="G13">
            <v>35.527000000000001</v>
          </cell>
          <cell r="H13">
            <v>0</v>
          </cell>
          <cell r="I13">
            <v>141.87899999999999</v>
          </cell>
          <cell r="J13">
            <v>1.032</v>
          </cell>
          <cell r="K13">
            <v>1.278</v>
          </cell>
          <cell r="L13">
            <v>0</v>
          </cell>
          <cell r="M13">
            <v>0</v>
          </cell>
          <cell r="N13">
            <v>139.56899999999999</v>
          </cell>
          <cell r="O13">
            <v>0</v>
          </cell>
          <cell r="P13">
            <v>632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632</v>
          </cell>
          <cell r="V13">
            <v>0</v>
          </cell>
          <cell r="W13">
            <v>1.244</v>
          </cell>
          <cell r="X13">
            <v>141.87899999999999</v>
          </cell>
          <cell r="Y13">
            <v>3.5540000000000003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139.56899999999999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141.87899999999999</v>
          </cell>
          <cell r="BC13">
            <v>632</v>
          </cell>
          <cell r="BD13">
            <v>394.10500000000002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452.97899999999998</v>
          </cell>
          <cell r="E14">
            <v>202.21199999999999</v>
          </cell>
          <cell r="F14">
            <v>250.767</v>
          </cell>
          <cell r="G14">
            <v>35.68</v>
          </cell>
          <cell r="H14">
            <v>0</v>
          </cell>
          <cell r="I14">
            <v>162.84299999999999</v>
          </cell>
          <cell r="J14">
            <v>1.171</v>
          </cell>
          <cell r="K14">
            <v>1.452</v>
          </cell>
          <cell r="L14">
            <v>0</v>
          </cell>
          <cell r="M14">
            <v>0</v>
          </cell>
          <cell r="N14">
            <v>160.22</v>
          </cell>
          <cell r="O14">
            <v>0</v>
          </cell>
          <cell r="P14">
            <v>727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727</v>
          </cell>
          <cell r="V14">
            <v>0</v>
          </cell>
          <cell r="W14">
            <v>1.1739999999999999</v>
          </cell>
          <cell r="X14">
            <v>162.84299999999999</v>
          </cell>
          <cell r="Y14">
            <v>3.7970000000000002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160.22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162.84299999999999</v>
          </cell>
          <cell r="BC14">
            <v>727</v>
          </cell>
          <cell r="BD14">
            <v>452.97899999999998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641.91700000000003</v>
          </cell>
          <cell r="E15">
            <v>284.79399999999998</v>
          </cell>
          <cell r="F15">
            <v>357.12299999999999</v>
          </cell>
          <cell r="G15">
            <v>35.514000000000003</v>
          </cell>
          <cell r="H15">
            <v>0</v>
          </cell>
          <cell r="I15">
            <v>245.886</v>
          </cell>
          <cell r="J15">
            <v>1.61</v>
          </cell>
          <cell r="K15">
            <v>2.0179999999999998</v>
          </cell>
          <cell r="L15">
            <v>0</v>
          </cell>
          <cell r="M15">
            <v>0</v>
          </cell>
          <cell r="N15">
            <v>242.25800000000001</v>
          </cell>
          <cell r="O15">
            <v>0</v>
          </cell>
          <cell r="P15">
            <v>1110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1110</v>
          </cell>
          <cell r="V15">
            <v>0</v>
          </cell>
          <cell r="W15">
            <v>1.079</v>
          </cell>
          <cell r="X15">
            <v>245.886</v>
          </cell>
          <cell r="Y15">
            <v>4.7069999999999999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242.25800000000001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245.886</v>
          </cell>
          <cell r="BC15">
            <v>1110</v>
          </cell>
          <cell r="BD15">
            <v>641.91700000000003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225.696</v>
          </cell>
          <cell r="J16">
            <v>101.286</v>
          </cell>
          <cell r="K16">
            <v>124.41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998</v>
          </cell>
          <cell r="V16">
            <v>0</v>
          </cell>
          <cell r="W16">
            <v>0</v>
          </cell>
          <cell r="X16">
            <v>225.696</v>
          </cell>
          <cell r="Y16">
            <v>225.696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225.696</v>
          </cell>
          <cell r="BC16">
            <v>998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265.77999999999997</v>
          </cell>
          <cell r="E6">
            <v>110.485</v>
          </cell>
          <cell r="F6">
            <v>155.29499999999999</v>
          </cell>
          <cell r="G6">
            <v>34.56</v>
          </cell>
          <cell r="H6">
            <v>0</v>
          </cell>
          <cell r="I6">
            <v>90.117999999999995</v>
          </cell>
          <cell r="J6">
            <v>2.6779999999999999</v>
          </cell>
          <cell r="K6">
            <v>3.7629999999999999</v>
          </cell>
          <cell r="L6">
            <v>0</v>
          </cell>
          <cell r="M6">
            <v>0</v>
          </cell>
          <cell r="N6">
            <v>83.677000000000007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6.2E-2</v>
          </cell>
          <cell r="X6">
            <v>90.117999999999995</v>
          </cell>
          <cell r="Y6">
            <v>6.5030000000000001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83.677000000000007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90.117999999999995</v>
          </cell>
          <cell r="BC6">
            <v>456</v>
          </cell>
          <cell r="BD6">
            <v>265.77999999999997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261.81900000000002</v>
          </cell>
          <cell r="E7">
            <v>107.997</v>
          </cell>
          <cell r="F7">
            <v>153.822</v>
          </cell>
          <cell r="G7">
            <v>34.621000000000002</v>
          </cell>
          <cell r="H7">
            <v>0</v>
          </cell>
          <cell r="I7">
            <v>87.760999999999996</v>
          </cell>
          <cell r="J7">
            <v>2.5670000000000002</v>
          </cell>
          <cell r="K7">
            <v>3.657</v>
          </cell>
          <cell r="L7">
            <v>0</v>
          </cell>
          <cell r="M7">
            <v>0</v>
          </cell>
          <cell r="N7">
            <v>81.537000000000006</v>
          </cell>
          <cell r="O7">
            <v>0</v>
          </cell>
          <cell r="P7">
            <v>450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450</v>
          </cell>
          <cell r="V7">
            <v>0</v>
          </cell>
          <cell r="W7">
            <v>4.5999999999999999E-2</v>
          </cell>
          <cell r="X7">
            <v>87.760999999999996</v>
          </cell>
          <cell r="Y7">
            <v>6.2700000000000005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81.537000000000006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87.760999999999996</v>
          </cell>
          <cell r="BC7">
            <v>450</v>
          </cell>
          <cell r="BD7">
            <v>261.81900000000002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316.13200000000001</v>
          </cell>
          <cell r="E8">
            <v>129.751</v>
          </cell>
          <cell r="F8">
            <v>186.381</v>
          </cell>
          <cell r="G8">
            <v>34.667999999999999</v>
          </cell>
          <cell r="H8">
            <v>0</v>
          </cell>
          <cell r="I8">
            <v>105.971</v>
          </cell>
          <cell r="J8">
            <v>3.1160000000000001</v>
          </cell>
          <cell r="K8">
            <v>4.476</v>
          </cell>
          <cell r="L8">
            <v>0</v>
          </cell>
          <cell r="M8">
            <v>0</v>
          </cell>
          <cell r="N8">
            <v>98.379000000000005</v>
          </cell>
          <cell r="O8">
            <v>0</v>
          </cell>
          <cell r="P8">
            <v>548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548</v>
          </cell>
          <cell r="V8">
            <v>0</v>
          </cell>
          <cell r="W8">
            <v>5.0999999999999997E-2</v>
          </cell>
          <cell r="X8">
            <v>105.971</v>
          </cell>
          <cell r="Y8">
            <v>7.6430000000000007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98.379000000000005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105.971</v>
          </cell>
          <cell r="BC8">
            <v>548</v>
          </cell>
          <cell r="BD8">
            <v>316.13200000000001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230.435</v>
          </cell>
          <cell r="E9">
            <v>95.814999999999998</v>
          </cell>
          <cell r="F9">
            <v>134.62</v>
          </cell>
          <cell r="G9">
            <v>34.667999999999999</v>
          </cell>
          <cell r="H9">
            <v>0</v>
          </cell>
          <cell r="I9">
            <v>76.908000000000001</v>
          </cell>
          <cell r="J9">
            <v>2.5329999999999999</v>
          </cell>
          <cell r="K9">
            <v>3.56</v>
          </cell>
          <cell r="L9">
            <v>0</v>
          </cell>
          <cell r="M9">
            <v>0</v>
          </cell>
          <cell r="N9">
            <v>70.814999999999998</v>
          </cell>
          <cell r="O9">
            <v>0</v>
          </cell>
          <cell r="P9">
            <v>389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389</v>
          </cell>
          <cell r="V9">
            <v>0</v>
          </cell>
          <cell r="W9">
            <v>7.8E-2</v>
          </cell>
          <cell r="X9">
            <v>76.908000000000001</v>
          </cell>
          <cell r="Y9">
            <v>6.1710000000000003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70.814999999999998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76.908000000000001</v>
          </cell>
          <cell r="BC9">
            <v>389</v>
          </cell>
          <cell r="BD9">
            <v>230.435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85.984999999999999</v>
          </cell>
          <cell r="E10">
            <v>35.985999999999997</v>
          </cell>
          <cell r="F10">
            <v>49.999000000000002</v>
          </cell>
          <cell r="G10">
            <v>34.667999999999999</v>
          </cell>
          <cell r="H10">
            <v>0</v>
          </cell>
          <cell r="I10">
            <v>28.59</v>
          </cell>
          <cell r="J10">
            <v>0.94199999999999995</v>
          </cell>
          <cell r="K10">
            <v>1.3089999999999999</v>
          </cell>
          <cell r="L10">
            <v>0</v>
          </cell>
          <cell r="M10">
            <v>0</v>
          </cell>
          <cell r="N10">
            <v>26.338999999999999</v>
          </cell>
          <cell r="O10">
            <v>0</v>
          </cell>
          <cell r="P10">
            <v>143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143</v>
          </cell>
          <cell r="V10">
            <v>0</v>
          </cell>
          <cell r="W10">
            <v>0.159</v>
          </cell>
          <cell r="X10">
            <v>28.59</v>
          </cell>
          <cell r="Y10">
            <v>2.4099999999999997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26.338999999999999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28.59</v>
          </cell>
          <cell r="BC10">
            <v>143</v>
          </cell>
          <cell r="BD10">
            <v>85.984999999999999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35.223999999999997</v>
          </cell>
          <cell r="E11">
            <v>14.904999999999999</v>
          </cell>
          <cell r="F11">
            <v>20.318999999999999</v>
          </cell>
          <cell r="G11">
            <v>34.667999999999999</v>
          </cell>
          <cell r="H11">
            <v>0</v>
          </cell>
          <cell r="I11">
            <v>11.615</v>
          </cell>
          <cell r="J11">
            <v>0.38900000000000001</v>
          </cell>
          <cell r="K11">
            <v>0.53</v>
          </cell>
          <cell r="L11">
            <v>0</v>
          </cell>
          <cell r="M11">
            <v>0</v>
          </cell>
          <cell r="N11">
            <v>10.696</v>
          </cell>
          <cell r="O11">
            <v>0</v>
          </cell>
          <cell r="P11">
            <v>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57</v>
          </cell>
          <cell r="V11">
            <v>0</v>
          </cell>
          <cell r="W11">
            <v>0.17799999999999999</v>
          </cell>
          <cell r="X11">
            <v>11.615</v>
          </cell>
          <cell r="Y11">
            <v>1.097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10.696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11.615</v>
          </cell>
          <cell r="BC11">
            <v>57</v>
          </cell>
          <cell r="BD11">
            <v>35.223999999999997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19.581</v>
          </cell>
          <cell r="E12">
            <v>8.4179999999999993</v>
          </cell>
          <cell r="F12">
            <v>11.163</v>
          </cell>
          <cell r="G12">
            <v>34.667999999999999</v>
          </cell>
          <cell r="H12">
            <v>0</v>
          </cell>
          <cell r="I12">
            <v>6.4939999999999998</v>
          </cell>
          <cell r="J12">
            <v>0.22</v>
          </cell>
          <cell r="K12">
            <v>0.29199999999999998</v>
          </cell>
          <cell r="L12">
            <v>0</v>
          </cell>
          <cell r="M12">
            <v>0</v>
          </cell>
          <cell r="N12">
            <v>5.9820000000000002</v>
          </cell>
          <cell r="O12">
            <v>0</v>
          </cell>
          <cell r="P12">
            <v>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</v>
          </cell>
          <cell r="V12">
            <v>0</v>
          </cell>
          <cell r="W12">
            <v>0.192</v>
          </cell>
          <cell r="X12">
            <v>6.4939999999999998</v>
          </cell>
          <cell r="Y12">
            <v>0.70399999999999996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5.9820000000000002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6.4939999999999998</v>
          </cell>
          <cell r="BC12">
            <v>31</v>
          </cell>
          <cell r="BD12">
            <v>19.581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65.27</v>
          </cell>
          <cell r="E13">
            <v>27.675000000000001</v>
          </cell>
          <cell r="F13">
            <v>37.594999999999999</v>
          </cell>
          <cell r="G13">
            <v>34.667999999999999</v>
          </cell>
          <cell r="H13">
            <v>0</v>
          </cell>
          <cell r="I13">
            <v>21.675000000000001</v>
          </cell>
          <cell r="J13">
            <v>0.74199999999999999</v>
          </cell>
          <cell r="K13">
            <v>1.0069999999999999</v>
          </cell>
          <cell r="L13">
            <v>0</v>
          </cell>
          <cell r="M13">
            <v>0</v>
          </cell>
          <cell r="N13">
            <v>19.925999999999998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0.24099999999999999</v>
          </cell>
          <cell r="X13">
            <v>21.675000000000001</v>
          </cell>
          <cell r="Y13">
            <v>1.9899999999999998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21.675000000000001</v>
          </cell>
          <cell r="BC13">
            <v>106</v>
          </cell>
          <cell r="BD13">
            <v>65.27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69.561000000000007</v>
          </cell>
          <cell r="E14">
            <v>29.48</v>
          </cell>
          <cell r="F14">
            <v>40.081000000000003</v>
          </cell>
          <cell r="G14">
            <v>34.667999999999999</v>
          </cell>
          <cell r="H14">
            <v>0</v>
          </cell>
          <cell r="I14">
            <v>23.291</v>
          </cell>
          <cell r="J14">
            <v>0.79100000000000004</v>
          </cell>
          <cell r="K14">
            <v>1.0760000000000001</v>
          </cell>
          <cell r="L14">
            <v>0</v>
          </cell>
          <cell r="M14">
            <v>0</v>
          </cell>
          <cell r="N14">
            <v>21.423999999999999</v>
          </cell>
          <cell r="O14">
            <v>0</v>
          </cell>
          <cell r="P14">
            <v>114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114</v>
          </cell>
          <cell r="V14">
            <v>0</v>
          </cell>
          <cell r="W14">
            <v>0.158</v>
          </cell>
          <cell r="X14">
            <v>23.291</v>
          </cell>
          <cell r="Y14">
            <v>2.0249999999999999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21.423999999999999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23.291</v>
          </cell>
          <cell r="BC14">
            <v>114</v>
          </cell>
          <cell r="BD14">
            <v>69.561000000000007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156.22</v>
          </cell>
          <cell r="E15">
            <v>65.075999999999993</v>
          </cell>
          <cell r="F15">
            <v>91.144000000000005</v>
          </cell>
          <cell r="G15">
            <v>34.667999999999999</v>
          </cell>
          <cell r="H15">
            <v>0</v>
          </cell>
          <cell r="I15">
            <v>52.161000000000001</v>
          </cell>
          <cell r="J15">
            <v>1.583</v>
          </cell>
          <cell r="K15">
            <v>2.2160000000000002</v>
          </cell>
          <cell r="L15">
            <v>0</v>
          </cell>
          <cell r="M15">
            <v>0</v>
          </cell>
          <cell r="N15">
            <v>48.362000000000002</v>
          </cell>
          <cell r="O15">
            <v>0</v>
          </cell>
          <cell r="P15">
            <v>263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263</v>
          </cell>
          <cell r="V15">
            <v>0</v>
          </cell>
          <cell r="W15">
            <v>0.16700000000000001</v>
          </cell>
          <cell r="X15">
            <v>52.161000000000001</v>
          </cell>
          <cell r="Y15">
            <v>3.9660000000000002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48.362000000000002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52.161000000000001</v>
          </cell>
          <cell r="BC15">
            <v>263</v>
          </cell>
          <cell r="BD15">
            <v>156.22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245.405</v>
          </cell>
          <cell r="E16">
            <v>103.627</v>
          </cell>
          <cell r="F16">
            <v>141.77799999999999</v>
          </cell>
          <cell r="G16">
            <v>34.667999999999999</v>
          </cell>
          <cell r="H16">
            <v>0</v>
          </cell>
          <cell r="I16">
            <v>83.852000000000004</v>
          </cell>
          <cell r="J16">
            <v>3.0720000000000001</v>
          </cell>
          <cell r="K16">
            <v>4.2030000000000003</v>
          </cell>
          <cell r="L16">
            <v>0</v>
          </cell>
          <cell r="M16">
            <v>0</v>
          </cell>
          <cell r="N16">
            <v>76.576999999999998</v>
          </cell>
          <cell r="O16">
            <v>0</v>
          </cell>
          <cell r="P16">
            <v>413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413</v>
          </cell>
          <cell r="V16">
            <v>0</v>
          </cell>
          <cell r="W16">
            <v>8.6999999999999994E-2</v>
          </cell>
          <cell r="X16">
            <v>83.852000000000004</v>
          </cell>
          <cell r="Y16">
            <v>7.3620000000000001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76.576999999999998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83.852000000000004</v>
          </cell>
          <cell r="BC16">
            <v>413</v>
          </cell>
          <cell r="BD16">
            <v>245.405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249.16</v>
          </cell>
          <cell r="E17">
            <v>105.593</v>
          </cell>
          <cell r="F17">
            <v>143.56700000000001</v>
          </cell>
          <cell r="G17">
            <v>34.667999999999999</v>
          </cell>
          <cell r="H17">
            <v>0</v>
          </cell>
          <cell r="I17">
            <v>83.968999999999994</v>
          </cell>
          <cell r="J17">
            <v>2.8029999999999999</v>
          </cell>
          <cell r="K17">
            <v>3.8119999999999998</v>
          </cell>
          <cell r="L17">
            <v>0</v>
          </cell>
          <cell r="M17">
            <v>0</v>
          </cell>
          <cell r="N17">
            <v>77.353999999999999</v>
          </cell>
          <cell r="O17">
            <v>0</v>
          </cell>
          <cell r="P17">
            <v>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411</v>
          </cell>
          <cell r="V17">
            <v>0</v>
          </cell>
          <cell r="W17">
            <v>7.4999999999999997E-2</v>
          </cell>
          <cell r="X17">
            <v>83.968999999999994</v>
          </cell>
          <cell r="Y17">
            <v>6.69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77.353999999999999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83.968999999999994</v>
          </cell>
          <cell r="BC17">
            <v>411</v>
          </cell>
          <cell r="BD17">
            <v>249.16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230.88200000000001</v>
          </cell>
          <cell r="E6">
            <v>97.227999999999994</v>
          </cell>
          <cell r="F6">
            <v>133.654</v>
          </cell>
          <cell r="G6">
            <v>35.027999999999999</v>
          </cell>
          <cell r="H6">
            <v>0</v>
          </cell>
          <cell r="I6">
            <v>76.989999999999995</v>
          </cell>
          <cell r="J6">
            <v>2.5449999999999999</v>
          </cell>
          <cell r="K6">
            <v>3.4990000000000001</v>
          </cell>
          <cell r="L6">
            <v>0</v>
          </cell>
          <cell r="M6">
            <v>0</v>
          </cell>
          <cell r="N6">
            <v>70.945999999999998</v>
          </cell>
          <cell r="O6">
            <v>0</v>
          </cell>
          <cell r="P6">
            <v>381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</v>
          </cell>
          <cell r="V6">
            <v>0</v>
          </cell>
          <cell r="W6">
            <v>8.2000000000000003E-2</v>
          </cell>
          <cell r="X6">
            <v>76.989999999999995</v>
          </cell>
          <cell r="Y6">
            <v>6.1260000000000003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70.945999999999998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76.989999999999995</v>
          </cell>
          <cell r="BC6">
            <v>381</v>
          </cell>
          <cell r="BD6">
            <v>230.88200000000001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251.482</v>
          </cell>
          <cell r="E7">
            <v>106.337</v>
          </cell>
          <cell r="F7">
            <v>145.14500000000001</v>
          </cell>
          <cell r="G7">
            <v>34.828000000000003</v>
          </cell>
          <cell r="H7">
            <v>0</v>
          </cell>
          <cell r="I7">
            <v>84.659000000000006</v>
          </cell>
          <cell r="J7">
            <v>2.7970000000000002</v>
          </cell>
          <cell r="K7">
            <v>3.8170000000000002</v>
          </cell>
          <cell r="L7">
            <v>0</v>
          </cell>
          <cell r="M7">
            <v>0</v>
          </cell>
          <cell r="N7">
            <v>78.045000000000002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6.3E-2</v>
          </cell>
          <cell r="X7">
            <v>84.659000000000006</v>
          </cell>
          <cell r="Y7">
            <v>6.6770000000000005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78.045000000000002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84.659000000000006</v>
          </cell>
          <cell r="BC7">
            <v>416</v>
          </cell>
          <cell r="BD7">
            <v>251.482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303.32400000000001</v>
          </cell>
          <cell r="E8">
            <v>127.81</v>
          </cell>
          <cell r="F8">
            <v>175.51400000000001</v>
          </cell>
          <cell r="G8">
            <v>34.667999999999999</v>
          </cell>
          <cell r="H8">
            <v>0</v>
          </cell>
          <cell r="I8">
            <v>102.35299999999999</v>
          </cell>
          <cell r="J8">
            <v>3.4849999999999999</v>
          </cell>
          <cell r="K8">
            <v>4.7859999999999996</v>
          </cell>
          <cell r="L8">
            <v>0</v>
          </cell>
          <cell r="M8">
            <v>0</v>
          </cell>
          <cell r="N8">
            <v>94.081999999999994</v>
          </cell>
          <cell r="O8">
            <v>0</v>
          </cell>
          <cell r="P8">
            <v>506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506</v>
          </cell>
          <cell r="V8">
            <v>0</v>
          </cell>
          <cell r="W8">
            <v>6.2E-2</v>
          </cell>
          <cell r="X8">
            <v>102.35299999999999</v>
          </cell>
          <cell r="Y8">
            <v>8.3329999999999984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94.081999999999994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102.35299999999999</v>
          </cell>
          <cell r="BC8">
            <v>506</v>
          </cell>
          <cell r="BD8">
            <v>303.32400000000001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348.00900000000001</v>
          </cell>
          <cell r="E9">
            <v>146.09299999999999</v>
          </cell>
          <cell r="F9">
            <v>201.916</v>
          </cell>
          <cell r="G9">
            <v>35.28</v>
          </cell>
          <cell r="H9">
            <v>0</v>
          </cell>
          <cell r="I9">
            <v>115.96599999999999</v>
          </cell>
          <cell r="J9">
            <v>3.5350000000000001</v>
          </cell>
          <cell r="K9">
            <v>4.8860000000000001</v>
          </cell>
          <cell r="L9">
            <v>0</v>
          </cell>
          <cell r="M9">
            <v>0</v>
          </cell>
          <cell r="N9">
            <v>107.545</v>
          </cell>
          <cell r="O9">
            <v>0</v>
          </cell>
          <cell r="P9">
            <v>577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577</v>
          </cell>
          <cell r="V9">
            <v>0</v>
          </cell>
          <cell r="W9">
            <v>4.3999999999999997E-2</v>
          </cell>
          <cell r="X9">
            <v>115.96599999999999</v>
          </cell>
          <cell r="Y9">
            <v>8.4649999999999999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107.545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115.96599999999999</v>
          </cell>
          <cell r="BC9">
            <v>577</v>
          </cell>
          <cell r="BD9">
            <v>348.00900000000001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242.839</v>
          </cell>
          <cell r="E10">
            <v>102.46599999999999</v>
          </cell>
          <cell r="F10">
            <v>140.37299999999999</v>
          </cell>
          <cell r="G10">
            <v>35.366999999999997</v>
          </cell>
          <cell r="H10">
            <v>0</v>
          </cell>
          <cell r="I10">
            <v>82.12</v>
          </cell>
          <cell r="J10">
            <v>2.8479999999999999</v>
          </cell>
          <cell r="K10">
            <v>3.9020000000000001</v>
          </cell>
          <cell r="L10">
            <v>0</v>
          </cell>
          <cell r="M10">
            <v>0</v>
          </cell>
          <cell r="N10">
            <v>75.37</v>
          </cell>
          <cell r="O10">
            <v>0</v>
          </cell>
          <cell r="P10">
            <v>405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405</v>
          </cell>
          <cell r="V10">
            <v>0</v>
          </cell>
          <cell r="W10">
            <v>0.21199999999999999</v>
          </cell>
          <cell r="X10">
            <v>82.12</v>
          </cell>
          <cell r="Y10">
            <v>6.9619999999999997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75.37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82.12</v>
          </cell>
          <cell r="BC10">
            <v>405</v>
          </cell>
          <cell r="BD10">
            <v>242.839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74.382000000000005</v>
          </cell>
          <cell r="E11">
            <v>32.017000000000003</v>
          </cell>
          <cell r="F11">
            <v>42.365000000000002</v>
          </cell>
          <cell r="G11">
            <v>35.351999999999997</v>
          </cell>
          <cell r="H11">
            <v>0</v>
          </cell>
          <cell r="I11">
            <v>24.981999999999999</v>
          </cell>
          <cell r="J11">
            <v>0.89100000000000001</v>
          </cell>
          <cell r="K11">
            <v>1.179</v>
          </cell>
          <cell r="L11">
            <v>0</v>
          </cell>
          <cell r="M11">
            <v>0</v>
          </cell>
          <cell r="N11">
            <v>22.911999999999999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0.435</v>
          </cell>
          <cell r="X11">
            <v>24.981999999999999</v>
          </cell>
          <cell r="Y11">
            <v>2.5050000000000003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22.911999999999999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24.981999999999999</v>
          </cell>
          <cell r="BC11">
            <v>119</v>
          </cell>
          <cell r="BD11">
            <v>74.382000000000005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25.774999999999999</v>
          </cell>
          <cell r="E12">
            <v>11.307</v>
          </cell>
          <cell r="F12">
            <v>14.468</v>
          </cell>
          <cell r="G12">
            <v>35.430999999999997</v>
          </cell>
          <cell r="H12">
            <v>0</v>
          </cell>
          <cell r="I12">
            <v>8.6839999999999993</v>
          </cell>
          <cell r="J12">
            <v>0.316</v>
          </cell>
          <cell r="K12">
            <v>0.40500000000000003</v>
          </cell>
          <cell r="L12">
            <v>0</v>
          </cell>
          <cell r="M12">
            <v>0</v>
          </cell>
          <cell r="N12">
            <v>7.9630000000000001</v>
          </cell>
          <cell r="O12">
            <v>0</v>
          </cell>
          <cell r="P12">
            <v>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</v>
          </cell>
          <cell r="V12">
            <v>0</v>
          </cell>
          <cell r="W12">
            <v>0.30499999999999999</v>
          </cell>
          <cell r="X12">
            <v>8.6839999999999993</v>
          </cell>
          <cell r="Y12">
            <v>1.026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7.9630000000000001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8.6839999999999993</v>
          </cell>
          <cell r="BC12">
            <v>40</v>
          </cell>
          <cell r="BD12">
            <v>25.774999999999999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40.018000000000001</v>
          </cell>
          <cell r="E13">
            <v>17.489999999999998</v>
          </cell>
          <cell r="F13">
            <v>22.527999999999999</v>
          </cell>
          <cell r="G13">
            <v>34.667999999999999</v>
          </cell>
          <cell r="H13">
            <v>0</v>
          </cell>
          <cell r="I13">
            <v>13.586</v>
          </cell>
          <cell r="J13">
            <v>0.45500000000000002</v>
          </cell>
          <cell r="K13">
            <v>0.58499999999999996</v>
          </cell>
          <cell r="L13">
            <v>0</v>
          </cell>
          <cell r="M13">
            <v>0</v>
          </cell>
          <cell r="N13">
            <v>12.545999999999999</v>
          </cell>
          <cell r="O13">
            <v>0</v>
          </cell>
          <cell r="P13">
            <v>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</v>
          </cell>
          <cell r="V13">
            <v>0</v>
          </cell>
          <cell r="W13">
            <v>0.27300000000000002</v>
          </cell>
          <cell r="X13">
            <v>13.586</v>
          </cell>
          <cell r="Y13">
            <v>1.3130000000000002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12.545999999999999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13.586</v>
          </cell>
          <cell r="BC13">
            <v>63</v>
          </cell>
          <cell r="BD13">
            <v>40.018000000000001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43.933999999999997</v>
          </cell>
          <cell r="E14">
            <v>19.289000000000001</v>
          </cell>
          <cell r="F14">
            <v>24.645</v>
          </cell>
          <cell r="G14">
            <v>34.667999999999999</v>
          </cell>
          <cell r="H14">
            <v>0</v>
          </cell>
          <cell r="I14">
            <v>15.000999999999999</v>
          </cell>
          <cell r="J14">
            <v>0.57699999999999996</v>
          </cell>
          <cell r="K14">
            <v>0.73799999999999999</v>
          </cell>
          <cell r="L14">
            <v>0</v>
          </cell>
          <cell r="M14">
            <v>0</v>
          </cell>
          <cell r="N14">
            <v>13.686</v>
          </cell>
          <cell r="O14">
            <v>0</v>
          </cell>
          <cell r="P14">
            <v>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</v>
          </cell>
          <cell r="V14">
            <v>0</v>
          </cell>
          <cell r="W14">
            <v>0.20599999999999999</v>
          </cell>
          <cell r="X14">
            <v>15.000999999999999</v>
          </cell>
          <cell r="Y14">
            <v>1.5209999999999999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13.686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15.000999999999999</v>
          </cell>
          <cell r="BC14">
            <v>69</v>
          </cell>
          <cell r="BD14">
            <v>43.933999999999997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161.96600000000001</v>
          </cell>
          <cell r="E15">
            <v>69.046999999999997</v>
          </cell>
          <cell r="F15">
            <v>92.918999999999997</v>
          </cell>
          <cell r="G15">
            <v>34.667999999999999</v>
          </cell>
          <cell r="H15">
            <v>0</v>
          </cell>
          <cell r="I15">
            <v>55.938000000000002</v>
          </cell>
          <cell r="J15">
            <v>1.8740000000000001</v>
          </cell>
          <cell r="K15">
            <v>2.5219999999999998</v>
          </cell>
          <cell r="L15">
            <v>0</v>
          </cell>
          <cell r="M15">
            <v>0</v>
          </cell>
          <cell r="N15">
            <v>51.542000000000002</v>
          </cell>
          <cell r="O15">
            <v>0</v>
          </cell>
          <cell r="P15">
            <v>271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271</v>
          </cell>
          <cell r="V15">
            <v>0</v>
          </cell>
          <cell r="W15">
            <v>0.14499999999999999</v>
          </cell>
          <cell r="X15">
            <v>55.938000000000002</v>
          </cell>
          <cell r="Y15">
            <v>4.5409999999999995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51.542000000000002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55.938000000000002</v>
          </cell>
          <cell r="BC15">
            <v>271</v>
          </cell>
          <cell r="BD15">
            <v>161.96600000000001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1274.616</v>
          </cell>
          <cell r="E6">
            <v>572.84900000000005</v>
          </cell>
          <cell r="F6">
            <v>701.76700000000005</v>
          </cell>
          <cell r="G6">
            <v>34.667999999999999</v>
          </cell>
          <cell r="H6">
            <v>0</v>
          </cell>
          <cell r="I6">
            <v>461.20699999999999</v>
          </cell>
          <cell r="J6">
            <v>6.38</v>
          </cell>
          <cell r="K6">
            <v>7.8150000000000004</v>
          </cell>
          <cell r="L6">
            <v>0</v>
          </cell>
          <cell r="M6">
            <v>0</v>
          </cell>
          <cell r="N6">
            <v>447.012</v>
          </cell>
          <cell r="O6">
            <v>0</v>
          </cell>
          <cell r="P6">
            <v>2034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2034</v>
          </cell>
          <cell r="V6">
            <v>0</v>
          </cell>
          <cell r="W6">
            <v>4.5270000000000001</v>
          </cell>
          <cell r="X6">
            <v>461.20699999999999</v>
          </cell>
          <cell r="Y6">
            <v>18.722000000000001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447.012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461.20699999999999</v>
          </cell>
          <cell r="BC6">
            <v>2034</v>
          </cell>
          <cell r="BD6">
            <v>1274.616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1226.135</v>
          </cell>
          <cell r="E7">
            <v>551.77599999999995</v>
          </cell>
          <cell r="F7">
            <v>674.35900000000004</v>
          </cell>
          <cell r="G7">
            <v>34.75</v>
          </cell>
          <cell r="H7">
            <v>0</v>
          </cell>
          <cell r="I7">
            <v>445.02199999999999</v>
          </cell>
          <cell r="J7">
            <v>6.109</v>
          </cell>
          <cell r="K7">
            <v>7.4669999999999996</v>
          </cell>
          <cell r="L7">
            <v>0</v>
          </cell>
          <cell r="M7">
            <v>0</v>
          </cell>
          <cell r="N7">
            <v>431.44600000000003</v>
          </cell>
          <cell r="O7">
            <v>0</v>
          </cell>
          <cell r="P7">
            <v>1958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1958</v>
          </cell>
          <cell r="V7">
            <v>0</v>
          </cell>
          <cell r="W7">
            <v>3.6259999999999999</v>
          </cell>
          <cell r="X7">
            <v>445.02199999999999</v>
          </cell>
          <cell r="Y7">
            <v>17.202000000000002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431.44600000000003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445.02199999999999</v>
          </cell>
          <cell r="BC7">
            <v>1958</v>
          </cell>
          <cell r="BD7">
            <v>1226.135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1310.076</v>
          </cell>
          <cell r="E8">
            <v>588.85</v>
          </cell>
          <cell r="F8">
            <v>721.226</v>
          </cell>
          <cell r="G8">
            <v>35.082999999999998</v>
          </cell>
          <cell r="H8">
            <v>0</v>
          </cell>
          <cell r="I8">
            <v>475.13299999999998</v>
          </cell>
          <cell r="J8">
            <v>6.3079999999999998</v>
          </cell>
          <cell r="K8">
            <v>7.7249999999999996</v>
          </cell>
          <cell r="L8">
            <v>0</v>
          </cell>
          <cell r="M8">
            <v>0</v>
          </cell>
          <cell r="N8">
            <v>461.1</v>
          </cell>
          <cell r="O8">
            <v>0</v>
          </cell>
          <cell r="P8">
            <v>2095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2095</v>
          </cell>
          <cell r="V8">
            <v>0</v>
          </cell>
          <cell r="W8">
            <v>4.2300000000000004</v>
          </cell>
          <cell r="X8">
            <v>475.13299999999998</v>
          </cell>
          <cell r="Y8">
            <v>18.262999999999998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461.1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475.13299999999998</v>
          </cell>
          <cell r="BC8">
            <v>2095</v>
          </cell>
          <cell r="BD8">
            <v>1310.076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1063.751</v>
          </cell>
          <cell r="E9">
            <v>478.09300000000002</v>
          </cell>
          <cell r="F9">
            <v>585.65800000000002</v>
          </cell>
          <cell r="G9">
            <v>35.375</v>
          </cell>
          <cell r="H9">
            <v>0</v>
          </cell>
          <cell r="I9">
            <v>386.17099999999999</v>
          </cell>
          <cell r="J9">
            <v>4.51</v>
          </cell>
          <cell r="K9">
            <v>5.5250000000000004</v>
          </cell>
          <cell r="L9">
            <v>0</v>
          </cell>
          <cell r="M9">
            <v>0</v>
          </cell>
          <cell r="N9">
            <v>376.13600000000002</v>
          </cell>
          <cell r="O9">
            <v>0</v>
          </cell>
          <cell r="P9">
            <v>1703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1703</v>
          </cell>
          <cell r="V9">
            <v>0</v>
          </cell>
          <cell r="W9">
            <v>4.4139999999999997</v>
          </cell>
          <cell r="X9">
            <v>386.17099999999999</v>
          </cell>
          <cell r="Y9">
            <v>14.449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376.13600000000002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386.17099999999999</v>
          </cell>
          <cell r="BC9">
            <v>1703</v>
          </cell>
          <cell r="BD9">
            <v>1063.751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397.01400000000001</v>
          </cell>
          <cell r="E10">
            <v>180.553</v>
          </cell>
          <cell r="F10">
            <v>216.46100000000001</v>
          </cell>
          <cell r="G10">
            <v>35.042999999999999</v>
          </cell>
          <cell r="H10">
            <v>0</v>
          </cell>
          <cell r="I10">
            <v>143.19</v>
          </cell>
          <cell r="J10">
            <v>1.6040000000000001</v>
          </cell>
          <cell r="K10">
            <v>1.9239999999999999</v>
          </cell>
          <cell r="L10">
            <v>0</v>
          </cell>
          <cell r="M10">
            <v>0</v>
          </cell>
          <cell r="N10">
            <v>139.66200000000001</v>
          </cell>
          <cell r="O10">
            <v>0</v>
          </cell>
          <cell r="P10">
            <v>618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618</v>
          </cell>
          <cell r="V10">
            <v>0</v>
          </cell>
          <cell r="W10">
            <v>6.6219999999999999</v>
          </cell>
          <cell r="X10">
            <v>143.19</v>
          </cell>
          <cell r="Y10">
            <v>10.15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139.66200000000001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143.19</v>
          </cell>
          <cell r="BC10">
            <v>618</v>
          </cell>
          <cell r="BD10">
            <v>397.01400000000001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255.37700000000001</v>
          </cell>
          <cell r="E11">
            <v>117.075</v>
          </cell>
          <cell r="F11">
            <v>138.30199999999999</v>
          </cell>
          <cell r="G11">
            <v>35.497999999999998</v>
          </cell>
          <cell r="H11">
            <v>0</v>
          </cell>
          <cell r="I11">
            <v>92.176000000000002</v>
          </cell>
          <cell r="J11">
            <v>1.0049999999999999</v>
          </cell>
          <cell r="K11">
            <v>1.1879999999999999</v>
          </cell>
          <cell r="L11">
            <v>0</v>
          </cell>
          <cell r="M11">
            <v>0</v>
          </cell>
          <cell r="N11">
            <v>89.983000000000004</v>
          </cell>
          <cell r="O11">
            <v>0</v>
          </cell>
          <cell r="P11">
            <v>392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392</v>
          </cell>
          <cell r="V11">
            <v>0</v>
          </cell>
          <cell r="W11">
            <v>6.15</v>
          </cell>
          <cell r="X11">
            <v>92.176000000000002</v>
          </cell>
          <cell r="Y11">
            <v>8.343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92.176000000000002</v>
          </cell>
          <cell r="BC11">
            <v>392</v>
          </cell>
          <cell r="BD11">
            <v>255.37700000000001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261.18099999999998</v>
          </cell>
          <cell r="E12">
            <v>119.711</v>
          </cell>
          <cell r="F12">
            <v>141.47</v>
          </cell>
          <cell r="G12">
            <v>35.453000000000003</v>
          </cell>
          <cell r="H12">
            <v>0</v>
          </cell>
          <cell r="I12">
            <v>94.256</v>
          </cell>
          <cell r="J12">
            <v>1.002</v>
          </cell>
          <cell r="K12">
            <v>1.1850000000000001</v>
          </cell>
          <cell r="L12">
            <v>0</v>
          </cell>
          <cell r="M12">
            <v>0</v>
          </cell>
          <cell r="N12">
            <v>92.069000000000003</v>
          </cell>
          <cell r="O12">
            <v>0</v>
          </cell>
          <cell r="P12">
            <v>401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401</v>
          </cell>
          <cell r="V12">
            <v>0</v>
          </cell>
          <cell r="W12">
            <v>5.4130000000000003</v>
          </cell>
          <cell r="X12">
            <v>94.256</v>
          </cell>
          <cell r="Y12">
            <v>7.6000000000000005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92.069000000000003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94.256</v>
          </cell>
          <cell r="BC12">
            <v>401</v>
          </cell>
          <cell r="BD12">
            <v>261.18099999999998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259.08600000000001</v>
          </cell>
          <cell r="E13">
            <v>119.015</v>
          </cell>
          <cell r="F13">
            <v>140.071</v>
          </cell>
          <cell r="G13">
            <v>35.436999999999998</v>
          </cell>
          <cell r="H13">
            <v>0</v>
          </cell>
          <cell r="I13">
            <v>93.228999999999999</v>
          </cell>
          <cell r="J13">
            <v>0.998</v>
          </cell>
          <cell r="K13">
            <v>1.175</v>
          </cell>
          <cell r="L13">
            <v>0</v>
          </cell>
          <cell r="M13">
            <v>0</v>
          </cell>
          <cell r="N13">
            <v>91.055999999999997</v>
          </cell>
          <cell r="O13">
            <v>0</v>
          </cell>
          <cell r="P13">
            <v>395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395</v>
          </cell>
          <cell r="V13">
            <v>0</v>
          </cell>
          <cell r="W13">
            <v>5.3849999999999998</v>
          </cell>
          <cell r="X13">
            <v>93.228999999999999</v>
          </cell>
          <cell r="Y13">
            <v>7.5579999999999998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91.055999999999997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93.228999999999999</v>
          </cell>
          <cell r="BC13">
            <v>395</v>
          </cell>
          <cell r="BD13">
            <v>259.08600000000001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324.71899999999999</v>
          </cell>
          <cell r="E14">
            <v>147.089</v>
          </cell>
          <cell r="F14">
            <v>177.63</v>
          </cell>
          <cell r="G14">
            <v>35.618000000000002</v>
          </cell>
          <cell r="H14">
            <v>0</v>
          </cell>
          <cell r="I14">
            <v>117.539</v>
          </cell>
          <cell r="J14">
            <v>1.327</v>
          </cell>
          <cell r="K14">
            <v>1.6020000000000001</v>
          </cell>
          <cell r="L14">
            <v>0</v>
          </cell>
          <cell r="M14">
            <v>0</v>
          </cell>
          <cell r="N14">
            <v>114.61</v>
          </cell>
          <cell r="O14">
            <v>0</v>
          </cell>
          <cell r="P14">
            <v>511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511</v>
          </cell>
          <cell r="V14">
            <v>0</v>
          </cell>
          <cell r="W14">
            <v>7.2389999999999999</v>
          </cell>
          <cell r="X14">
            <v>117.539</v>
          </cell>
          <cell r="Y14">
            <v>10.167999999999999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114.61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117.539</v>
          </cell>
          <cell r="BC14">
            <v>511</v>
          </cell>
          <cell r="BD14">
            <v>324.71899999999999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724.29399999999998</v>
          </cell>
          <cell r="E15">
            <v>325.70100000000002</v>
          </cell>
          <cell r="F15">
            <v>398.59300000000002</v>
          </cell>
          <cell r="G15">
            <v>35.482999999999997</v>
          </cell>
          <cell r="H15">
            <v>0</v>
          </cell>
          <cell r="I15">
            <v>274.64600000000002</v>
          </cell>
          <cell r="J15">
            <v>3.2759999999999998</v>
          </cell>
          <cell r="K15">
            <v>4.01</v>
          </cell>
          <cell r="L15">
            <v>0</v>
          </cell>
          <cell r="M15">
            <v>0</v>
          </cell>
          <cell r="N15">
            <v>267.36</v>
          </cell>
          <cell r="O15">
            <v>0</v>
          </cell>
          <cell r="P15">
            <v>1210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1210</v>
          </cell>
          <cell r="V15">
            <v>0</v>
          </cell>
          <cell r="W15">
            <v>6.18</v>
          </cell>
          <cell r="X15">
            <v>274.64600000000002</v>
          </cell>
          <cell r="Y15">
            <v>13.465999999999999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267.36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274.64600000000002</v>
          </cell>
          <cell r="BC15">
            <v>1210</v>
          </cell>
          <cell r="BD15">
            <v>724.29399999999998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1232.2280000000001</v>
          </cell>
          <cell r="E16">
            <v>548.66399999999999</v>
          </cell>
          <cell r="F16">
            <v>683.56399999999996</v>
          </cell>
          <cell r="G16">
            <v>35.402999999999999</v>
          </cell>
          <cell r="H16">
            <v>0</v>
          </cell>
          <cell r="I16">
            <v>436.33</v>
          </cell>
          <cell r="J16">
            <v>5.4249999999999998</v>
          </cell>
          <cell r="K16">
            <v>6.7590000000000003</v>
          </cell>
          <cell r="L16">
            <v>0</v>
          </cell>
          <cell r="M16">
            <v>0</v>
          </cell>
          <cell r="N16">
            <v>424.14600000000002</v>
          </cell>
          <cell r="O16">
            <v>0</v>
          </cell>
          <cell r="P16">
            <v>1957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1957</v>
          </cell>
          <cell r="V16">
            <v>0</v>
          </cell>
          <cell r="W16">
            <v>4.09</v>
          </cell>
          <cell r="X16">
            <v>436.33</v>
          </cell>
          <cell r="Y16">
            <v>16.274000000000001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424.14600000000002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436.33</v>
          </cell>
          <cell r="BC16">
            <v>1957</v>
          </cell>
          <cell r="BD16">
            <v>1232.2280000000001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1305.2180000000001</v>
          </cell>
          <cell r="E17">
            <v>584.20600000000002</v>
          </cell>
          <cell r="F17">
            <v>721.01199999999994</v>
          </cell>
          <cell r="G17">
            <v>34.667999999999999</v>
          </cell>
          <cell r="H17">
            <v>0</v>
          </cell>
          <cell r="I17">
            <v>484.12900000000002</v>
          </cell>
          <cell r="J17">
            <v>5.9119999999999999</v>
          </cell>
          <cell r="K17">
            <v>7.2969999999999997</v>
          </cell>
          <cell r="L17">
            <v>0</v>
          </cell>
          <cell r="M17">
            <v>0</v>
          </cell>
          <cell r="N17">
            <v>470.92</v>
          </cell>
          <cell r="O17">
            <v>0</v>
          </cell>
          <cell r="P17">
            <v>2151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2151</v>
          </cell>
          <cell r="V17">
            <v>0</v>
          </cell>
          <cell r="W17">
            <v>3.3109999999999999</v>
          </cell>
          <cell r="X17">
            <v>484.12900000000002</v>
          </cell>
          <cell r="Y17">
            <v>16.52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2151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470.92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2151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484.12900000000002</v>
          </cell>
          <cell r="BC17">
            <v>2151</v>
          </cell>
          <cell r="BD17">
            <v>1305.2180000000001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OTE"/>
      <sheetName val="Evidence"/>
      <sheetName val="MPO"/>
      <sheetName val="ERU-1"/>
      <sheetName val="Únor"/>
      <sheetName val="Leden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1163.2929999999999</v>
          </cell>
          <cell r="E6">
            <v>524.43700000000001</v>
          </cell>
          <cell r="F6">
            <v>638.85599999999999</v>
          </cell>
          <cell r="G6">
            <v>35.457999999999998</v>
          </cell>
          <cell r="H6">
            <v>0</v>
          </cell>
          <cell r="I6">
            <v>422.53500000000003</v>
          </cell>
          <cell r="J6">
            <v>3.3119999999999998</v>
          </cell>
          <cell r="K6">
            <v>4.0339999999999998</v>
          </cell>
          <cell r="L6">
            <v>0</v>
          </cell>
          <cell r="M6">
            <v>0</v>
          </cell>
          <cell r="N6">
            <v>415.18900000000002</v>
          </cell>
          <cell r="O6">
            <v>0</v>
          </cell>
          <cell r="P6">
            <v>1853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1853</v>
          </cell>
          <cell r="V6">
            <v>0</v>
          </cell>
          <cell r="W6">
            <v>0.57099999999999995</v>
          </cell>
          <cell r="X6">
            <v>422.53500000000003</v>
          </cell>
          <cell r="Y6">
            <v>7.9169999999999998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1853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415.18900000000002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1853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422.53500000000003</v>
          </cell>
          <cell r="BC6">
            <v>1853</v>
          </cell>
          <cell r="BD6">
            <v>1163.2929999999999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1123.3689999999999</v>
          </cell>
          <cell r="E7">
            <v>512.66700000000003</v>
          </cell>
          <cell r="F7">
            <v>610.702</v>
          </cell>
          <cell r="G7">
            <v>35.365000000000002</v>
          </cell>
          <cell r="H7">
            <v>0</v>
          </cell>
          <cell r="I7">
            <v>412.04</v>
          </cell>
          <cell r="J7">
            <v>3.238</v>
          </cell>
          <cell r="K7">
            <v>3.8580000000000001</v>
          </cell>
          <cell r="L7">
            <v>0</v>
          </cell>
          <cell r="M7">
            <v>0</v>
          </cell>
          <cell r="N7">
            <v>404.94400000000002</v>
          </cell>
          <cell r="O7">
            <v>0</v>
          </cell>
          <cell r="P7">
            <v>1767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1767</v>
          </cell>
          <cell r="V7">
            <v>0</v>
          </cell>
          <cell r="W7">
            <v>0.42099999999999999</v>
          </cell>
          <cell r="X7">
            <v>412.04</v>
          </cell>
          <cell r="Y7">
            <v>7.5170000000000003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404.94400000000002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412.04</v>
          </cell>
          <cell r="BC7">
            <v>1767</v>
          </cell>
          <cell r="BD7">
            <v>1123.3689999999999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1172.2660000000001</v>
          </cell>
          <cell r="E8">
            <v>535.69100000000003</v>
          </cell>
          <cell r="F8">
            <v>636.57500000000005</v>
          </cell>
          <cell r="G8">
            <v>35.258000000000003</v>
          </cell>
          <cell r="H8">
            <v>0</v>
          </cell>
          <cell r="I8">
            <v>430.11099999999999</v>
          </cell>
          <cell r="J8">
            <v>3.4369999999999998</v>
          </cell>
          <cell r="K8">
            <v>4.085</v>
          </cell>
          <cell r="L8">
            <v>0</v>
          </cell>
          <cell r="M8">
            <v>0</v>
          </cell>
          <cell r="N8">
            <v>422.589</v>
          </cell>
          <cell r="O8">
            <v>0</v>
          </cell>
          <cell r="P8">
            <v>1840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1840</v>
          </cell>
          <cell r="V8">
            <v>0</v>
          </cell>
          <cell r="W8">
            <v>0.53600000000000003</v>
          </cell>
          <cell r="X8">
            <v>430.11099999999999</v>
          </cell>
          <cell r="Y8">
            <v>8.0579999999999998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422.589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430.11099999999999</v>
          </cell>
          <cell r="BC8">
            <v>1840</v>
          </cell>
          <cell r="BD8">
            <v>1172.2660000000001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475.92200000000003</v>
          </cell>
          <cell r="E9">
            <v>221.304</v>
          </cell>
          <cell r="F9">
            <v>254.61799999999999</v>
          </cell>
          <cell r="G9">
            <v>35.417000000000002</v>
          </cell>
          <cell r="H9">
            <v>0</v>
          </cell>
          <cell r="I9">
            <v>173.83199999999999</v>
          </cell>
          <cell r="J9">
            <v>1.36</v>
          </cell>
          <cell r="K9">
            <v>1.5649999999999999</v>
          </cell>
          <cell r="L9">
            <v>0</v>
          </cell>
          <cell r="M9">
            <v>0</v>
          </cell>
          <cell r="N9">
            <v>170.90700000000001</v>
          </cell>
          <cell r="O9">
            <v>0</v>
          </cell>
          <cell r="P9">
            <v>720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720</v>
          </cell>
          <cell r="V9">
            <v>0</v>
          </cell>
          <cell r="W9">
            <v>0.84499999999999997</v>
          </cell>
          <cell r="X9">
            <v>173.83199999999999</v>
          </cell>
          <cell r="Y9">
            <v>3.7699999999999996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170.90700000000001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173.83199999999999</v>
          </cell>
          <cell r="BC9">
            <v>720</v>
          </cell>
          <cell r="BD9">
            <v>475.92200000000003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354.27600000000001</v>
          </cell>
          <cell r="E10">
            <v>165.66900000000001</v>
          </cell>
          <cell r="F10">
            <v>188.607</v>
          </cell>
          <cell r="G10">
            <v>35.512</v>
          </cell>
          <cell r="H10">
            <v>0</v>
          </cell>
          <cell r="I10">
            <v>129.56100000000001</v>
          </cell>
          <cell r="J10">
            <v>1.081</v>
          </cell>
          <cell r="K10">
            <v>1.23</v>
          </cell>
          <cell r="L10">
            <v>0</v>
          </cell>
          <cell r="M10">
            <v>0</v>
          </cell>
          <cell r="N10">
            <v>127.25</v>
          </cell>
          <cell r="O10">
            <v>0</v>
          </cell>
          <cell r="P10">
            <v>531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531</v>
          </cell>
          <cell r="V10">
            <v>0</v>
          </cell>
          <cell r="W10">
            <v>0.93799999999999994</v>
          </cell>
          <cell r="X10">
            <v>129.56100000000001</v>
          </cell>
          <cell r="Y10">
            <v>3.2489999999999997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127.25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129.56100000000001</v>
          </cell>
          <cell r="BC10">
            <v>531</v>
          </cell>
          <cell r="BD10">
            <v>354.27600000000001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337.96600000000001</v>
          </cell>
          <cell r="E11">
            <v>158.637</v>
          </cell>
          <cell r="F11">
            <v>179.32900000000001</v>
          </cell>
          <cell r="G11">
            <v>35.499000000000002</v>
          </cell>
          <cell r="H11">
            <v>0</v>
          </cell>
          <cell r="I11">
            <v>123.354</v>
          </cell>
          <cell r="J11">
            <v>1.077</v>
          </cell>
          <cell r="K11">
            <v>1.218</v>
          </cell>
          <cell r="L11">
            <v>0</v>
          </cell>
          <cell r="M11">
            <v>0</v>
          </cell>
          <cell r="N11">
            <v>121.059</v>
          </cell>
          <cell r="O11">
            <v>0</v>
          </cell>
          <cell r="P11">
            <v>502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502</v>
          </cell>
          <cell r="V11">
            <v>0</v>
          </cell>
          <cell r="W11">
            <v>1.163</v>
          </cell>
          <cell r="X11">
            <v>123.354</v>
          </cell>
          <cell r="Y11">
            <v>3.4580000000000002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502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121.059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502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123.354</v>
          </cell>
          <cell r="BC11">
            <v>502</v>
          </cell>
          <cell r="BD11">
            <v>337.96600000000001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341.79</v>
          </cell>
          <cell r="E12">
            <v>159.83500000000001</v>
          </cell>
          <cell r="F12">
            <v>181.95500000000001</v>
          </cell>
          <cell r="G12">
            <v>35.499000000000002</v>
          </cell>
          <cell r="H12">
            <v>0</v>
          </cell>
          <cell r="I12">
            <v>124.444</v>
          </cell>
          <cell r="J12">
            <v>1.111</v>
          </cell>
          <cell r="K12">
            <v>1.2649999999999999</v>
          </cell>
          <cell r="L12">
            <v>0</v>
          </cell>
          <cell r="M12">
            <v>0</v>
          </cell>
          <cell r="N12">
            <v>122.068</v>
          </cell>
          <cell r="O12">
            <v>0</v>
          </cell>
          <cell r="P12">
            <v>510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510</v>
          </cell>
          <cell r="V12">
            <v>0</v>
          </cell>
          <cell r="W12">
            <v>1.113</v>
          </cell>
          <cell r="X12">
            <v>124.444</v>
          </cell>
          <cell r="Y12">
            <v>3.4889999999999999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122.068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510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124.444</v>
          </cell>
          <cell r="BC12">
            <v>510</v>
          </cell>
          <cell r="BD12">
            <v>341.79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391.95100000000002</v>
          </cell>
          <cell r="E13">
            <v>182.459</v>
          </cell>
          <cell r="F13">
            <v>209.49199999999999</v>
          </cell>
          <cell r="G13">
            <v>35.526000000000003</v>
          </cell>
          <cell r="H13">
            <v>0</v>
          </cell>
          <cell r="I13">
            <v>142.74</v>
          </cell>
          <cell r="J13">
            <v>1.2490000000000001</v>
          </cell>
          <cell r="K13">
            <v>1.4350000000000001</v>
          </cell>
          <cell r="L13">
            <v>0</v>
          </cell>
          <cell r="M13">
            <v>0</v>
          </cell>
          <cell r="N13">
            <v>140.05600000000001</v>
          </cell>
          <cell r="O13">
            <v>0</v>
          </cell>
          <cell r="P13">
            <v>590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590</v>
          </cell>
          <cell r="V13">
            <v>0</v>
          </cell>
          <cell r="W13">
            <v>1.048</v>
          </cell>
          <cell r="X13">
            <v>142.74</v>
          </cell>
          <cell r="Y13">
            <v>3.7320000000000002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140.05600000000001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142.74</v>
          </cell>
          <cell r="BC13">
            <v>590</v>
          </cell>
          <cell r="BD13">
            <v>391.95100000000002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467.839</v>
          </cell>
          <cell r="E14">
            <v>216.78899999999999</v>
          </cell>
          <cell r="F14">
            <v>251.05</v>
          </cell>
          <cell r="G14">
            <v>35.679000000000002</v>
          </cell>
          <cell r="H14">
            <v>0</v>
          </cell>
          <cell r="I14">
            <v>170.06700000000001</v>
          </cell>
          <cell r="J14">
            <v>1.4379999999999999</v>
          </cell>
          <cell r="K14">
            <v>1.6659999999999999</v>
          </cell>
          <cell r="L14">
            <v>0</v>
          </cell>
          <cell r="M14">
            <v>0</v>
          </cell>
          <cell r="N14">
            <v>166.96299999999999</v>
          </cell>
          <cell r="O14">
            <v>0</v>
          </cell>
          <cell r="P14">
            <v>709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709</v>
          </cell>
          <cell r="V14">
            <v>0</v>
          </cell>
          <cell r="W14">
            <v>0.94699999999999995</v>
          </cell>
          <cell r="X14">
            <v>170.06700000000001</v>
          </cell>
          <cell r="Y14">
            <v>4.0510000000000002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166.96299999999999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170.06700000000001</v>
          </cell>
          <cell r="BC14">
            <v>709</v>
          </cell>
          <cell r="BD14">
            <v>467.839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666.34799999999996</v>
          </cell>
          <cell r="E15">
            <v>305.52</v>
          </cell>
          <cell r="F15">
            <v>360.82799999999997</v>
          </cell>
          <cell r="G15">
            <v>35.506</v>
          </cell>
          <cell r="H15">
            <v>0</v>
          </cell>
          <cell r="I15">
            <v>259.89600000000002</v>
          </cell>
          <cell r="J15">
            <v>2.093</v>
          </cell>
          <cell r="K15">
            <v>2.4710000000000001</v>
          </cell>
          <cell r="L15">
            <v>0</v>
          </cell>
          <cell r="M15">
            <v>0</v>
          </cell>
          <cell r="N15">
            <v>255.33199999999999</v>
          </cell>
          <cell r="O15">
            <v>0</v>
          </cell>
          <cell r="P15">
            <v>1105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1105</v>
          </cell>
          <cell r="V15">
            <v>0</v>
          </cell>
          <cell r="W15">
            <v>0.92200000000000004</v>
          </cell>
          <cell r="X15">
            <v>259.89600000000002</v>
          </cell>
          <cell r="Y15">
            <v>5.4859999999999998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255.33199999999999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259.89600000000002</v>
          </cell>
          <cell r="BC15">
            <v>1105</v>
          </cell>
          <cell r="BD15">
            <v>666.34799999999996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183.16200000000001</v>
          </cell>
          <cell r="J16">
            <v>83.674000000000007</v>
          </cell>
          <cell r="K16">
            <v>99.488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784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784</v>
          </cell>
          <cell r="V16">
            <v>0</v>
          </cell>
          <cell r="W16">
            <v>0</v>
          </cell>
          <cell r="X16">
            <v>183.16200000000001</v>
          </cell>
          <cell r="Y16">
            <v>183.16200000000001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183.16200000000001</v>
          </cell>
          <cell r="BC16">
            <v>784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718.322</v>
          </cell>
          <cell r="E6">
            <v>330.74900000000002</v>
          </cell>
          <cell r="F6">
            <v>387.57299999999998</v>
          </cell>
          <cell r="G6">
            <v>34.591999999999999</v>
          </cell>
          <cell r="H6">
            <v>0</v>
          </cell>
          <cell r="I6">
            <v>265.26</v>
          </cell>
          <cell r="J6">
            <v>2.468</v>
          </cell>
          <cell r="K6">
            <v>2.891</v>
          </cell>
          <cell r="L6">
            <v>0</v>
          </cell>
          <cell r="M6">
            <v>0</v>
          </cell>
          <cell r="N6">
            <v>259.90100000000001</v>
          </cell>
          <cell r="O6">
            <v>0</v>
          </cell>
          <cell r="P6">
            <v>1119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1119</v>
          </cell>
          <cell r="V6">
            <v>0</v>
          </cell>
          <cell r="W6">
            <v>0.79200000000000004</v>
          </cell>
          <cell r="X6">
            <v>265.26</v>
          </cell>
          <cell r="Y6">
            <v>6.1509999999999998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259.90100000000001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1119</v>
          </cell>
          <cell r="AZ6">
            <v>0</v>
          </cell>
          <cell r="BA6">
            <v>0</v>
          </cell>
          <cell r="BB6">
            <v>265.26</v>
          </cell>
          <cell r="BC6">
            <v>1119</v>
          </cell>
          <cell r="BD6">
            <v>718.322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1104.9780000000001</v>
          </cell>
          <cell r="E7">
            <v>493.733</v>
          </cell>
          <cell r="F7">
            <v>611.245</v>
          </cell>
          <cell r="G7">
            <v>34.654000000000003</v>
          </cell>
          <cell r="H7">
            <v>0</v>
          </cell>
          <cell r="I7">
            <v>398.49</v>
          </cell>
          <cell r="J7">
            <v>3.4239999999999999</v>
          </cell>
          <cell r="K7">
            <v>4.24</v>
          </cell>
          <cell r="L7">
            <v>0</v>
          </cell>
          <cell r="M7">
            <v>0</v>
          </cell>
          <cell r="N7">
            <v>390.82600000000002</v>
          </cell>
          <cell r="O7">
            <v>0</v>
          </cell>
          <cell r="P7">
            <v>1776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1776</v>
          </cell>
          <cell r="V7">
            <v>0</v>
          </cell>
          <cell r="W7">
            <v>1.0509999999999999</v>
          </cell>
          <cell r="X7">
            <v>398.49</v>
          </cell>
          <cell r="Y7">
            <v>8.7149999999999999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1776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390.82600000000002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1776</v>
          </cell>
          <cell r="AZ7">
            <v>0</v>
          </cell>
          <cell r="BA7">
            <v>0</v>
          </cell>
          <cell r="BB7">
            <v>398.49</v>
          </cell>
          <cell r="BC7">
            <v>1776</v>
          </cell>
          <cell r="BD7">
            <v>1104.9780000000001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1032.354</v>
          </cell>
          <cell r="E8">
            <v>460.23200000000003</v>
          </cell>
          <cell r="F8">
            <v>572.12199999999996</v>
          </cell>
          <cell r="G8">
            <v>34.637999999999998</v>
          </cell>
          <cell r="H8">
            <v>0</v>
          </cell>
          <cell r="I8">
            <v>374.73</v>
          </cell>
          <cell r="J8">
            <v>3.1339999999999999</v>
          </cell>
          <cell r="K8">
            <v>3.895</v>
          </cell>
          <cell r="L8">
            <v>0</v>
          </cell>
          <cell r="M8">
            <v>0</v>
          </cell>
          <cell r="N8">
            <v>367.70100000000002</v>
          </cell>
          <cell r="O8">
            <v>0</v>
          </cell>
          <cell r="P8">
            <v>1677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1677</v>
          </cell>
          <cell r="V8">
            <v>0</v>
          </cell>
          <cell r="W8">
            <v>0.75900000000000001</v>
          </cell>
          <cell r="X8">
            <v>374.73</v>
          </cell>
          <cell r="Y8">
            <v>7.7880000000000003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367.70100000000002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1677</v>
          </cell>
          <cell r="AZ8">
            <v>0</v>
          </cell>
          <cell r="BA8">
            <v>0</v>
          </cell>
          <cell r="BB8">
            <v>374.73</v>
          </cell>
          <cell r="BC8">
            <v>1677</v>
          </cell>
          <cell r="BD8">
            <v>1032.354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786.03599999999994</v>
          </cell>
          <cell r="E9">
            <v>360.18400000000003</v>
          </cell>
          <cell r="F9">
            <v>425.85199999999998</v>
          </cell>
          <cell r="G9">
            <v>34.612000000000002</v>
          </cell>
          <cell r="H9">
            <v>0</v>
          </cell>
          <cell r="I9">
            <v>291.33</v>
          </cell>
          <cell r="J9">
            <v>2.1760000000000002</v>
          </cell>
          <cell r="K9">
            <v>2.5720000000000001</v>
          </cell>
          <cell r="L9">
            <v>0</v>
          </cell>
          <cell r="M9">
            <v>0</v>
          </cell>
          <cell r="N9">
            <v>286.58199999999999</v>
          </cell>
          <cell r="O9">
            <v>0</v>
          </cell>
          <cell r="P9">
            <v>1240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1240</v>
          </cell>
          <cell r="V9">
            <v>0</v>
          </cell>
          <cell r="W9">
            <v>0.69899999999999995</v>
          </cell>
          <cell r="X9">
            <v>291.33</v>
          </cell>
          <cell r="Y9">
            <v>5.4470000000000001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286.58199999999999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1240</v>
          </cell>
          <cell r="AZ9">
            <v>0</v>
          </cell>
          <cell r="BA9">
            <v>0</v>
          </cell>
          <cell r="BB9">
            <v>291.33</v>
          </cell>
          <cell r="BC9">
            <v>1240</v>
          </cell>
          <cell r="BD9">
            <v>786.03599999999994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567.33299999999997</v>
          </cell>
          <cell r="E10">
            <v>262.029</v>
          </cell>
          <cell r="F10">
            <v>305.30399999999997</v>
          </cell>
          <cell r="G10">
            <v>34.652000000000001</v>
          </cell>
          <cell r="H10">
            <v>0</v>
          </cell>
          <cell r="I10">
            <v>210.75</v>
          </cell>
          <cell r="J10">
            <v>1.51</v>
          </cell>
          <cell r="K10">
            <v>1.76</v>
          </cell>
          <cell r="L10">
            <v>0</v>
          </cell>
          <cell r="M10">
            <v>0</v>
          </cell>
          <cell r="N10">
            <v>207.48</v>
          </cell>
          <cell r="O10">
            <v>0</v>
          </cell>
          <cell r="P10">
            <v>884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884</v>
          </cell>
          <cell r="V10">
            <v>0</v>
          </cell>
          <cell r="W10">
            <v>0.80500000000000005</v>
          </cell>
          <cell r="X10">
            <v>210.75</v>
          </cell>
          <cell r="Y10">
            <v>4.0750000000000002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207.48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884</v>
          </cell>
          <cell r="AZ10">
            <v>0</v>
          </cell>
          <cell r="BA10">
            <v>0</v>
          </cell>
          <cell r="BB10">
            <v>210.75</v>
          </cell>
          <cell r="BC10">
            <v>884</v>
          </cell>
          <cell r="BD10">
            <v>567.33299999999997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346.57900000000001</v>
          </cell>
          <cell r="E11">
            <v>160.286</v>
          </cell>
          <cell r="F11">
            <v>186.29300000000001</v>
          </cell>
          <cell r="G11">
            <v>34.893999999999998</v>
          </cell>
          <cell r="H11">
            <v>0</v>
          </cell>
          <cell r="I11">
            <v>128.82</v>
          </cell>
          <cell r="J11">
            <v>1.04</v>
          </cell>
          <cell r="K11">
            <v>1.2090000000000001</v>
          </cell>
          <cell r="L11">
            <v>0</v>
          </cell>
          <cell r="M11">
            <v>0</v>
          </cell>
          <cell r="N11">
            <v>126.571</v>
          </cell>
          <cell r="O11">
            <v>0</v>
          </cell>
          <cell r="P11">
            <v>539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539</v>
          </cell>
          <cell r="V11">
            <v>0</v>
          </cell>
          <cell r="W11">
            <v>0.90200000000000002</v>
          </cell>
          <cell r="X11">
            <v>128.82</v>
          </cell>
          <cell r="Y11">
            <v>3.1510000000000002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539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126.571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539</v>
          </cell>
          <cell r="AZ11">
            <v>0</v>
          </cell>
          <cell r="BA11">
            <v>0</v>
          </cell>
          <cell r="BB11">
            <v>128.82</v>
          </cell>
          <cell r="BC11">
            <v>539</v>
          </cell>
          <cell r="BD11">
            <v>346.57900000000001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342.28100000000001</v>
          </cell>
          <cell r="E12">
            <v>158.37899999999999</v>
          </cell>
          <cell r="F12">
            <v>183.90199999999999</v>
          </cell>
          <cell r="G12">
            <v>35.045999999999999</v>
          </cell>
          <cell r="H12">
            <v>0</v>
          </cell>
          <cell r="I12">
            <v>126.79</v>
          </cell>
          <cell r="J12">
            <v>0.99299999999999999</v>
          </cell>
          <cell r="K12">
            <v>1.1539999999999999</v>
          </cell>
          <cell r="L12">
            <v>0</v>
          </cell>
          <cell r="M12">
            <v>0</v>
          </cell>
          <cell r="N12">
            <v>124.643</v>
          </cell>
          <cell r="O12">
            <v>0</v>
          </cell>
          <cell r="P12">
            <v>530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530</v>
          </cell>
          <cell r="V12">
            <v>0</v>
          </cell>
          <cell r="W12">
            <v>1.0029999999999999</v>
          </cell>
          <cell r="X12">
            <v>126.79</v>
          </cell>
          <cell r="Y12">
            <v>3.1499999999999995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124.643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530</v>
          </cell>
          <cell r="AZ12">
            <v>0</v>
          </cell>
          <cell r="BA12">
            <v>0</v>
          </cell>
          <cell r="BB12">
            <v>126.79</v>
          </cell>
          <cell r="BC12">
            <v>530</v>
          </cell>
          <cell r="BD12">
            <v>342.28100000000001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359.36799999999999</v>
          </cell>
          <cell r="E13">
            <v>166.446</v>
          </cell>
          <cell r="F13">
            <v>192.922</v>
          </cell>
          <cell r="G13">
            <v>35.203000000000003</v>
          </cell>
          <cell r="H13">
            <v>0</v>
          </cell>
          <cell r="I13">
            <v>132.29</v>
          </cell>
          <cell r="J13">
            <v>1.0309999999999999</v>
          </cell>
          <cell r="K13">
            <v>1.1950000000000001</v>
          </cell>
          <cell r="L13">
            <v>0</v>
          </cell>
          <cell r="M13">
            <v>0</v>
          </cell>
          <cell r="N13">
            <v>130.06399999999999</v>
          </cell>
          <cell r="O13">
            <v>0</v>
          </cell>
          <cell r="P13">
            <v>552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552</v>
          </cell>
          <cell r="V13">
            <v>0</v>
          </cell>
          <cell r="W13">
            <v>0.95699999999999996</v>
          </cell>
          <cell r="X13">
            <v>132.29</v>
          </cell>
          <cell r="Y13">
            <v>3.1829999999999998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130.06399999999999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552</v>
          </cell>
          <cell r="AZ13">
            <v>0</v>
          </cell>
          <cell r="BA13">
            <v>0</v>
          </cell>
          <cell r="BB13">
            <v>132.29</v>
          </cell>
          <cell r="BC13">
            <v>552</v>
          </cell>
          <cell r="BD13">
            <v>359.36799999999999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536.82799999999997</v>
          </cell>
          <cell r="E14">
            <v>248.095</v>
          </cell>
          <cell r="F14">
            <v>288.733</v>
          </cell>
          <cell r="G14">
            <v>35.25</v>
          </cell>
          <cell r="H14">
            <v>0</v>
          </cell>
          <cell r="I14">
            <v>199.06</v>
          </cell>
          <cell r="J14">
            <v>1.371</v>
          </cell>
          <cell r="K14">
            <v>1.5960000000000001</v>
          </cell>
          <cell r="L14">
            <v>0</v>
          </cell>
          <cell r="M14">
            <v>0</v>
          </cell>
          <cell r="N14">
            <v>196.09299999999999</v>
          </cell>
          <cell r="O14">
            <v>0</v>
          </cell>
          <cell r="P14">
            <v>834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834</v>
          </cell>
          <cell r="V14">
            <v>0</v>
          </cell>
          <cell r="W14">
            <v>0.83</v>
          </cell>
          <cell r="X14">
            <v>199.06</v>
          </cell>
          <cell r="Y14">
            <v>3.7970000000000002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196.09299999999999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834</v>
          </cell>
          <cell r="AZ14">
            <v>0</v>
          </cell>
          <cell r="BA14">
            <v>0</v>
          </cell>
          <cell r="BB14">
            <v>199.06</v>
          </cell>
          <cell r="BC14">
            <v>834</v>
          </cell>
          <cell r="BD14">
            <v>536.82799999999997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724.16800000000001</v>
          </cell>
          <cell r="E15">
            <v>333.55399999999997</v>
          </cell>
          <cell r="F15">
            <v>390.61399999999998</v>
          </cell>
          <cell r="G15">
            <v>35.482999999999997</v>
          </cell>
          <cell r="H15">
            <v>0</v>
          </cell>
          <cell r="I15">
            <v>266.85000000000002</v>
          </cell>
          <cell r="J15">
            <v>1.8029999999999999</v>
          </cell>
          <cell r="K15">
            <v>2.1110000000000002</v>
          </cell>
          <cell r="L15">
            <v>0</v>
          </cell>
          <cell r="M15">
            <v>0</v>
          </cell>
          <cell r="N15">
            <v>262.93599999999998</v>
          </cell>
          <cell r="O15">
            <v>0</v>
          </cell>
          <cell r="P15">
            <v>1125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1125</v>
          </cell>
          <cell r="V15">
            <v>0</v>
          </cell>
          <cell r="W15">
            <v>0.79100000000000004</v>
          </cell>
          <cell r="X15">
            <v>266.85000000000002</v>
          </cell>
          <cell r="Y15">
            <v>4.7050000000000001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262.93599999999998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1125</v>
          </cell>
          <cell r="AZ15">
            <v>0</v>
          </cell>
          <cell r="BA15">
            <v>0</v>
          </cell>
          <cell r="BB15">
            <v>266.85000000000002</v>
          </cell>
          <cell r="BC15">
            <v>1125</v>
          </cell>
          <cell r="BD15">
            <v>724.16800000000001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1039.3610000000001</v>
          </cell>
          <cell r="E16">
            <v>476.36599999999999</v>
          </cell>
          <cell r="F16">
            <v>562.995</v>
          </cell>
          <cell r="G16">
            <v>35.277000000000001</v>
          </cell>
          <cell r="H16">
            <v>0</v>
          </cell>
          <cell r="I16">
            <v>391.57</v>
          </cell>
          <cell r="J16">
            <v>2.6110000000000002</v>
          </cell>
          <cell r="K16">
            <v>3.085</v>
          </cell>
          <cell r="L16">
            <v>0</v>
          </cell>
          <cell r="M16">
            <v>0</v>
          </cell>
          <cell r="N16">
            <v>385.87400000000002</v>
          </cell>
          <cell r="O16">
            <v>0</v>
          </cell>
          <cell r="P16">
            <v>1666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1666</v>
          </cell>
          <cell r="V16">
            <v>0</v>
          </cell>
          <cell r="W16">
            <v>0.51800000000000002</v>
          </cell>
          <cell r="X16">
            <v>391.57</v>
          </cell>
          <cell r="Y16">
            <v>6.2139999999999995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385.87400000000002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1666</v>
          </cell>
          <cell r="AZ16">
            <v>0</v>
          </cell>
          <cell r="BA16">
            <v>0</v>
          </cell>
          <cell r="BB16">
            <v>391.57</v>
          </cell>
          <cell r="BC16">
            <v>1666</v>
          </cell>
          <cell r="BD16">
            <v>1039.3610000000001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1228.221</v>
          </cell>
          <cell r="E17">
            <v>563.56100000000004</v>
          </cell>
          <cell r="F17">
            <v>664.66</v>
          </cell>
          <cell r="G17">
            <v>35.354999999999997</v>
          </cell>
          <cell r="H17">
            <v>0</v>
          </cell>
          <cell r="I17">
            <v>463.28</v>
          </cell>
          <cell r="J17">
            <v>3.073</v>
          </cell>
          <cell r="K17">
            <v>3.6240000000000001</v>
          </cell>
          <cell r="L17">
            <v>0</v>
          </cell>
          <cell r="M17">
            <v>0</v>
          </cell>
          <cell r="N17">
            <v>456.58300000000003</v>
          </cell>
          <cell r="O17">
            <v>0</v>
          </cell>
          <cell r="P17">
            <v>1967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1967</v>
          </cell>
          <cell r="V17">
            <v>0</v>
          </cell>
          <cell r="W17">
            <v>0.43099999999999999</v>
          </cell>
          <cell r="X17">
            <v>463.28</v>
          </cell>
          <cell r="Y17">
            <v>7.1280000000000001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456.58300000000003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1967</v>
          </cell>
          <cell r="AZ17">
            <v>0</v>
          </cell>
          <cell r="BA17">
            <v>0</v>
          </cell>
          <cell r="BB17">
            <v>463.28</v>
          </cell>
          <cell r="BC17">
            <v>1967</v>
          </cell>
          <cell r="BD17">
            <v>1228.221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1236.0170000000001</v>
          </cell>
          <cell r="E6">
            <v>568.50099999999998</v>
          </cell>
          <cell r="F6">
            <v>667.51599999999996</v>
          </cell>
          <cell r="G6">
            <v>35.44</v>
          </cell>
          <cell r="H6">
            <v>0</v>
          </cell>
          <cell r="I6">
            <v>466.76</v>
          </cell>
          <cell r="J6">
            <v>3.1259999999999999</v>
          </cell>
          <cell r="K6">
            <v>3.67</v>
          </cell>
          <cell r="L6">
            <v>0</v>
          </cell>
          <cell r="M6">
            <v>0</v>
          </cell>
          <cell r="N6">
            <v>459.964</v>
          </cell>
          <cell r="O6">
            <v>0</v>
          </cell>
          <cell r="P6">
            <v>1973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1973</v>
          </cell>
          <cell r="V6">
            <v>0</v>
          </cell>
          <cell r="W6">
            <v>0.438</v>
          </cell>
          <cell r="X6">
            <v>466.76</v>
          </cell>
          <cell r="Y6">
            <v>7.2339999999999991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459.964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1973</v>
          </cell>
          <cell r="AZ6">
            <v>0</v>
          </cell>
          <cell r="BA6">
            <v>0</v>
          </cell>
          <cell r="BB6">
            <v>466.76</v>
          </cell>
          <cell r="BC6">
            <v>1973</v>
          </cell>
          <cell r="BD6">
            <v>1236.0170000000001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1078.0029999999999</v>
          </cell>
          <cell r="E7">
            <v>495.83199999999999</v>
          </cell>
          <cell r="F7">
            <v>582.17100000000005</v>
          </cell>
          <cell r="G7">
            <v>35.152000000000001</v>
          </cell>
          <cell r="H7">
            <v>0</v>
          </cell>
          <cell r="I7">
            <v>408.34</v>
          </cell>
          <cell r="J7">
            <v>2.7109999999999999</v>
          </cell>
          <cell r="K7">
            <v>3.1819999999999999</v>
          </cell>
          <cell r="L7">
            <v>0</v>
          </cell>
          <cell r="M7">
            <v>0</v>
          </cell>
          <cell r="N7">
            <v>402.447</v>
          </cell>
          <cell r="O7">
            <v>0</v>
          </cell>
          <cell r="P7">
            <v>1726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1726</v>
          </cell>
          <cell r="V7">
            <v>0</v>
          </cell>
          <cell r="W7">
            <v>0.43099999999999999</v>
          </cell>
          <cell r="X7">
            <v>408.34</v>
          </cell>
          <cell r="Y7">
            <v>6.3239999999999998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402.447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1726</v>
          </cell>
          <cell r="AZ7">
            <v>0</v>
          </cell>
          <cell r="BA7">
            <v>0</v>
          </cell>
          <cell r="BB7">
            <v>408.34</v>
          </cell>
          <cell r="BC7">
            <v>1726</v>
          </cell>
          <cell r="BD7">
            <v>1078.0029999999999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1071.5350000000001</v>
          </cell>
          <cell r="E8">
            <v>492.69400000000002</v>
          </cell>
          <cell r="F8">
            <v>578.84100000000001</v>
          </cell>
          <cell r="G8">
            <v>35.418999999999997</v>
          </cell>
          <cell r="H8">
            <v>0</v>
          </cell>
          <cell r="I8">
            <v>402.18</v>
          </cell>
          <cell r="J8">
            <v>2.6520000000000001</v>
          </cell>
          <cell r="K8">
            <v>3.1160000000000001</v>
          </cell>
          <cell r="L8">
            <v>0</v>
          </cell>
          <cell r="M8">
            <v>0</v>
          </cell>
          <cell r="N8">
            <v>396.41199999999998</v>
          </cell>
          <cell r="O8">
            <v>0</v>
          </cell>
          <cell r="P8">
            <v>1701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1701</v>
          </cell>
          <cell r="V8">
            <v>0</v>
          </cell>
          <cell r="W8">
            <v>0.57599999999999996</v>
          </cell>
          <cell r="X8">
            <v>402.18</v>
          </cell>
          <cell r="Y8">
            <v>6.3440000000000003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396.41199999999998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1701</v>
          </cell>
          <cell r="AZ8">
            <v>0</v>
          </cell>
          <cell r="BA8">
            <v>0</v>
          </cell>
          <cell r="BB8">
            <v>402.18</v>
          </cell>
          <cell r="BC8">
            <v>1701</v>
          </cell>
          <cell r="BD8">
            <v>1071.5350000000001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694.22500000000002</v>
          </cell>
          <cell r="E9">
            <v>319.923</v>
          </cell>
          <cell r="F9">
            <v>374.30200000000002</v>
          </cell>
          <cell r="G9">
            <v>35.326999999999998</v>
          </cell>
          <cell r="H9">
            <v>0</v>
          </cell>
          <cell r="I9">
            <v>259.74</v>
          </cell>
          <cell r="J9">
            <v>1.7609999999999999</v>
          </cell>
          <cell r="K9">
            <v>2.0609999999999999</v>
          </cell>
          <cell r="L9">
            <v>0</v>
          </cell>
          <cell r="M9">
            <v>0</v>
          </cell>
          <cell r="N9">
            <v>255.91800000000001</v>
          </cell>
          <cell r="O9">
            <v>0</v>
          </cell>
          <cell r="P9">
            <v>1094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1094</v>
          </cell>
          <cell r="V9">
            <v>0</v>
          </cell>
          <cell r="W9">
            <v>0.76900000000000002</v>
          </cell>
          <cell r="X9">
            <v>259.74</v>
          </cell>
          <cell r="Y9">
            <v>4.5910000000000002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255.91800000000001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1094</v>
          </cell>
          <cell r="AZ9">
            <v>0</v>
          </cell>
          <cell r="BA9">
            <v>0</v>
          </cell>
          <cell r="BB9">
            <v>259.74</v>
          </cell>
          <cell r="BC9">
            <v>1094</v>
          </cell>
          <cell r="BD9">
            <v>694.22500000000002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433.88099999999997</v>
          </cell>
          <cell r="E10">
            <v>200.429</v>
          </cell>
          <cell r="F10">
            <v>233.452</v>
          </cell>
          <cell r="G10">
            <v>35.392000000000003</v>
          </cell>
          <cell r="H10">
            <v>0</v>
          </cell>
          <cell r="I10">
            <v>162.16999999999999</v>
          </cell>
          <cell r="J10">
            <v>1.119</v>
          </cell>
          <cell r="K10">
            <v>1.304</v>
          </cell>
          <cell r="L10">
            <v>0</v>
          </cell>
          <cell r="M10">
            <v>0</v>
          </cell>
          <cell r="N10">
            <v>159.74700000000001</v>
          </cell>
          <cell r="O10">
            <v>0</v>
          </cell>
          <cell r="P10">
            <v>680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680</v>
          </cell>
          <cell r="V10">
            <v>0</v>
          </cell>
          <cell r="W10">
            <v>0.878</v>
          </cell>
          <cell r="X10">
            <v>162.16999999999999</v>
          </cell>
          <cell r="Y10">
            <v>3.3010000000000002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159.74700000000001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680</v>
          </cell>
          <cell r="AZ10">
            <v>0</v>
          </cell>
          <cell r="BA10">
            <v>0</v>
          </cell>
          <cell r="BB10">
            <v>162.16999999999999</v>
          </cell>
          <cell r="BC10">
            <v>680</v>
          </cell>
          <cell r="BD10">
            <v>433.88099999999997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408.976</v>
          </cell>
          <cell r="E11">
            <v>187.91</v>
          </cell>
          <cell r="F11">
            <v>221.066</v>
          </cell>
          <cell r="G11">
            <v>35.524999999999999</v>
          </cell>
          <cell r="H11">
            <v>0</v>
          </cell>
          <cell r="I11">
            <v>150.16999999999999</v>
          </cell>
          <cell r="J11">
            <v>1.093</v>
          </cell>
          <cell r="K11">
            <v>1.286</v>
          </cell>
          <cell r="L11">
            <v>0</v>
          </cell>
          <cell r="M11">
            <v>0</v>
          </cell>
          <cell r="N11">
            <v>147.791</v>
          </cell>
          <cell r="O11">
            <v>0</v>
          </cell>
          <cell r="P11">
            <v>636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636</v>
          </cell>
          <cell r="V11">
            <v>0</v>
          </cell>
          <cell r="W11">
            <v>1.544</v>
          </cell>
          <cell r="X11">
            <v>150.16999999999999</v>
          </cell>
          <cell r="Y11">
            <v>3.923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147.791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636</v>
          </cell>
          <cell r="AZ11">
            <v>0</v>
          </cell>
          <cell r="BA11">
            <v>0</v>
          </cell>
          <cell r="BB11">
            <v>150.16999999999999</v>
          </cell>
          <cell r="BC11">
            <v>636</v>
          </cell>
          <cell r="BD11">
            <v>408.976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324.76900000000001</v>
          </cell>
          <cell r="E12">
            <v>148.66900000000001</v>
          </cell>
          <cell r="F12">
            <v>176.1</v>
          </cell>
          <cell r="G12">
            <v>35.500999999999998</v>
          </cell>
          <cell r="H12">
            <v>0</v>
          </cell>
          <cell r="I12">
            <v>119.13</v>
          </cell>
          <cell r="J12">
            <v>0.92300000000000004</v>
          </cell>
          <cell r="K12">
            <v>1.0940000000000001</v>
          </cell>
          <cell r="L12">
            <v>0</v>
          </cell>
          <cell r="M12">
            <v>0</v>
          </cell>
          <cell r="N12">
            <v>117.113</v>
          </cell>
          <cell r="O12">
            <v>0</v>
          </cell>
          <cell r="P12">
            <v>508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508</v>
          </cell>
          <cell r="V12">
            <v>0</v>
          </cell>
          <cell r="W12">
            <v>2.004</v>
          </cell>
          <cell r="X12">
            <v>119.13</v>
          </cell>
          <cell r="Y12">
            <v>4.0210000000000008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508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117.113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508</v>
          </cell>
          <cell r="AZ12">
            <v>0</v>
          </cell>
          <cell r="BA12">
            <v>0</v>
          </cell>
          <cell r="BB12">
            <v>119.13</v>
          </cell>
          <cell r="BC12">
            <v>508</v>
          </cell>
          <cell r="BD12">
            <v>324.76900000000001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358.387</v>
          </cell>
          <cell r="E13">
            <v>163.99</v>
          </cell>
          <cell r="F13">
            <v>194.39699999999999</v>
          </cell>
          <cell r="G13">
            <v>35.533000000000001</v>
          </cell>
          <cell r="H13">
            <v>0</v>
          </cell>
          <cell r="I13">
            <v>130.99</v>
          </cell>
          <cell r="J13">
            <v>1.008</v>
          </cell>
          <cell r="K13">
            <v>1.194</v>
          </cell>
          <cell r="L13">
            <v>0</v>
          </cell>
          <cell r="M13">
            <v>0</v>
          </cell>
          <cell r="N13">
            <v>128.78800000000001</v>
          </cell>
          <cell r="O13">
            <v>0</v>
          </cell>
          <cell r="P13">
            <v>559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559</v>
          </cell>
          <cell r="V13">
            <v>0</v>
          </cell>
          <cell r="W13">
            <v>1.944</v>
          </cell>
          <cell r="X13">
            <v>130.99</v>
          </cell>
          <cell r="Y13">
            <v>4.1459999999999999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128.78800000000001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559</v>
          </cell>
          <cell r="AZ13">
            <v>0</v>
          </cell>
          <cell r="BA13">
            <v>0</v>
          </cell>
          <cell r="BB13">
            <v>130.99</v>
          </cell>
          <cell r="BC13">
            <v>559</v>
          </cell>
          <cell r="BD13">
            <v>358.387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396.17</v>
          </cell>
          <cell r="E14">
            <v>181.25800000000001</v>
          </cell>
          <cell r="F14">
            <v>214.91200000000001</v>
          </cell>
          <cell r="G14">
            <v>35.527000000000001</v>
          </cell>
          <cell r="H14">
            <v>0</v>
          </cell>
          <cell r="I14">
            <v>144.55000000000001</v>
          </cell>
          <cell r="J14">
            <v>2.0339999999999998</v>
          </cell>
          <cell r="K14">
            <v>2.411</v>
          </cell>
          <cell r="L14">
            <v>0</v>
          </cell>
          <cell r="M14">
            <v>0</v>
          </cell>
          <cell r="N14">
            <v>140.10499999999999</v>
          </cell>
          <cell r="O14">
            <v>0</v>
          </cell>
          <cell r="P14">
            <v>617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617</v>
          </cell>
          <cell r="V14">
            <v>0</v>
          </cell>
          <cell r="W14">
            <v>1.8149999999999999</v>
          </cell>
          <cell r="X14">
            <v>144.55000000000001</v>
          </cell>
          <cell r="Y14">
            <v>6.26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140.10499999999999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617</v>
          </cell>
          <cell r="AZ14">
            <v>0</v>
          </cell>
          <cell r="BA14">
            <v>0</v>
          </cell>
          <cell r="BB14">
            <v>144.55000000000001</v>
          </cell>
          <cell r="BC14">
            <v>617</v>
          </cell>
          <cell r="BD14">
            <v>396.17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664.20500000000004</v>
          </cell>
          <cell r="E15">
            <v>302.66199999999998</v>
          </cell>
          <cell r="F15">
            <v>361.54300000000001</v>
          </cell>
          <cell r="G15">
            <v>35.6</v>
          </cell>
          <cell r="H15">
            <v>0</v>
          </cell>
          <cell r="I15">
            <v>242.77</v>
          </cell>
          <cell r="J15">
            <v>0.64600000000000002</v>
          </cell>
          <cell r="K15">
            <v>0.77200000000000002</v>
          </cell>
          <cell r="L15">
            <v>0</v>
          </cell>
          <cell r="M15">
            <v>0</v>
          </cell>
          <cell r="N15">
            <v>241.352</v>
          </cell>
          <cell r="O15">
            <v>0</v>
          </cell>
          <cell r="P15">
            <v>1044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1044</v>
          </cell>
          <cell r="V15">
            <v>0</v>
          </cell>
          <cell r="W15">
            <v>1.3069999999999999</v>
          </cell>
          <cell r="X15">
            <v>242.77</v>
          </cell>
          <cell r="Y15">
            <v>2.7250000000000001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241.352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1044</v>
          </cell>
          <cell r="AZ15">
            <v>0</v>
          </cell>
          <cell r="BA15">
            <v>0</v>
          </cell>
          <cell r="BB15">
            <v>242.77</v>
          </cell>
          <cell r="BC15">
            <v>1044</v>
          </cell>
          <cell r="BD15">
            <v>664.20500000000004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249.26</v>
          </cell>
          <cell r="J16">
            <v>114.273</v>
          </cell>
          <cell r="K16">
            <v>134.98699999999999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1060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1060</v>
          </cell>
          <cell r="V16">
            <v>0</v>
          </cell>
          <cell r="W16">
            <v>0</v>
          </cell>
          <cell r="X16">
            <v>249.26</v>
          </cell>
          <cell r="Y16">
            <v>249.26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1060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1060</v>
          </cell>
          <cell r="AZ16">
            <v>0</v>
          </cell>
          <cell r="BA16">
            <v>0</v>
          </cell>
          <cell r="BB16">
            <v>249.26</v>
          </cell>
          <cell r="BC16">
            <v>1060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1203.277</v>
          </cell>
          <cell r="E6">
            <v>541.04999999999995</v>
          </cell>
          <cell r="F6">
            <v>662.22699999999998</v>
          </cell>
          <cell r="G6">
            <v>34.594000000000001</v>
          </cell>
          <cell r="H6">
            <v>0</v>
          </cell>
          <cell r="I6">
            <v>436.19499999999999</v>
          </cell>
          <cell r="J6">
            <v>2.9660000000000002</v>
          </cell>
          <cell r="K6">
            <v>3.6309999999999998</v>
          </cell>
          <cell r="L6">
            <v>0</v>
          </cell>
          <cell r="M6">
            <v>0</v>
          </cell>
          <cell r="N6">
            <v>429.59800000000001</v>
          </cell>
          <cell r="O6">
            <v>0</v>
          </cell>
          <cell r="P6">
            <v>1922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1922</v>
          </cell>
          <cell r="V6">
            <v>0</v>
          </cell>
          <cell r="W6">
            <v>0.52900000000000003</v>
          </cell>
          <cell r="X6">
            <v>436.19499999999999</v>
          </cell>
          <cell r="Y6">
            <v>7.1259999999999994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429.59800000000001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436.19499999999999</v>
          </cell>
          <cell r="BC6">
            <v>1922</v>
          </cell>
          <cell r="BD6">
            <v>1203.277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1056.5419999999999</v>
          </cell>
          <cell r="E7">
            <v>475.46300000000002</v>
          </cell>
          <cell r="F7">
            <v>581.07899999999995</v>
          </cell>
          <cell r="G7">
            <v>34.595999999999997</v>
          </cell>
          <cell r="H7">
            <v>0</v>
          </cell>
          <cell r="I7">
            <v>382.98200000000003</v>
          </cell>
          <cell r="J7">
            <v>2.6640000000000001</v>
          </cell>
          <cell r="K7">
            <v>3.2559999999999998</v>
          </cell>
          <cell r="L7">
            <v>0</v>
          </cell>
          <cell r="M7">
            <v>0</v>
          </cell>
          <cell r="N7">
            <v>377.06200000000001</v>
          </cell>
          <cell r="O7">
            <v>0</v>
          </cell>
          <cell r="P7">
            <v>1685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1685</v>
          </cell>
          <cell r="V7">
            <v>0</v>
          </cell>
          <cell r="W7">
            <v>0.57699999999999996</v>
          </cell>
          <cell r="X7">
            <v>382.98200000000003</v>
          </cell>
          <cell r="Y7">
            <v>6.4969999999999999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377.06200000000001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382.98200000000003</v>
          </cell>
          <cell r="BC7">
            <v>1685</v>
          </cell>
          <cell r="BD7">
            <v>1056.5419999999999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999.45500000000004</v>
          </cell>
          <cell r="E8">
            <v>453.31</v>
          </cell>
          <cell r="F8">
            <v>546.14499999999998</v>
          </cell>
          <cell r="G8">
            <v>34.700000000000003</v>
          </cell>
          <cell r="H8">
            <v>0</v>
          </cell>
          <cell r="I8">
            <v>362.90199999999999</v>
          </cell>
          <cell r="J8">
            <v>3.0470000000000002</v>
          </cell>
          <cell r="K8">
            <v>3.6720000000000002</v>
          </cell>
          <cell r="L8">
            <v>0</v>
          </cell>
          <cell r="M8">
            <v>0</v>
          </cell>
          <cell r="N8">
            <v>356.18299999999999</v>
          </cell>
          <cell r="O8">
            <v>0</v>
          </cell>
          <cell r="P8">
            <v>1574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1574</v>
          </cell>
          <cell r="V8">
            <v>0</v>
          </cell>
          <cell r="W8">
            <v>1.0720000000000001</v>
          </cell>
          <cell r="X8">
            <v>362.90199999999999</v>
          </cell>
          <cell r="Y8">
            <v>7.7910000000000004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356.18299999999999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362.90199999999999</v>
          </cell>
          <cell r="BC8">
            <v>1574</v>
          </cell>
          <cell r="BD8">
            <v>999.45500000000004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937.83600000000001</v>
          </cell>
          <cell r="E9">
            <v>426.63900000000001</v>
          </cell>
          <cell r="F9">
            <v>511.197</v>
          </cell>
          <cell r="G9">
            <v>34.950000000000003</v>
          </cell>
          <cell r="H9">
            <v>0</v>
          </cell>
          <cell r="I9">
            <v>344.036</v>
          </cell>
          <cell r="J9">
            <v>2.577</v>
          </cell>
          <cell r="K9">
            <v>3.0880000000000001</v>
          </cell>
          <cell r="L9">
            <v>0</v>
          </cell>
          <cell r="M9">
            <v>0</v>
          </cell>
          <cell r="N9">
            <v>338.37099999999998</v>
          </cell>
          <cell r="O9">
            <v>0</v>
          </cell>
          <cell r="P9">
            <v>1484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1484</v>
          </cell>
          <cell r="V9">
            <v>0</v>
          </cell>
          <cell r="W9">
            <v>0.72299999999999998</v>
          </cell>
          <cell r="X9">
            <v>344.036</v>
          </cell>
          <cell r="Y9">
            <v>6.3879999999999999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338.37099999999998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1484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344.036</v>
          </cell>
          <cell r="BC9">
            <v>1484</v>
          </cell>
          <cell r="BD9">
            <v>937.83600000000001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464.25599999999997</v>
          </cell>
          <cell r="E10">
            <v>213.52600000000001</v>
          </cell>
          <cell r="F10">
            <v>250.73</v>
          </cell>
          <cell r="G10">
            <v>34.837000000000003</v>
          </cell>
          <cell r="H10">
            <v>0</v>
          </cell>
          <cell r="I10">
            <v>168.43100000000001</v>
          </cell>
          <cell r="J10">
            <v>0.88</v>
          </cell>
          <cell r="K10">
            <v>1.034</v>
          </cell>
          <cell r="L10">
            <v>0</v>
          </cell>
          <cell r="M10">
            <v>0</v>
          </cell>
          <cell r="N10">
            <v>166.517</v>
          </cell>
          <cell r="O10">
            <v>0</v>
          </cell>
          <cell r="P10">
            <v>712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712</v>
          </cell>
          <cell r="V10">
            <v>0</v>
          </cell>
          <cell r="W10">
            <v>0.98799999999999999</v>
          </cell>
          <cell r="X10">
            <v>168.43100000000001</v>
          </cell>
          <cell r="Y10">
            <v>2.9020000000000001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166.517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168.43100000000001</v>
          </cell>
          <cell r="BC10">
            <v>712</v>
          </cell>
          <cell r="BD10">
            <v>464.25599999999997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291.71499999999997</v>
          </cell>
          <cell r="E11">
            <v>136.30199999999999</v>
          </cell>
          <cell r="F11">
            <v>155.41300000000001</v>
          </cell>
          <cell r="G11">
            <v>35.308999999999997</v>
          </cell>
          <cell r="H11">
            <v>0</v>
          </cell>
          <cell r="I11">
            <v>105.24299999999999</v>
          </cell>
          <cell r="J11">
            <v>0.93300000000000005</v>
          </cell>
          <cell r="K11">
            <v>1.0629999999999999</v>
          </cell>
          <cell r="L11">
            <v>0</v>
          </cell>
          <cell r="M11">
            <v>0</v>
          </cell>
          <cell r="N11">
            <v>103.247</v>
          </cell>
          <cell r="O11">
            <v>0</v>
          </cell>
          <cell r="P11">
            <v>432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432</v>
          </cell>
          <cell r="V11">
            <v>0</v>
          </cell>
          <cell r="W11">
            <v>1.1020000000000001</v>
          </cell>
          <cell r="X11">
            <v>105.24299999999999</v>
          </cell>
          <cell r="Y11">
            <v>3.0979999999999999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103.247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105.24299999999999</v>
          </cell>
          <cell r="BC11">
            <v>432</v>
          </cell>
          <cell r="BD11">
            <v>291.71499999999997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312.072</v>
          </cell>
          <cell r="E12">
            <v>144.179</v>
          </cell>
          <cell r="F12">
            <v>167.893</v>
          </cell>
          <cell r="G12">
            <v>35.457999999999998</v>
          </cell>
          <cell r="H12">
            <v>0</v>
          </cell>
          <cell r="I12">
            <v>113.069</v>
          </cell>
          <cell r="J12">
            <v>0.98299999999999998</v>
          </cell>
          <cell r="K12">
            <v>1.145</v>
          </cell>
          <cell r="L12">
            <v>0</v>
          </cell>
          <cell r="M12">
            <v>0</v>
          </cell>
          <cell r="N12">
            <v>110.941</v>
          </cell>
          <cell r="O12">
            <v>0</v>
          </cell>
          <cell r="P12">
            <v>474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474</v>
          </cell>
          <cell r="V12">
            <v>0</v>
          </cell>
          <cell r="W12">
            <v>1.1419999999999999</v>
          </cell>
          <cell r="X12">
            <v>113.069</v>
          </cell>
          <cell r="Y12">
            <v>3.27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110.941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474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113.069</v>
          </cell>
          <cell r="BC12">
            <v>474</v>
          </cell>
          <cell r="BD12">
            <v>312.072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265.60599999999999</v>
          </cell>
          <cell r="E13">
            <v>123.52200000000001</v>
          </cell>
          <cell r="F13">
            <v>142.084</v>
          </cell>
          <cell r="G13">
            <v>35.220999999999997</v>
          </cell>
          <cell r="H13">
            <v>0</v>
          </cell>
          <cell r="I13">
            <v>96.111999999999995</v>
          </cell>
          <cell r="J13">
            <v>0.85599999999999998</v>
          </cell>
          <cell r="K13">
            <v>0.98399999999999999</v>
          </cell>
          <cell r="L13">
            <v>0</v>
          </cell>
          <cell r="M13">
            <v>0</v>
          </cell>
          <cell r="N13">
            <v>94.272000000000006</v>
          </cell>
          <cell r="O13">
            <v>0</v>
          </cell>
          <cell r="P13">
            <v>398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398</v>
          </cell>
          <cell r="V13">
            <v>0</v>
          </cell>
          <cell r="W13">
            <v>1.141</v>
          </cell>
          <cell r="X13">
            <v>96.111999999999995</v>
          </cell>
          <cell r="Y13">
            <v>2.9809999999999999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94.272000000000006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96.111999999999995</v>
          </cell>
          <cell r="BC13">
            <v>398</v>
          </cell>
          <cell r="BD13">
            <v>265.60599999999999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430.98599999999999</v>
          </cell>
          <cell r="E14">
            <v>196.46</v>
          </cell>
          <cell r="F14">
            <v>234.52600000000001</v>
          </cell>
          <cell r="G14">
            <v>35.554000000000002</v>
          </cell>
          <cell r="H14">
            <v>0</v>
          </cell>
          <cell r="I14">
            <v>156.602</v>
          </cell>
          <cell r="J14">
            <v>1.1990000000000001</v>
          </cell>
          <cell r="K14">
            <v>1.431</v>
          </cell>
          <cell r="L14">
            <v>0</v>
          </cell>
          <cell r="M14">
            <v>0</v>
          </cell>
          <cell r="N14">
            <v>153.97200000000001</v>
          </cell>
          <cell r="O14">
            <v>0</v>
          </cell>
          <cell r="P14">
            <v>673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673</v>
          </cell>
          <cell r="V14">
            <v>0</v>
          </cell>
          <cell r="W14">
            <v>0.98899999999999999</v>
          </cell>
          <cell r="X14">
            <v>156.602</v>
          </cell>
          <cell r="Y14">
            <v>3.6189999999999998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153.97200000000001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156.602</v>
          </cell>
          <cell r="BC14">
            <v>673</v>
          </cell>
          <cell r="BD14">
            <v>430.98599999999999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713.42499999999995</v>
          </cell>
          <cell r="E15">
            <v>325.27999999999997</v>
          </cell>
          <cell r="F15">
            <v>388.14499999999998</v>
          </cell>
          <cell r="G15">
            <v>35.512999999999998</v>
          </cell>
          <cell r="H15">
            <v>0</v>
          </cell>
          <cell r="I15">
            <v>259.55900000000003</v>
          </cell>
          <cell r="J15">
            <v>1.9419999999999999</v>
          </cell>
          <cell r="K15">
            <v>2.3180000000000001</v>
          </cell>
          <cell r="L15">
            <v>0</v>
          </cell>
          <cell r="M15">
            <v>0</v>
          </cell>
          <cell r="N15">
            <v>255.29900000000001</v>
          </cell>
          <cell r="O15">
            <v>0</v>
          </cell>
          <cell r="P15">
            <v>1115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1115</v>
          </cell>
          <cell r="V15">
            <v>0</v>
          </cell>
          <cell r="W15">
            <v>0.92800000000000005</v>
          </cell>
          <cell r="X15">
            <v>259.55900000000003</v>
          </cell>
          <cell r="Y15">
            <v>5.1879999999999997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255.29900000000001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259.55900000000003</v>
          </cell>
          <cell r="BC15">
            <v>1115</v>
          </cell>
          <cell r="BD15">
            <v>713.42499999999995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1044.5809999999999</v>
          </cell>
          <cell r="E16">
            <v>470.6</v>
          </cell>
          <cell r="F16">
            <v>573.98099999999999</v>
          </cell>
          <cell r="G16">
            <v>35.488999999999997</v>
          </cell>
          <cell r="H16">
            <v>0</v>
          </cell>
          <cell r="I16">
            <v>384.43700000000001</v>
          </cell>
          <cell r="J16">
            <v>2.6150000000000002</v>
          </cell>
          <cell r="K16">
            <v>3.19</v>
          </cell>
          <cell r="L16">
            <v>0</v>
          </cell>
          <cell r="M16">
            <v>0</v>
          </cell>
          <cell r="N16">
            <v>378.63200000000001</v>
          </cell>
          <cell r="O16">
            <v>0</v>
          </cell>
          <cell r="P16">
            <v>1688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1688</v>
          </cell>
          <cell r="V16">
            <v>0</v>
          </cell>
          <cell r="W16">
            <v>0.72299999999999998</v>
          </cell>
          <cell r="X16">
            <v>384.43700000000001</v>
          </cell>
          <cell r="Y16">
            <v>6.5279999999999996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378.63200000000001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384.43700000000001</v>
          </cell>
          <cell r="BC16">
            <v>1688</v>
          </cell>
          <cell r="BD16">
            <v>1044.5809999999999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1251.836</v>
          </cell>
          <cell r="E17">
            <v>563.77300000000002</v>
          </cell>
          <cell r="F17">
            <v>688.06299999999999</v>
          </cell>
          <cell r="G17">
            <v>35.293999999999997</v>
          </cell>
          <cell r="H17">
            <v>0</v>
          </cell>
          <cell r="I17">
            <v>459.98099999999999</v>
          </cell>
          <cell r="J17">
            <v>3.5430000000000001</v>
          </cell>
          <cell r="K17">
            <v>4.3239999999999998</v>
          </cell>
          <cell r="L17">
            <v>0</v>
          </cell>
          <cell r="M17">
            <v>0</v>
          </cell>
          <cell r="N17">
            <v>452.11399999999998</v>
          </cell>
          <cell r="O17">
            <v>0</v>
          </cell>
          <cell r="P17">
            <v>2021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2021</v>
          </cell>
          <cell r="V17">
            <v>0</v>
          </cell>
          <cell r="W17">
            <v>0.57799999999999996</v>
          </cell>
          <cell r="X17">
            <v>459.98099999999999</v>
          </cell>
          <cell r="Y17">
            <v>8.4450000000000003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2021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452.11399999999998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2021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459.98099999999999</v>
          </cell>
          <cell r="BC17">
            <v>2021</v>
          </cell>
          <cell r="BD17">
            <v>1251.836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1202.1610000000001</v>
          </cell>
          <cell r="E6">
            <v>538.35900000000004</v>
          </cell>
          <cell r="F6">
            <v>663.80200000000002</v>
          </cell>
          <cell r="G6">
            <v>35.267000000000003</v>
          </cell>
          <cell r="H6">
            <v>0</v>
          </cell>
          <cell r="I6">
            <v>441.78300000000002</v>
          </cell>
          <cell r="J6">
            <v>2.5960000000000001</v>
          </cell>
          <cell r="K6">
            <v>3.2010000000000001</v>
          </cell>
          <cell r="L6">
            <v>0</v>
          </cell>
          <cell r="M6">
            <v>0</v>
          </cell>
          <cell r="N6">
            <v>435.98599999999999</v>
          </cell>
          <cell r="O6">
            <v>0</v>
          </cell>
          <cell r="P6">
            <v>1961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1961</v>
          </cell>
          <cell r="V6">
            <v>0</v>
          </cell>
          <cell r="W6">
            <v>0.64300000000000002</v>
          </cell>
          <cell r="X6">
            <v>441.78300000000002</v>
          </cell>
          <cell r="Y6">
            <v>6.44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435.98599999999999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441.78300000000002</v>
          </cell>
          <cell r="BC6">
            <v>1961</v>
          </cell>
          <cell r="BD6">
            <v>1202.1610000000001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1076.6389999999999</v>
          </cell>
          <cell r="E7">
            <v>481.15</v>
          </cell>
          <cell r="F7">
            <v>595.48900000000003</v>
          </cell>
          <cell r="G7">
            <v>34.994999999999997</v>
          </cell>
          <cell r="H7">
            <v>0</v>
          </cell>
          <cell r="I7">
            <v>393.22300000000001</v>
          </cell>
          <cell r="J7">
            <v>2.649</v>
          </cell>
          <cell r="K7">
            <v>3.2789999999999999</v>
          </cell>
          <cell r="L7">
            <v>0</v>
          </cell>
          <cell r="M7">
            <v>0</v>
          </cell>
          <cell r="N7">
            <v>387.29500000000002</v>
          </cell>
          <cell r="O7">
            <v>0</v>
          </cell>
          <cell r="P7">
            <v>1752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1752</v>
          </cell>
          <cell r="V7">
            <v>0</v>
          </cell>
          <cell r="W7">
            <v>0.59299999999999997</v>
          </cell>
          <cell r="X7">
            <v>393.22300000000001</v>
          </cell>
          <cell r="Y7">
            <v>6.5209999999999999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387.29500000000002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393.22300000000001</v>
          </cell>
          <cell r="BC7">
            <v>1752</v>
          </cell>
          <cell r="BD7">
            <v>1076.6389999999999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936.79600000000005</v>
          </cell>
          <cell r="E8">
            <v>421.83199999999999</v>
          </cell>
          <cell r="F8">
            <v>514.96400000000006</v>
          </cell>
          <cell r="G8">
            <v>35.034999999999997</v>
          </cell>
          <cell r="H8">
            <v>0</v>
          </cell>
          <cell r="I8">
            <v>340.40100000000001</v>
          </cell>
          <cell r="J8">
            <v>2.3570000000000002</v>
          </cell>
          <cell r="K8">
            <v>2.8780000000000001</v>
          </cell>
          <cell r="L8">
            <v>0</v>
          </cell>
          <cell r="M8">
            <v>0</v>
          </cell>
          <cell r="N8">
            <v>335.166</v>
          </cell>
          <cell r="O8">
            <v>0</v>
          </cell>
          <cell r="P8">
            <v>1496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1496</v>
          </cell>
          <cell r="V8">
            <v>0</v>
          </cell>
          <cell r="W8">
            <v>0.86</v>
          </cell>
          <cell r="X8">
            <v>340.40100000000001</v>
          </cell>
          <cell r="Y8">
            <v>6.0950000000000006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335.166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340.40100000000001</v>
          </cell>
          <cell r="BC8">
            <v>1496</v>
          </cell>
          <cell r="BD8">
            <v>936.79600000000005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586.93499999999995</v>
          </cell>
          <cell r="E9">
            <v>265.23200000000003</v>
          </cell>
          <cell r="F9">
            <v>321.70299999999997</v>
          </cell>
          <cell r="G9">
            <v>35.356999999999999</v>
          </cell>
          <cell r="H9">
            <v>0</v>
          </cell>
          <cell r="I9">
            <v>213.215</v>
          </cell>
          <cell r="J9">
            <v>1.5</v>
          </cell>
          <cell r="K9">
            <v>1.82</v>
          </cell>
          <cell r="L9">
            <v>0</v>
          </cell>
          <cell r="M9">
            <v>0</v>
          </cell>
          <cell r="N9">
            <v>209.89500000000001</v>
          </cell>
          <cell r="O9">
            <v>0</v>
          </cell>
          <cell r="P9">
            <v>931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931</v>
          </cell>
          <cell r="V9">
            <v>0</v>
          </cell>
          <cell r="W9">
            <v>0.96</v>
          </cell>
          <cell r="X9">
            <v>213.215</v>
          </cell>
          <cell r="Y9">
            <v>4.28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931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209.89500000000001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931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213.215</v>
          </cell>
          <cell r="BC9">
            <v>931</v>
          </cell>
          <cell r="BD9">
            <v>586.93499999999995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407.31299999999999</v>
          </cell>
          <cell r="E10">
            <v>187.012</v>
          </cell>
          <cell r="F10">
            <v>220.30099999999999</v>
          </cell>
          <cell r="G10">
            <v>35.533999999999999</v>
          </cell>
          <cell r="H10">
            <v>0</v>
          </cell>
          <cell r="I10">
            <v>147.14099999999999</v>
          </cell>
          <cell r="J10">
            <v>1.1459999999999999</v>
          </cell>
          <cell r="K10">
            <v>1.35</v>
          </cell>
          <cell r="L10">
            <v>0</v>
          </cell>
          <cell r="M10">
            <v>0</v>
          </cell>
          <cell r="N10">
            <v>144.64500000000001</v>
          </cell>
          <cell r="O10">
            <v>0</v>
          </cell>
          <cell r="P10">
            <v>624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624</v>
          </cell>
          <cell r="V10">
            <v>0</v>
          </cell>
          <cell r="W10">
            <v>1.0429999999999999</v>
          </cell>
          <cell r="X10">
            <v>147.14099999999999</v>
          </cell>
          <cell r="Y10">
            <v>3.5389999999999997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144.64500000000001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147.14099999999999</v>
          </cell>
          <cell r="BC10">
            <v>624</v>
          </cell>
          <cell r="BD10">
            <v>407.31299999999999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310.02100000000002</v>
          </cell>
          <cell r="E11">
            <v>143.55500000000001</v>
          </cell>
          <cell r="F11">
            <v>166.46600000000001</v>
          </cell>
          <cell r="G11">
            <v>35.548999999999999</v>
          </cell>
          <cell r="H11">
            <v>0</v>
          </cell>
          <cell r="I11">
            <v>111.629</v>
          </cell>
          <cell r="J11">
            <v>1.0049999999999999</v>
          </cell>
          <cell r="K11">
            <v>1.165</v>
          </cell>
          <cell r="L11">
            <v>0</v>
          </cell>
          <cell r="M11">
            <v>0</v>
          </cell>
          <cell r="N11">
            <v>109.459</v>
          </cell>
          <cell r="O11">
            <v>0</v>
          </cell>
          <cell r="P11">
            <v>466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466</v>
          </cell>
          <cell r="V11">
            <v>0</v>
          </cell>
          <cell r="W11">
            <v>1.4690000000000001</v>
          </cell>
          <cell r="X11">
            <v>111.629</v>
          </cell>
          <cell r="Y11">
            <v>3.6390000000000002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109.459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111.629</v>
          </cell>
          <cell r="BC11">
            <v>466</v>
          </cell>
          <cell r="BD11">
            <v>310.02100000000002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228.19399999999999</v>
          </cell>
          <cell r="E12">
            <v>104.798</v>
          </cell>
          <cell r="F12">
            <v>123.396</v>
          </cell>
          <cell r="G12">
            <v>35.512999999999998</v>
          </cell>
          <cell r="H12">
            <v>0</v>
          </cell>
          <cell r="I12">
            <v>81.861999999999995</v>
          </cell>
          <cell r="J12">
            <v>0.76</v>
          </cell>
          <cell r="K12">
            <v>0.89500000000000002</v>
          </cell>
          <cell r="L12">
            <v>0</v>
          </cell>
          <cell r="M12">
            <v>0</v>
          </cell>
          <cell r="N12">
            <v>80.206999999999994</v>
          </cell>
          <cell r="O12">
            <v>0</v>
          </cell>
          <cell r="P12">
            <v>347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347</v>
          </cell>
          <cell r="V12">
            <v>0</v>
          </cell>
          <cell r="W12">
            <v>1.9770000000000001</v>
          </cell>
          <cell r="X12">
            <v>81.861999999999995</v>
          </cell>
          <cell r="Y12">
            <v>3.6320000000000001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80.206999999999994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81.861999999999995</v>
          </cell>
          <cell r="BC12">
            <v>347</v>
          </cell>
          <cell r="BD12">
            <v>228.19399999999999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276.084</v>
          </cell>
          <cell r="E13">
            <v>125.82899999999999</v>
          </cell>
          <cell r="F13">
            <v>150.255</v>
          </cell>
          <cell r="G13">
            <v>35.56</v>
          </cell>
          <cell r="H13">
            <v>0</v>
          </cell>
          <cell r="I13">
            <v>99.328999999999994</v>
          </cell>
          <cell r="J13">
            <v>0.86699999999999999</v>
          </cell>
          <cell r="K13">
            <v>1.036</v>
          </cell>
          <cell r="L13">
            <v>0</v>
          </cell>
          <cell r="M13">
            <v>0</v>
          </cell>
          <cell r="N13">
            <v>97.426000000000002</v>
          </cell>
          <cell r="O13">
            <v>0</v>
          </cell>
          <cell r="P13">
            <v>427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427</v>
          </cell>
          <cell r="V13">
            <v>0</v>
          </cell>
          <cell r="W13">
            <v>1.726</v>
          </cell>
          <cell r="X13">
            <v>99.328999999999994</v>
          </cell>
          <cell r="Y13">
            <v>3.629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97.426000000000002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99.328999999999994</v>
          </cell>
          <cell r="BC13">
            <v>427</v>
          </cell>
          <cell r="BD13">
            <v>276.084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295.59100000000001</v>
          </cell>
          <cell r="E14">
            <v>135.251</v>
          </cell>
          <cell r="F14">
            <v>160.34</v>
          </cell>
          <cell r="G14">
            <v>35.545000000000002</v>
          </cell>
          <cell r="H14">
            <v>0</v>
          </cell>
          <cell r="I14">
            <v>106.613</v>
          </cell>
          <cell r="J14">
            <v>0.93400000000000005</v>
          </cell>
          <cell r="K14">
            <v>1.107</v>
          </cell>
          <cell r="L14">
            <v>0</v>
          </cell>
          <cell r="M14">
            <v>0</v>
          </cell>
          <cell r="N14">
            <v>104.572</v>
          </cell>
          <cell r="O14">
            <v>0</v>
          </cell>
          <cell r="P14">
            <v>455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455</v>
          </cell>
          <cell r="V14">
            <v>0</v>
          </cell>
          <cell r="W14">
            <v>1.5920000000000001</v>
          </cell>
          <cell r="X14">
            <v>106.613</v>
          </cell>
          <cell r="Y14">
            <v>3.633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104.572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106.613</v>
          </cell>
          <cell r="BC14">
            <v>455</v>
          </cell>
          <cell r="BD14">
            <v>295.59100000000001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570.14599999999996</v>
          </cell>
          <cell r="E15">
            <v>259.12799999999999</v>
          </cell>
          <cell r="F15">
            <v>311.01799999999997</v>
          </cell>
          <cell r="G15">
            <v>35.533000000000001</v>
          </cell>
          <cell r="H15">
            <v>0</v>
          </cell>
          <cell r="I15">
            <v>207.13300000000001</v>
          </cell>
          <cell r="J15">
            <v>1.5309999999999999</v>
          </cell>
          <cell r="K15">
            <v>1.8380000000000001</v>
          </cell>
          <cell r="L15">
            <v>0</v>
          </cell>
          <cell r="M15">
            <v>0</v>
          </cell>
          <cell r="N15">
            <v>203.76400000000001</v>
          </cell>
          <cell r="O15">
            <v>0</v>
          </cell>
          <cell r="P15">
            <v>895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895</v>
          </cell>
          <cell r="V15">
            <v>0</v>
          </cell>
          <cell r="W15">
            <v>1.3160000000000001</v>
          </cell>
          <cell r="X15">
            <v>207.13300000000001</v>
          </cell>
          <cell r="Y15">
            <v>4.6849999999999996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895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203.76400000000001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895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207.13300000000001</v>
          </cell>
          <cell r="BC15">
            <v>895</v>
          </cell>
          <cell r="BD15">
            <v>570.14599999999996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195.27699999999999</v>
          </cell>
          <cell r="J16">
            <v>87.662000000000006</v>
          </cell>
          <cell r="K16">
            <v>107.61499999999999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863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863</v>
          </cell>
          <cell r="V16">
            <v>0</v>
          </cell>
          <cell r="W16">
            <v>0</v>
          </cell>
          <cell r="X16">
            <v>195.27699999999999</v>
          </cell>
          <cell r="Y16">
            <v>195.27699999999999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195.27699999999999</v>
          </cell>
          <cell r="BC16">
            <v>863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271.73200000000003</v>
          </cell>
          <cell r="E6">
            <v>111.386</v>
          </cell>
          <cell r="F6">
            <v>160.346</v>
          </cell>
          <cell r="G6">
            <v>34.594000000000001</v>
          </cell>
          <cell r="H6">
            <v>0</v>
          </cell>
          <cell r="I6">
            <v>92.234999999999999</v>
          </cell>
          <cell r="J6">
            <v>1.766</v>
          </cell>
          <cell r="K6">
            <v>2.5430000000000001</v>
          </cell>
          <cell r="L6">
            <v>0</v>
          </cell>
          <cell r="M6">
            <v>0</v>
          </cell>
          <cell r="N6">
            <v>87.926000000000002</v>
          </cell>
          <cell r="O6">
            <v>0</v>
          </cell>
          <cell r="P6">
            <v>478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478</v>
          </cell>
          <cell r="V6">
            <v>0</v>
          </cell>
          <cell r="W6">
            <v>5.5E-2</v>
          </cell>
          <cell r="X6">
            <v>92.234999999999999</v>
          </cell>
          <cell r="Y6">
            <v>4.3639999999999999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87.926000000000002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92.234999999999999</v>
          </cell>
          <cell r="BC6">
            <v>478</v>
          </cell>
          <cell r="BD6">
            <v>271.73200000000003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261.839</v>
          </cell>
          <cell r="E7">
            <v>106.211</v>
          </cell>
          <cell r="F7">
            <v>155.62799999999999</v>
          </cell>
          <cell r="G7">
            <v>34.595999999999997</v>
          </cell>
          <cell r="H7">
            <v>0</v>
          </cell>
          <cell r="I7">
            <v>87.772999999999996</v>
          </cell>
          <cell r="J7">
            <v>0.97199999999999998</v>
          </cell>
          <cell r="K7">
            <v>1.425</v>
          </cell>
          <cell r="L7">
            <v>0</v>
          </cell>
          <cell r="M7">
            <v>0</v>
          </cell>
          <cell r="N7">
            <v>85.376000000000005</v>
          </cell>
          <cell r="O7">
            <v>0</v>
          </cell>
          <cell r="P7">
            <v>463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463</v>
          </cell>
          <cell r="V7">
            <v>0</v>
          </cell>
          <cell r="W7">
            <v>4.1000000000000002E-2</v>
          </cell>
          <cell r="X7">
            <v>87.772999999999996</v>
          </cell>
          <cell r="Y7">
            <v>2.4380000000000002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85.376000000000005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87.772999999999996</v>
          </cell>
          <cell r="BC7">
            <v>463</v>
          </cell>
          <cell r="BD7">
            <v>261.839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208.36099999999999</v>
          </cell>
          <cell r="E8">
            <v>84.516999999999996</v>
          </cell>
          <cell r="F8">
            <v>123.84399999999999</v>
          </cell>
          <cell r="G8">
            <v>34.695</v>
          </cell>
          <cell r="H8">
            <v>0</v>
          </cell>
          <cell r="I8">
            <v>69.950999999999993</v>
          </cell>
          <cell r="J8">
            <v>0.93799999999999994</v>
          </cell>
          <cell r="K8">
            <v>1.375</v>
          </cell>
          <cell r="L8">
            <v>0</v>
          </cell>
          <cell r="M8">
            <v>0</v>
          </cell>
          <cell r="N8">
            <v>67.638000000000005</v>
          </cell>
          <cell r="O8">
            <v>0</v>
          </cell>
          <cell r="P8">
            <v>369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369</v>
          </cell>
          <cell r="V8">
            <v>0</v>
          </cell>
          <cell r="W8">
            <v>7.0000000000000007E-2</v>
          </cell>
          <cell r="X8">
            <v>69.950999999999993</v>
          </cell>
          <cell r="Y8">
            <v>2.3829999999999996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67.638000000000005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69.950999999999993</v>
          </cell>
          <cell r="BC8">
            <v>369</v>
          </cell>
          <cell r="BD8">
            <v>208.36099999999999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132.74700000000001</v>
          </cell>
          <cell r="E9">
            <v>53.74</v>
          </cell>
          <cell r="F9">
            <v>79.007000000000005</v>
          </cell>
          <cell r="G9">
            <v>34.975999999999999</v>
          </cell>
          <cell r="H9">
            <v>0</v>
          </cell>
          <cell r="I9">
            <v>44.59</v>
          </cell>
          <cell r="J9">
            <v>0.58899999999999997</v>
          </cell>
          <cell r="K9">
            <v>0.86499999999999999</v>
          </cell>
          <cell r="L9">
            <v>0</v>
          </cell>
          <cell r="M9">
            <v>0</v>
          </cell>
          <cell r="N9">
            <v>43.136000000000003</v>
          </cell>
          <cell r="O9">
            <v>0</v>
          </cell>
          <cell r="P9">
            <v>236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236</v>
          </cell>
          <cell r="V9">
            <v>0</v>
          </cell>
          <cell r="W9">
            <v>8.4000000000000005E-2</v>
          </cell>
          <cell r="X9">
            <v>44.59</v>
          </cell>
          <cell r="Y9">
            <v>1.538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43.136000000000003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44.59</v>
          </cell>
          <cell r="BC9">
            <v>236</v>
          </cell>
          <cell r="BD9">
            <v>132.74700000000001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71.986999999999995</v>
          </cell>
          <cell r="E10">
            <v>29.786999999999999</v>
          </cell>
          <cell r="F10">
            <v>42.2</v>
          </cell>
          <cell r="G10">
            <v>34.843000000000004</v>
          </cell>
          <cell r="H10">
            <v>0</v>
          </cell>
          <cell r="I10">
            <v>23.92</v>
          </cell>
          <cell r="J10">
            <v>0.35199999999999998</v>
          </cell>
          <cell r="K10">
            <v>0.498</v>
          </cell>
          <cell r="L10">
            <v>0</v>
          </cell>
          <cell r="M10">
            <v>0</v>
          </cell>
          <cell r="N10">
            <v>23.07</v>
          </cell>
          <cell r="O10">
            <v>0</v>
          </cell>
          <cell r="P10">
            <v>122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122</v>
          </cell>
          <cell r="V10">
            <v>0</v>
          </cell>
          <cell r="W10">
            <v>0.104</v>
          </cell>
          <cell r="X10">
            <v>23.92</v>
          </cell>
          <cell r="Y10">
            <v>0.95399999999999996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23.92</v>
          </cell>
          <cell r="BC10">
            <v>122</v>
          </cell>
          <cell r="BD10">
            <v>71.986999999999995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59.381</v>
          </cell>
          <cell r="E11">
            <v>24.693999999999999</v>
          </cell>
          <cell r="F11">
            <v>34.686999999999998</v>
          </cell>
          <cell r="G11">
            <v>35.314999999999998</v>
          </cell>
          <cell r="H11">
            <v>0</v>
          </cell>
          <cell r="I11">
            <v>19.38</v>
          </cell>
          <cell r="J11">
            <v>0.29099999999999998</v>
          </cell>
          <cell r="K11">
            <v>0.40899999999999997</v>
          </cell>
          <cell r="L11">
            <v>0</v>
          </cell>
          <cell r="M11">
            <v>0</v>
          </cell>
          <cell r="N11">
            <v>18.68</v>
          </cell>
          <cell r="O11">
            <v>0</v>
          </cell>
          <cell r="P11">
            <v>98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98</v>
          </cell>
          <cell r="V11">
            <v>0</v>
          </cell>
          <cell r="W11">
            <v>0.11700000000000001</v>
          </cell>
          <cell r="X11">
            <v>19.38</v>
          </cell>
          <cell r="Y11">
            <v>0.81699999999999995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19.38</v>
          </cell>
          <cell r="BC11">
            <v>98</v>
          </cell>
          <cell r="BD11">
            <v>59.381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35.215000000000003</v>
          </cell>
          <cell r="E12">
            <v>14.815</v>
          </cell>
          <cell r="F12">
            <v>20.399999999999999</v>
          </cell>
          <cell r="G12">
            <v>35.456000000000003</v>
          </cell>
          <cell r="H12">
            <v>0</v>
          </cell>
          <cell r="I12">
            <v>11.7</v>
          </cell>
          <cell r="J12">
            <v>0.17499999999999999</v>
          </cell>
          <cell r="K12">
            <v>0.24</v>
          </cell>
          <cell r="L12">
            <v>0</v>
          </cell>
          <cell r="M12">
            <v>0</v>
          </cell>
          <cell r="N12">
            <v>11.285</v>
          </cell>
          <cell r="O12">
            <v>0</v>
          </cell>
          <cell r="P12">
            <v>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58</v>
          </cell>
          <cell r="V12">
            <v>0</v>
          </cell>
          <cell r="W12">
            <v>0.124</v>
          </cell>
          <cell r="X12">
            <v>11.7</v>
          </cell>
          <cell r="Y12">
            <v>0.53899999999999992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11.285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11.7</v>
          </cell>
          <cell r="BC12">
            <v>58</v>
          </cell>
          <cell r="BD12">
            <v>35.215000000000003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46.807000000000002</v>
          </cell>
          <cell r="E13">
            <v>19.419</v>
          </cell>
          <cell r="F13">
            <v>27.388000000000002</v>
          </cell>
          <cell r="G13">
            <v>35.22</v>
          </cell>
          <cell r="H13">
            <v>0</v>
          </cell>
          <cell r="I13">
            <v>15.56</v>
          </cell>
          <cell r="J13">
            <v>0.23200000000000001</v>
          </cell>
          <cell r="K13">
            <v>0.32700000000000001</v>
          </cell>
          <cell r="L13">
            <v>0</v>
          </cell>
          <cell r="M13">
            <v>0</v>
          </cell>
          <cell r="N13">
            <v>15.000999999999999</v>
          </cell>
          <cell r="O13">
            <v>0</v>
          </cell>
          <cell r="P13">
            <v>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79</v>
          </cell>
          <cell r="V13">
            <v>0</v>
          </cell>
          <cell r="W13">
            <v>0.126</v>
          </cell>
          <cell r="X13">
            <v>15.56</v>
          </cell>
          <cell r="Y13">
            <v>0.68500000000000005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15.000999999999999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15.56</v>
          </cell>
          <cell r="BC13">
            <v>79</v>
          </cell>
          <cell r="BD13">
            <v>46.807000000000002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113.146</v>
          </cell>
          <cell r="E14">
            <v>46.277999999999999</v>
          </cell>
          <cell r="F14">
            <v>66.867999999999995</v>
          </cell>
          <cell r="G14">
            <v>35.573999999999998</v>
          </cell>
          <cell r="H14">
            <v>0</v>
          </cell>
          <cell r="I14">
            <v>37.68</v>
          </cell>
          <cell r="J14">
            <v>0.51100000000000001</v>
          </cell>
          <cell r="K14">
            <v>0.73799999999999999</v>
          </cell>
          <cell r="L14">
            <v>0</v>
          </cell>
          <cell r="M14">
            <v>0</v>
          </cell>
          <cell r="N14">
            <v>36.430999999999997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0.10299999999999999</v>
          </cell>
          <cell r="X14">
            <v>37.68</v>
          </cell>
          <cell r="Y14">
            <v>1.3520000000000001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36.430999999999997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37.68</v>
          </cell>
          <cell r="BC14">
            <v>196</v>
          </cell>
          <cell r="BD14">
            <v>113.146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221.04599999999999</v>
          </cell>
          <cell r="E15">
            <v>89.369</v>
          </cell>
          <cell r="F15">
            <v>131.67699999999999</v>
          </cell>
          <cell r="G15">
            <v>35.511000000000003</v>
          </cell>
          <cell r="H15">
            <v>0</v>
          </cell>
          <cell r="I15">
            <v>74.28</v>
          </cell>
          <cell r="J15">
            <v>1.028</v>
          </cell>
          <cell r="K15">
            <v>1.514</v>
          </cell>
          <cell r="L15">
            <v>0</v>
          </cell>
          <cell r="M15">
            <v>0</v>
          </cell>
          <cell r="N15">
            <v>71.738</v>
          </cell>
          <cell r="O15">
            <v>0</v>
          </cell>
          <cell r="P15">
            <v>394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394</v>
          </cell>
          <cell r="V15">
            <v>0</v>
          </cell>
          <cell r="W15">
            <v>0.08</v>
          </cell>
          <cell r="X15">
            <v>74.28</v>
          </cell>
          <cell r="Y15">
            <v>2.6219999999999999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71.738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74.28</v>
          </cell>
          <cell r="BC15">
            <v>394</v>
          </cell>
          <cell r="BD15">
            <v>221.04599999999999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254.755</v>
          </cell>
          <cell r="E16">
            <v>103.855</v>
          </cell>
          <cell r="F16">
            <v>150.9</v>
          </cell>
          <cell r="G16">
            <v>35.488</v>
          </cell>
          <cell r="H16">
            <v>0</v>
          </cell>
          <cell r="I16">
            <v>86.03</v>
          </cell>
          <cell r="J16">
            <v>1.119</v>
          </cell>
          <cell r="K16">
            <v>1.625</v>
          </cell>
          <cell r="L16">
            <v>0</v>
          </cell>
          <cell r="M16">
            <v>0</v>
          </cell>
          <cell r="N16">
            <v>83.286000000000001</v>
          </cell>
          <cell r="O16">
            <v>0</v>
          </cell>
          <cell r="P16">
            <v>450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450</v>
          </cell>
          <cell r="V16">
            <v>0</v>
          </cell>
          <cell r="W16">
            <v>5.5E-2</v>
          </cell>
          <cell r="X16">
            <v>86.03</v>
          </cell>
          <cell r="Y16">
            <v>2.7989999999999999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83.286000000000001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450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86.03</v>
          </cell>
          <cell r="BC16">
            <v>450</v>
          </cell>
          <cell r="BD16">
            <v>254.755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110.81699999999999</v>
          </cell>
          <cell r="E17">
            <v>46.109000000000002</v>
          </cell>
          <cell r="F17">
            <v>64.707999999999998</v>
          </cell>
          <cell r="G17">
            <v>35.296999999999997</v>
          </cell>
          <cell r="H17">
            <v>0</v>
          </cell>
          <cell r="I17">
            <v>37.409999999999997</v>
          </cell>
          <cell r="J17">
            <v>0.496</v>
          </cell>
          <cell r="K17">
            <v>0.69699999999999995</v>
          </cell>
          <cell r="L17">
            <v>0</v>
          </cell>
          <cell r="M17">
            <v>0</v>
          </cell>
          <cell r="N17">
            <v>36.216999999999999</v>
          </cell>
          <cell r="O17">
            <v>0</v>
          </cell>
          <cell r="P17">
            <v>189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189</v>
          </cell>
          <cell r="V17">
            <v>0</v>
          </cell>
          <cell r="W17">
            <v>0.105</v>
          </cell>
          <cell r="X17">
            <v>37.409999999999997</v>
          </cell>
          <cell r="Y17">
            <v>1.298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36.216999999999999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37.409999999999997</v>
          </cell>
          <cell r="BC17">
            <v>189</v>
          </cell>
          <cell r="BD17">
            <v>110.81699999999999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MPO"/>
      <sheetName val="Evidence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260.95499999999998</v>
          </cell>
          <cell r="E6">
            <v>107.095</v>
          </cell>
          <cell r="F6">
            <v>153.86000000000001</v>
          </cell>
          <cell r="G6">
            <v>35.267000000000003</v>
          </cell>
          <cell r="H6">
            <v>0</v>
          </cell>
          <cell r="I6">
            <v>88.36</v>
          </cell>
          <cell r="J6">
            <v>1.26</v>
          </cell>
          <cell r="K6">
            <v>1.8109999999999999</v>
          </cell>
          <cell r="L6">
            <v>0</v>
          </cell>
          <cell r="M6">
            <v>0</v>
          </cell>
          <cell r="N6">
            <v>85.289000000000001</v>
          </cell>
          <cell r="O6">
            <v>0</v>
          </cell>
          <cell r="P6">
            <v>457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457</v>
          </cell>
          <cell r="V6">
            <v>0</v>
          </cell>
          <cell r="W6">
            <v>6.0999999999999999E-2</v>
          </cell>
          <cell r="X6">
            <v>88.36</v>
          </cell>
          <cell r="Y6">
            <v>3.1319999999999997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85.289000000000001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88.36</v>
          </cell>
          <cell r="BC6">
            <v>457</v>
          </cell>
          <cell r="BD6">
            <v>260.95499999999998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249.26499999999999</v>
          </cell>
          <cell r="E7">
            <v>102.267</v>
          </cell>
          <cell r="F7">
            <v>146.99799999999999</v>
          </cell>
          <cell r="G7">
            <v>34.994</v>
          </cell>
          <cell r="H7">
            <v>0</v>
          </cell>
          <cell r="I7">
            <v>84.45</v>
          </cell>
          <cell r="J7">
            <v>1.095</v>
          </cell>
          <cell r="K7">
            <v>1.5740000000000001</v>
          </cell>
          <cell r="L7">
            <v>0</v>
          </cell>
          <cell r="M7">
            <v>0</v>
          </cell>
          <cell r="N7">
            <v>81.781000000000006</v>
          </cell>
          <cell r="O7">
            <v>0</v>
          </cell>
          <cell r="P7">
            <v>437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437</v>
          </cell>
          <cell r="V7">
            <v>0</v>
          </cell>
          <cell r="W7">
            <v>5.6000000000000001E-2</v>
          </cell>
          <cell r="X7">
            <v>84.45</v>
          </cell>
          <cell r="Y7">
            <v>2.7250000000000001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81.781000000000006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84.45</v>
          </cell>
          <cell r="BC7">
            <v>437</v>
          </cell>
          <cell r="BD7">
            <v>249.26499999999999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252.43</v>
          </cell>
          <cell r="E8">
            <v>103.21899999999999</v>
          </cell>
          <cell r="F8">
            <v>149.21100000000001</v>
          </cell>
          <cell r="G8">
            <v>35.027000000000001</v>
          </cell>
          <cell r="H8">
            <v>0</v>
          </cell>
          <cell r="I8">
            <v>85.51</v>
          </cell>
          <cell r="J8">
            <v>1.113</v>
          </cell>
          <cell r="K8">
            <v>1.61</v>
          </cell>
          <cell r="L8">
            <v>0</v>
          </cell>
          <cell r="M8">
            <v>0</v>
          </cell>
          <cell r="N8">
            <v>82.787000000000006</v>
          </cell>
          <cell r="O8">
            <v>0</v>
          </cell>
          <cell r="P8">
            <v>445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445</v>
          </cell>
          <cell r="V8">
            <v>0</v>
          </cell>
          <cell r="W8">
            <v>7.8E-2</v>
          </cell>
          <cell r="X8">
            <v>85.51</v>
          </cell>
          <cell r="Y8">
            <v>2.8009999999999997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82.787000000000006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85.51</v>
          </cell>
          <cell r="BC8">
            <v>445</v>
          </cell>
          <cell r="BD8">
            <v>252.43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107.524</v>
          </cell>
          <cell r="E9">
            <v>44.244999999999997</v>
          </cell>
          <cell r="F9">
            <v>63.279000000000003</v>
          </cell>
          <cell r="G9">
            <v>35.343000000000004</v>
          </cell>
          <cell r="H9">
            <v>0</v>
          </cell>
          <cell r="I9">
            <v>36.32</v>
          </cell>
          <cell r="J9">
            <v>0.47199999999999998</v>
          </cell>
          <cell r="K9">
            <v>0.67600000000000005</v>
          </cell>
          <cell r="L9">
            <v>0</v>
          </cell>
          <cell r="M9">
            <v>0</v>
          </cell>
          <cell r="N9">
            <v>35.171999999999997</v>
          </cell>
          <cell r="O9">
            <v>0</v>
          </cell>
          <cell r="P9">
            <v>187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187</v>
          </cell>
          <cell r="V9">
            <v>0</v>
          </cell>
          <cell r="W9">
            <v>0.104</v>
          </cell>
          <cell r="X9">
            <v>36.32</v>
          </cell>
          <cell r="Y9">
            <v>1.2520000000000002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35.171999999999997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36.32</v>
          </cell>
          <cell r="BC9">
            <v>187</v>
          </cell>
          <cell r="BD9">
            <v>107.524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96.352999999999994</v>
          </cell>
          <cell r="E10">
            <v>39.643000000000001</v>
          </cell>
          <cell r="F10">
            <v>56.71</v>
          </cell>
          <cell r="G10">
            <v>35.524000000000001</v>
          </cell>
          <cell r="H10">
            <v>0</v>
          </cell>
          <cell r="I10">
            <v>32.04</v>
          </cell>
          <cell r="J10">
            <v>0.439</v>
          </cell>
          <cell r="K10">
            <v>0.627</v>
          </cell>
          <cell r="L10">
            <v>0</v>
          </cell>
          <cell r="M10">
            <v>0</v>
          </cell>
          <cell r="N10">
            <v>30.974</v>
          </cell>
          <cell r="O10">
            <v>0</v>
          </cell>
          <cell r="P10">
            <v>165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165</v>
          </cell>
          <cell r="V10">
            <v>0</v>
          </cell>
          <cell r="W10">
            <v>0.113</v>
          </cell>
          <cell r="X10">
            <v>32.04</v>
          </cell>
          <cell r="Y10">
            <v>1.179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30.974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32.04</v>
          </cell>
          <cell r="BC10">
            <v>165</v>
          </cell>
          <cell r="BD10">
            <v>96.352999999999994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127.854</v>
          </cell>
          <cell r="E11">
            <v>53.07</v>
          </cell>
          <cell r="F11">
            <v>74.784000000000006</v>
          </cell>
          <cell r="G11">
            <v>35.548999999999999</v>
          </cell>
          <cell r="H11">
            <v>0</v>
          </cell>
          <cell r="I11">
            <v>43.17</v>
          </cell>
          <cell r="J11">
            <v>0.67900000000000005</v>
          </cell>
          <cell r="K11">
            <v>0.95699999999999996</v>
          </cell>
          <cell r="L11">
            <v>0</v>
          </cell>
          <cell r="M11">
            <v>0</v>
          </cell>
          <cell r="N11">
            <v>41.533999999999999</v>
          </cell>
          <cell r="O11">
            <v>0</v>
          </cell>
          <cell r="P11">
            <v>219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219</v>
          </cell>
          <cell r="V11">
            <v>0</v>
          </cell>
          <cell r="W11">
            <v>0.111</v>
          </cell>
          <cell r="X11">
            <v>43.17</v>
          </cell>
          <cell r="Y11">
            <v>1.7470000000000001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41.533999999999999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43.17</v>
          </cell>
          <cell r="BC11">
            <v>219</v>
          </cell>
          <cell r="BD11">
            <v>127.854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118.286</v>
          </cell>
          <cell r="E12">
            <v>49.213000000000001</v>
          </cell>
          <cell r="F12">
            <v>69.072999999999993</v>
          </cell>
          <cell r="G12">
            <v>35.515000000000001</v>
          </cell>
          <cell r="H12">
            <v>0</v>
          </cell>
          <cell r="I12">
            <v>39.78</v>
          </cell>
          <cell r="J12">
            <v>0.64600000000000002</v>
          </cell>
          <cell r="K12">
            <v>0.90600000000000003</v>
          </cell>
          <cell r="L12">
            <v>0</v>
          </cell>
          <cell r="M12">
            <v>0</v>
          </cell>
          <cell r="N12">
            <v>38.228000000000002</v>
          </cell>
          <cell r="O12">
            <v>0</v>
          </cell>
          <cell r="P12">
            <v>201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201</v>
          </cell>
          <cell r="V12">
            <v>0</v>
          </cell>
          <cell r="W12">
            <v>0.127</v>
          </cell>
          <cell r="X12">
            <v>39.78</v>
          </cell>
          <cell r="Y12">
            <v>1.679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38.228000000000002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39.78</v>
          </cell>
          <cell r="BC12">
            <v>201</v>
          </cell>
          <cell r="BD12">
            <v>118.286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115.26300000000001</v>
          </cell>
          <cell r="E13">
            <v>47.667999999999999</v>
          </cell>
          <cell r="F13">
            <v>67.594999999999999</v>
          </cell>
          <cell r="G13">
            <v>35.56</v>
          </cell>
          <cell r="H13">
            <v>0</v>
          </cell>
          <cell r="I13">
            <v>38.590000000000003</v>
          </cell>
          <cell r="J13">
            <v>0.77</v>
          </cell>
          <cell r="K13">
            <v>1.091</v>
          </cell>
          <cell r="L13">
            <v>0</v>
          </cell>
          <cell r="M13">
            <v>0</v>
          </cell>
          <cell r="N13">
            <v>36.728999999999999</v>
          </cell>
          <cell r="O13">
            <v>0</v>
          </cell>
          <cell r="P13">
            <v>197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197</v>
          </cell>
          <cell r="V13">
            <v>0</v>
          </cell>
          <cell r="W13">
            <v>0.13100000000000001</v>
          </cell>
          <cell r="X13">
            <v>38.590000000000003</v>
          </cell>
          <cell r="Y13">
            <v>1.992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36.728999999999999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38.590000000000003</v>
          </cell>
          <cell r="BC13">
            <v>197</v>
          </cell>
          <cell r="BD13">
            <v>115.26300000000001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120.07599999999999</v>
          </cell>
          <cell r="E14">
            <v>49.649000000000001</v>
          </cell>
          <cell r="F14">
            <v>70.427000000000007</v>
          </cell>
          <cell r="G14">
            <v>35.545999999999999</v>
          </cell>
          <cell r="H14">
            <v>0</v>
          </cell>
          <cell r="I14">
            <v>40.340000000000003</v>
          </cell>
          <cell r="J14">
            <v>0.61799999999999999</v>
          </cell>
          <cell r="K14">
            <v>0.877</v>
          </cell>
          <cell r="L14">
            <v>0</v>
          </cell>
          <cell r="M14">
            <v>0</v>
          </cell>
          <cell r="N14">
            <v>38.844999999999999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0.115</v>
          </cell>
          <cell r="X14">
            <v>40.340000000000003</v>
          </cell>
          <cell r="Y14">
            <v>1.61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38.844999999999999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40.340000000000003</v>
          </cell>
          <cell r="BC14">
            <v>206</v>
          </cell>
          <cell r="BD14">
            <v>120.07599999999999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207.17699999999999</v>
          </cell>
          <cell r="E15">
            <v>83.539000000000001</v>
          </cell>
          <cell r="F15">
            <v>123.63800000000001</v>
          </cell>
          <cell r="G15">
            <v>35.534999999999997</v>
          </cell>
          <cell r="H15">
            <v>0</v>
          </cell>
          <cell r="I15">
            <v>69.819999999999993</v>
          </cell>
          <cell r="J15">
            <v>0.72699999999999998</v>
          </cell>
          <cell r="K15">
            <v>1.0760000000000001</v>
          </cell>
          <cell r="L15">
            <v>0</v>
          </cell>
          <cell r="M15">
            <v>0</v>
          </cell>
          <cell r="N15">
            <v>68.016999999999996</v>
          </cell>
          <cell r="O15">
            <v>0</v>
          </cell>
          <cell r="P15">
            <v>372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372</v>
          </cell>
          <cell r="V15">
            <v>0</v>
          </cell>
          <cell r="W15">
            <v>8.5999999999999993E-2</v>
          </cell>
          <cell r="X15">
            <v>69.819999999999993</v>
          </cell>
          <cell r="Y15">
            <v>1.889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68.016999999999996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69.819999999999993</v>
          </cell>
          <cell r="BC15">
            <v>372</v>
          </cell>
          <cell r="BD15">
            <v>207.17699999999999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59.34</v>
          </cell>
          <cell r="J16">
            <v>23.98</v>
          </cell>
          <cell r="K16">
            <v>35.36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315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315</v>
          </cell>
          <cell r="V16">
            <v>0</v>
          </cell>
          <cell r="W16">
            <v>0</v>
          </cell>
          <cell r="X16">
            <v>59.34</v>
          </cell>
          <cell r="Y16">
            <v>59.34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59.34</v>
          </cell>
          <cell r="BC16">
            <v>315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120.857</v>
          </cell>
          <cell r="E6">
            <v>51.478999999999999</v>
          </cell>
          <cell r="F6">
            <v>69.378</v>
          </cell>
          <cell r="G6">
            <v>34.579000000000001</v>
          </cell>
          <cell r="H6">
            <v>0</v>
          </cell>
          <cell r="I6">
            <v>40.811</v>
          </cell>
          <cell r="J6">
            <v>0.72799999999999998</v>
          </cell>
          <cell r="K6">
            <v>0.98199999999999998</v>
          </cell>
          <cell r="L6">
            <v>0</v>
          </cell>
          <cell r="M6">
            <v>0</v>
          </cell>
          <cell r="N6">
            <v>39.100999999999999</v>
          </cell>
          <cell r="O6">
            <v>0</v>
          </cell>
          <cell r="P6">
            <v>198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198</v>
          </cell>
          <cell r="V6">
            <v>0</v>
          </cell>
          <cell r="W6">
            <v>186.32499999999999</v>
          </cell>
          <cell r="X6">
            <v>40.811</v>
          </cell>
          <cell r="Y6">
            <v>188.035</v>
          </cell>
          <cell r="Z6">
            <v>0</v>
          </cell>
          <cell r="AA6">
            <v>0</v>
          </cell>
          <cell r="AB6">
            <v>0</v>
          </cell>
          <cell r="AC6">
            <v>7.9936057773011271E-15</v>
          </cell>
          <cell r="AD6">
            <v>0</v>
          </cell>
          <cell r="AE6">
            <v>198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39.100999999999999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40.811</v>
          </cell>
          <cell r="BC6">
            <v>198</v>
          </cell>
          <cell r="BD6">
            <v>120.857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105.166</v>
          </cell>
          <cell r="E7">
            <v>45.298000000000002</v>
          </cell>
          <cell r="F7">
            <v>59.868000000000002</v>
          </cell>
          <cell r="G7">
            <v>34.567999999999998</v>
          </cell>
          <cell r="H7">
            <v>0</v>
          </cell>
          <cell r="I7">
            <v>35.520000000000003</v>
          </cell>
          <cell r="J7">
            <v>0.63100000000000001</v>
          </cell>
          <cell r="K7">
            <v>0.83399999999999996</v>
          </cell>
          <cell r="L7">
            <v>0</v>
          </cell>
          <cell r="M7">
            <v>0</v>
          </cell>
          <cell r="N7">
            <v>34.055</v>
          </cell>
          <cell r="O7">
            <v>0</v>
          </cell>
          <cell r="P7">
            <v>169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169</v>
          </cell>
          <cell r="V7">
            <v>0</v>
          </cell>
          <cell r="W7">
            <v>175.035</v>
          </cell>
          <cell r="X7">
            <v>35.520000000000003</v>
          </cell>
          <cell r="Y7">
            <v>176.5</v>
          </cell>
          <cell r="Z7">
            <v>0</v>
          </cell>
          <cell r="AA7">
            <v>0</v>
          </cell>
          <cell r="AB7">
            <v>0</v>
          </cell>
          <cell r="AC7">
            <v>3.4416913763379853E-15</v>
          </cell>
          <cell r="AD7">
            <v>0</v>
          </cell>
          <cell r="AE7">
            <v>169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8.9999999999999993E-3</v>
          </cell>
          <cell r="AK7">
            <v>0</v>
          </cell>
          <cell r="AL7">
            <v>34.045999999999999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35.520000000000003</v>
          </cell>
          <cell r="BC7">
            <v>169</v>
          </cell>
          <cell r="BD7">
            <v>105.166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113.26900000000001</v>
          </cell>
          <cell r="E8">
            <v>48.606999999999999</v>
          </cell>
          <cell r="F8">
            <v>64.662000000000006</v>
          </cell>
          <cell r="G8">
            <v>34.673999999999999</v>
          </cell>
          <cell r="H8">
            <v>0</v>
          </cell>
          <cell r="I8">
            <v>38.212000000000003</v>
          </cell>
          <cell r="J8">
            <v>0.68200000000000005</v>
          </cell>
          <cell r="K8">
            <v>0.90800000000000003</v>
          </cell>
          <cell r="L8">
            <v>0</v>
          </cell>
          <cell r="M8">
            <v>0</v>
          </cell>
          <cell r="N8">
            <v>36.622</v>
          </cell>
          <cell r="O8">
            <v>0</v>
          </cell>
          <cell r="P8">
            <v>183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183</v>
          </cell>
          <cell r="V8">
            <v>0</v>
          </cell>
          <cell r="W8">
            <v>189.99700000000001</v>
          </cell>
          <cell r="X8">
            <v>38.212000000000003</v>
          </cell>
          <cell r="Y8">
            <v>191.58700000000002</v>
          </cell>
          <cell r="Z8">
            <v>0</v>
          </cell>
          <cell r="AA8">
            <v>0</v>
          </cell>
          <cell r="AB8">
            <v>0</v>
          </cell>
          <cell r="AC8">
            <v>3.3306690738754696E-15</v>
          </cell>
          <cell r="AD8">
            <v>0</v>
          </cell>
          <cell r="AE8">
            <v>183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36.622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38.212000000000003</v>
          </cell>
          <cell r="BC8">
            <v>183</v>
          </cell>
          <cell r="BD8">
            <v>113.26900000000001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87.213999999999999</v>
          </cell>
          <cell r="E9">
            <v>37.673999999999999</v>
          </cell>
          <cell r="F9">
            <v>49.54</v>
          </cell>
          <cell r="G9">
            <v>34.683999999999997</v>
          </cell>
          <cell r="H9">
            <v>0</v>
          </cell>
          <cell r="I9">
            <v>29.363</v>
          </cell>
          <cell r="J9">
            <v>0.52</v>
          </cell>
          <cell r="K9">
            <v>0.68400000000000005</v>
          </cell>
          <cell r="L9">
            <v>0</v>
          </cell>
          <cell r="M9">
            <v>0</v>
          </cell>
          <cell r="N9">
            <v>28.158999999999999</v>
          </cell>
          <cell r="O9">
            <v>0</v>
          </cell>
          <cell r="P9">
            <v>139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139</v>
          </cell>
          <cell r="V9">
            <v>0</v>
          </cell>
          <cell r="W9">
            <v>168.34</v>
          </cell>
          <cell r="X9">
            <v>29.363</v>
          </cell>
          <cell r="Y9">
            <v>169.54400000000001</v>
          </cell>
          <cell r="Z9">
            <v>0</v>
          </cell>
          <cell r="AA9">
            <v>0</v>
          </cell>
          <cell r="AB9">
            <v>0</v>
          </cell>
          <cell r="AC9">
            <v>7.6605388699135801E-15</v>
          </cell>
          <cell r="AD9">
            <v>0</v>
          </cell>
          <cell r="AE9">
            <v>139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28.158999999999999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29.363</v>
          </cell>
          <cell r="BC9">
            <v>139</v>
          </cell>
          <cell r="BD9">
            <v>87.213999999999999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85.653999999999996</v>
          </cell>
          <cell r="E10">
            <v>37.192</v>
          </cell>
          <cell r="F10">
            <v>48.462000000000003</v>
          </cell>
          <cell r="G10">
            <v>34.707000000000001</v>
          </cell>
          <cell r="H10">
            <v>0</v>
          </cell>
          <cell r="I10">
            <v>28.779</v>
          </cell>
          <cell r="J10">
            <v>0.56999999999999995</v>
          </cell>
          <cell r="K10">
            <v>0.74299999999999999</v>
          </cell>
          <cell r="L10">
            <v>0</v>
          </cell>
          <cell r="M10">
            <v>0</v>
          </cell>
          <cell r="N10">
            <v>27.466000000000001</v>
          </cell>
          <cell r="O10">
            <v>0</v>
          </cell>
          <cell r="P10">
            <v>135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135</v>
          </cell>
          <cell r="V10">
            <v>0</v>
          </cell>
          <cell r="W10">
            <v>0.32300000000000001</v>
          </cell>
          <cell r="X10">
            <v>28.779</v>
          </cell>
          <cell r="Y10">
            <v>1.6359999999999999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27.466000000000001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28.779</v>
          </cell>
          <cell r="BC10">
            <v>135</v>
          </cell>
          <cell r="BD10">
            <v>85.653999999999996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65.343000000000004</v>
          </cell>
          <cell r="E11">
            <v>28.489000000000001</v>
          </cell>
          <cell r="F11">
            <v>36.853999999999999</v>
          </cell>
          <cell r="G11">
            <v>34.988</v>
          </cell>
          <cell r="H11">
            <v>0</v>
          </cell>
          <cell r="I11">
            <v>21.687000000000001</v>
          </cell>
          <cell r="J11">
            <v>0.46600000000000003</v>
          </cell>
          <cell r="K11">
            <v>0.60199999999999998</v>
          </cell>
          <cell r="L11">
            <v>0</v>
          </cell>
          <cell r="M11">
            <v>0</v>
          </cell>
          <cell r="N11">
            <v>20.619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0.46700000000000003</v>
          </cell>
          <cell r="X11">
            <v>21.687000000000001</v>
          </cell>
          <cell r="Y11">
            <v>1.5350000000000001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1E-3</v>
          </cell>
          <cell r="AK11">
            <v>0</v>
          </cell>
          <cell r="AL11">
            <v>20.617999999999999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21.687000000000001</v>
          </cell>
          <cell r="BC11">
            <v>101</v>
          </cell>
          <cell r="BD11">
            <v>65.343000000000004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56.787999999999997</v>
          </cell>
          <cell r="E12">
            <v>24.971</v>
          </cell>
          <cell r="F12">
            <v>31.817</v>
          </cell>
          <cell r="G12">
            <v>35.159999999999997</v>
          </cell>
          <cell r="H12">
            <v>0</v>
          </cell>
          <cell r="I12">
            <v>18.966999999999999</v>
          </cell>
          <cell r="J12">
            <v>0.41799999999999998</v>
          </cell>
          <cell r="K12">
            <v>0.53200000000000003</v>
          </cell>
          <cell r="L12">
            <v>0</v>
          </cell>
          <cell r="M12">
            <v>0</v>
          </cell>
          <cell r="N12">
            <v>18.016999999999999</v>
          </cell>
          <cell r="O12">
            <v>0</v>
          </cell>
          <cell r="P12">
            <v>87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87</v>
          </cell>
          <cell r="V12">
            <v>0</v>
          </cell>
          <cell r="W12">
            <v>0.45247999999999999</v>
          </cell>
          <cell r="X12">
            <v>18.966999999999999</v>
          </cell>
          <cell r="Y12">
            <v>1.4024799999999999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0.13300000000000001</v>
          </cell>
          <cell r="AK12">
            <v>0</v>
          </cell>
          <cell r="AL12">
            <v>17.884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18.966999999999999</v>
          </cell>
          <cell r="BC12">
            <v>87</v>
          </cell>
          <cell r="BD12">
            <v>56.787999999999997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66.435000000000002</v>
          </cell>
          <cell r="E13">
            <v>29.251000000000001</v>
          </cell>
          <cell r="F13">
            <v>37.183999999999997</v>
          </cell>
          <cell r="G13">
            <v>35.006</v>
          </cell>
          <cell r="H13">
            <v>0</v>
          </cell>
          <cell r="I13">
            <v>22.07</v>
          </cell>
          <cell r="J13">
            <v>0.48599999999999999</v>
          </cell>
          <cell r="K13">
            <v>0.61799999999999999</v>
          </cell>
          <cell r="L13">
            <v>0</v>
          </cell>
          <cell r="M13">
            <v>0</v>
          </cell>
          <cell r="N13">
            <v>20.966000000000001</v>
          </cell>
          <cell r="O13">
            <v>0</v>
          </cell>
          <cell r="P13">
            <v>101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</v>
          </cell>
          <cell r="V13">
            <v>0</v>
          </cell>
          <cell r="W13">
            <v>0.64998999999999996</v>
          </cell>
          <cell r="X13">
            <v>22.07</v>
          </cell>
          <cell r="Y13">
            <v>1.7539899999999999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1E-3</v>
          </cell>
          <cell r="AK13">
            <v>0</v>
          </cell>
          <cell r="AL13">
            <v>20.965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22.07</v>
          </cell>
          <cell r="BC13">
            <v>101</v>
          </cell>
          <cell r="BD13">
            <v>66.435000000000002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69.75</v>
          </cell>
          <cell r="E14">
            <v>30.376000000000001</v>
          </cell>
          <cell r="F14">
            <v>39.374000000000002</v>
          </cell>
          <cell r="G14">
            <v>35.354999999999997</v>
          </cell>
          <cell r="H14">
            <v>0</v>
          </cell>
          <cell r="I14">
            <v>23.358000000000001</v>
          </cell>
          <cell r="J14">
            <v>0.47099999999999997</v>
          </cell>
          <cell r="K14">
            <v>0.61</v>
          </cell>
          <cell r="L14">
            <v>0</v>
          </cell>
          <cell r="M14">
            <v>0</v>
          </cell>
          <cell r="N14">
            <v>22.277000000000001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0.46052999999999999</v>
          </cell>
          <cell r="X14">
            <v>23.358000000000001</v>
          </cell>
          <cell r="Y14">
            <v>1.5415299999999998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22.277000000000001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23.358000000000001</v>
          </cell>
          <cell r="BC14">
            <v>109</v>
          </cell>
          <cell r="BD14">
            <v>69.75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73.971999999999994</v>
          </cell>
          <cell r="E15">
            <v>32.582999999999998</v>
          </cell>
          <cell r="F15">
            <v>41.389000000000003</v>
          </cell>
          <cell r="G15">
            <v>35.512</v>
          </cell>
          <cell r="H15">
            <v>0</v>
          </cell>
          <cell r="I15">
            <v>24.928999999999998</v>
          </cell>
          <cell r="J15">
            <v>0.48499999999999999</v>
          </cell>
          <cell r="K15">
            <v>0.61699999999999999</v>
          </cell>
          <cell r="L15">
            <v>0</v>
          </cell>
          <cell r="M15">
            <v>0</v>
          </cell>
          <cell r="N15">
            <v>23.827000000000002</v>
          </cell>
          <cell r="O15">
            <v>0</v>
          </cell>
          <cell r="P15">
            <v>114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114</v>
          </cell>
          <cell r="V15">
            <v>0</v>
          </cell>
          <cell r="W15">
            <v>0.37</v>
          </cell>
          <cell r="X15">
            <v>24.928999999999998</v>
          </cell>
          <cell r="Y15">
            <v>1.472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23.827000000000002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24.928999999999998</v>
          </cell>
          <cell r="BC15">
            <v>114</v>
          </cell>
          <cell r="BD15">
            <v>73.971999999999994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110.71</v>
          </cell>
          <cell r="E16">
            <v>47.533999999999999</v>
          </cell>
          <cell r="F16">
            <v>63.176000000000002</v>
          </cell>
          <cell r="G16">
            <v>35.441000000000003</v>
          </cell>
          <cell r="H16">
            <v>0</v>
          </cell>
          <cell r="I16">
            <v>37.201999999999998</v>
          </cell>
          <cell r="J16">
            <v>0.69899999999999995</v>
          </cell>
          <cell r="K16">
            <v>0.92900000000000005</v>
          </cell>
          <cell r="L16">
            <v>0</v>
          </cell>
          <cell r="M16">
            <v>0</v>
          </cell>
          <cell r="N16">
            <v>35.573999999999998</v>
          </cell>
          <cell r="O16">
            <v>0</v>
          </cell>
          <cell r="P16">
            <v>178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178</v>
          </cell>
          <cell r="V16">
            <v>0</v>
          </cell>
          <cell r="W16">
            <v>0.30299999999999999</v>
          </cell>
          <cell r="X16">
            <v>37.201999999999998</v>
          </cell>
          <cell r="Y16">
            <v>1.931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1.4999999999999999E-2</v>
          </cell>
          <cell r="AK16"/>
          <cell r="AL16">
            <v>35.558999999999997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37.201999999999998</v>
          </cell>
          <cell r="BC16">
            <v>178</v>
          </cell>
          <cell r="BD16">
            <v>110.71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131.57</v>
          </cell>
          <cell r="E17">
            <v>55.029000000000003</v>
          </cell>
          <cell r="F17">
            <v>76.540999999999997</v>
          </cell>
          <cell r="G17">
            <v>35.137</v>
          </cell>
          <cell r="H17">
            <v>0</v>
          </cell>
          <cell r="I17">
            <v>44.335000000000001</v>
          </cell>
          <cell r="J17">
            <v>0.78500000000000003</v>
          </cell>
          <cell r="K17">
            <v>1.0920000000000001</v>
          </cell>
          <cell r="L17">
            <v>0</v>
          </cell>
          <cell r="M17">
            <v>0</v>
          </cell>
          <cell r="N17">
            <v>42.457999999999998</v>
          </cell>
          <cell r="O17">
            <v>0</v>
          </cell>
          <cell r="P17">
            <v>222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222</v>
          </cell>
          <cell r="V17">
            <v>0</v>
          </cell>
          <cell r="W17">
            <v>0.15203</v>
          </cell>
          <cell r="X17">
            <v>44.335000000000001</v>
          </cell>
          <cell r="Y17">
            <v>2.0290300000000001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0.318</v>
          </cell>
          <cell r="AK17"/>
          <cell r="AL17">
            <v>42.14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44.335000000000001</v>
          </cell>
          <cell r="BC17">
            <v>222</v>
          </cell>
          <cell r="BD17">
            <v>131.57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Měsíční výkaz"/>
      <sheetName val="Vyhodnocení PROVOZ"/>
      <sheetName val="Kogenerace"/>
      <sheetName val="ED plyn"/>
      <sheetName val="OTE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151.215</v>
          </cell>
          <cell r="E6">
            <v>63.911999999999999</v>
          </cell>
          <cell r="F6">
            <v>87.302999999999997</v>
          </cell>
          <cell r="G6">
            <v>35.326000000000001</v>
          </cell>
          <cell r="H6">
            <v>0</v>
          </cell>
          <cell r="I6">
            <v>50.838000000000001</v>
          </cell>
          <cell r="J6">
            <v>0.90400000000000003</v>
          </cell>
          <cell r="K6">
            <v>1.2350000000000001</v>
          </cell>
          <cell r="L6">
            <v>0</v>
          </cell>
          <cell r="M6">
            <v>0</v>
          </cell>
          <cell r="N6">
            <v>48.698999999999998</v>
          </cell>
          <cell r="O6">
            <v>0</v>
          </cell>
          <cell r="P6">
            <v>250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250</v>
          </cell>
          <cell r="V6">
            <v>0</v>
          </cell>
          <cell r="W6">
            <v>129.988</v>
          </cell>
          <cell r="X6">
            <v>50.838000000000001</v>
          </cell>
          <cell r="Y6">
            <v>132.12700000000001</v>
          </cell>
          <cell r="Z6">
            <v>0</v>
          </cell>
          <cell r="AA6">
            <v>0</v>
          </cell>
          <cell r="AB6">
            <v>0</v>
          </cell>
          <cell r="AC6">
            <v>9.8809849191638932E-15</v>
          </cell>
          <cell r="AD6">
            <v>0</v>
          </cell>
          <cell r="AE6">
            <v>250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1.821</v>
          </cell>
          <cell r="AK6">
            <v>0</v>
          </cell>
          <cell r="AL6">
            <v>46.878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50.838000000000001</v>
          </cell>
          <cell r="BC6">
            <v>250</v>
          </cell>
          <cell r="BD6">
            <v>151.215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133.053</v>
          </cell>
          <cell r="E7">
            <v>56.539000000000001</v>
          </cell>
          <cell r="F7">
            <v>76.513999999999996</v>
          </cell>
          <cell r="G7">
            <v>35.005000000000003</v>
          </cell>
          <cell r="H7">
            <v>0</v>
          </cell>
          <cell r="I7">
            <v>45.363</v>
          </cell>
          <cell r="J7">
            <v>1.022</v>
          </cell>
          <cell r="K7">
            <v>1.383</v>
          </cell>
          <cell r="L7">
            <v>0</v>
          </cell>
          <cell r="M7">
            <v>0</v>
          </cell>
          <cell r="N7">
            <v>42.957999999999998</v>
          </cell>
          <cell r="O7">
            <v>0</v>
          </cell>
          <cell r="P7">
            <v>221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221</v>
          </cell>
          <cell r="V7">
            <v>0</v>
          </cell>
          <cell r="W7">
            <v>117.871</v>
          </cell>
          <cell r="X7">
            <v>45.363</v>
          </cell>
          <cell r="Y7">
            <v>120.276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2.2229999999999999</v>
          </cell>
          <cell r="AK7">
            <v>0</v>
          </cell>
          <cell r="AL7">
            <v>40.734999999999999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45.363</v>
          </cell>
          <cell r="BC7">
            <v>221</v>
          </cell>
          <cell r="BD7">
            <v>133.053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137.53100000000001</v>
          </cell>
          <cell r="E8">
            <v>58.058999999999997</v>
          </cell>
          <cell r="F8">
            <v>79.471999999999994</v>
          </cell>
          <cell r="G8">
            <v>35.048000000000002</v>
          </cell>
          <cell r="H8">
            <v>0</v>
          </cell>
          <cell r="I8">
            <v>45.66</v>
          </cell>
          <cell r="J8">
            <v>0.61399999999999999</v>
          </cell>
          <cell r="K8">
            <v>0.84</v>
          </cell>
          <cell r="L8">
            <v>0</v>
          </cell>
          <cell r="M8">
            <v>0</v>
          </cell>
          <cell r="N8">
            <v>44.205999999999996</v>
          </cell>
          <cell r="O8">
            <v>0</v>
          </cell>
          <cell r="P8">
            <v>225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225</v>
          </cell>
          <cell r="V8">
            <v>0</v>
          </cell>
          <cell r="W8">
            <v>142.11099999999999</v>
          </cell>
          <cell r="X8">
            <v>45.66</v>
          </cell>
          <cell r="Y8">
            <v>143.565</v>
          </cell>
          <cell r="Z8">
            <v>0</v>
          </cell>
          <cell r="AA8">
            <v>0</v>
          </cell>
          <cell r="AB8">
            <v>0</v>
          </cell>
          <cell r="AC8">
            <v>7.7715611723760958E-15</v>
          </cell>
          <cell r="AD8">
            <v>0</v>
          </cell>
          <cell r="AE8">
            <v>225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1.6839999999999999</v>
          </cell>
          <cell r="AK8">
            <v>0</v>
          </cell>
          <cell r="AL8">
            <v>42.521999999999998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45.66</v>
          </cell>
          <cell r="BC8">
            <v>225</v>
          </cell>
          <cell r="BD8">
            <v>137.53100000000001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93.119</v>
          </cell>
          <cell r="E9">
            <v>39.534999999999997</v>
          </cell>
          <cell r="F9">
            <v>53.584000000000003</v>
          </cell>
          <cell r="G9">
            <v>35.25</v>
          </cell>
          <cell r="H9">
            <v>0</v>
          </cell>
          <cell r="I9">
            <v>31.152000000000001</v>
          </cell>
          <cell r="J9">
            <v>0.57599999999999996</v>
          </cell>
          <cell r="K9">
            <v>0.78100000000000003</v>
          </cell>
          <cell r="L9">
            <v>0</v>
          </cell>
          <cell r="M9">
            <v>0</v>
          </cell>
          <cell r="N9">
            <v>29.795000000000002</v>
          </cell>
          <cell r="O9">
            <v>0</v>
          </cell>
          <cell r="P9">
            <v>152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152</v>
          </cell>
          <cell r="V9">
            <v>0</v>
          </cell>
          <cell r="W9">
            <v>117.23699999999999</v>
          </cell>
          <cell r="X9">
            <v>31.152000000000001</v>
          </cell>
          <cell r="Y9">
            <v>118.59399999999999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1.0760000000000001</v>
          </cell>
          <cell r="AK9">
            <v>0</v>
          </cell>
          <cell r="AL9">
            <v>28.719000000000001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31.152000000000001</v>
          </cell>
          <cell r="BC9">
            <v>152</v>
          </cell>
          <cell r="BD9">
            <v>93.119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57.348999999999997</v>
          </cell>
          <cell r="E10">
            <v>25.462</v>
          </cell>
          <cell r="F10">
            <v>31.887</v>
          </cell>
          <cell r="G10">
            <v>35.487000000000002</v>
          </cell>
          <cell r="H10">
            <v>0</v>
          </cell>
          <cell r="I10">
            <v>19.074999999999999</v>
          </cell>
          <cell r="J10">
            <v>0.39500000000000002</v>
          </cell>
          <cell r="K10">
            <v>0.49399999999999999</v>
          </cell>
          <cell r="L10">
            <v>0</v>
          </cell>
          <cell r="M10">
            <v>0</v>
          </cell>
          <cell r="N10">
            <v>18.186</v>
          </cell>
          <cell r="O10">
            <v>0</v>
          </cell>
          <cell r="P10">
            <v>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86</v>
          </cell>
          <cell r="V10">
            <v>0</v>
          </cell>
          <cell r="W10">
            <v>0.52800000000000002</v>
          </cell>
          <cell r="X10">
            <v>19.074999999999999</v>
          </cell>
          <cell r="Y10">
            <v>1.417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0.48799999999999999</v>
          </cell>
          <cell r="AK10">
            <v>0</v>
          </cell>
          <cell r="AL10">
            <v>17.698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19.074999999999999</v>
          </cell>
          <cell r="BC10">
            <v>86</v>
          </cell>
          <cell r="BD10">
            <v>57.348999999999997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70.105999999999995</v>
          </cell>
          <cell r="E11">
            <v>30.353000000000002</v>
          </cell>
          <cell r="F11">
            <v>39.753</v>
          </cell>
          <cell r="G11">
            <v>35.491</v>
          </cell>
          <cell r="H11">
            <v>0</v>
          </cell>
          <cell r="I11">
            <v>23.331</v>
          </cell>
          <cell r="J11">
            <v>0.49299999999999999</v>
          </cell>
          <cell r="K11">
            <v>0.64500000000000002</v>
          </cell>
          <cell r="L11">
            <v>0</v>
          </cell>
          <cell r="M11">
            <v>0</v>
          </cell>
          <cell r="N11">
            <v>22.193000000000001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0.57499999999999996</v>
          </cell>
          <cell r="X11">
            <v>23.331</v>
          </cell>
          <cell r="Y11">
            <v>1.7129999999999999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0.34699999999999998</v>
          </cell>
          <cell r="AK11">
            <v>0</v>
          </cell>
          <cell r="AL11">
            <v>21.846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23.331</v>
          </cell>
          <cell r="BC11">
            <v>110</v>
          </cell>
          <cell r="BD11">
            <v>70.105999999999995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73.361999999999995</v>
          </cell>
          <cell r="E12">
            <v>30.794</v>
          </cell>
          <cell r="F12">
            <v>42.567999999999998</v>
          </cell>
          <cell r="G12">
            <v>35.524000000000001</v>
          </cell>
          <cell r="H12">
            <v>0</v>
          </cell>
          <cell r="I12">
            <v>24.515999999999998</v>
          </cell>
          <cell r="J12">
            <v>0.48399999999999999</v>
          </cell>
          <cell r="K12">
            <v>0.67</v>
          </cell>
          <cell r="L12">
            <v>0</v>
          </cell>
          <cell r="M12">
            <v>0</v>
          </cell>
          <cell r="N12">
            <v>23.362000000000002</v>
          </cell>
          <cell r="O12">
            <v>0</v>
          </cell>
          <cell r="P12">
            <v>122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122</v>
          </cell>
          <cell r="V12">
            <v>0</v>
          </cell>
          <cell r="W12">
            <v>0.57335999999999998</v>
          </cell>
          <cell r="X12">
            <v>24.515999999999998</v>
          </cell>
          <cell r="Y12">
            <v>1.72736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0.35299999999999998</v>
          </cell>
          <cell r="AK12">
            <v>0</v>
          </cell>
          <cell r="AL12">
            <v>23.009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24.515999999999998</v>
          </cell>
          <cell r="BC12">
            <v>122</v>
          </cell>
          <cell r="BD12">
            <v>73.361999999999995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85.79</v>
          </cell>
          <cell r="E13">
            <v>36.078000000000003</v>
          </cell>
          <cell r="F13">
            <v>49.712000000000003</v>
          </cell>
          <cell r="G13">
            <v>35.54</v>
          </cell>
          <cell r="H13">
            <v>0</v>
          </cell>
          <cell r="I13">
            <v>28.626999999999999</v>
          </cell>
          <cell r="J13">
            <v>0.56100000000000005</v>
          </cell>
          <cell r="K13">
            <v>0.77200000000000002</v>
          </cell>
          <cell r="L13">
            <v>0</v>
          </cell>
          <cell r="M13">
            <v>0</v>
          </cell>
          <cell r="N13">
            <v>27.294</v>
          </cell>
          <cell r="O13">
            <v>0</v>
          </cell>
          <cell r="P13">
            <v>142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142</v>
          </cell>
          <cell r="V13">
            <v>0</v>
          </cell>
          <cell r="W13">
            <v>0.54194000000000009</v>
          </cell>
          <cell r="X13">
            <v>28.626999999999999</v>
          </cell>
          <cell r="Y13">
            <v>1.8749400000000003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27.294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28.626999999999999</v>
          </cell>
          <cell r="BC13">
            <v>142</v>
          </cell>
          <cell r="BD13">
            <v>85.79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91.525000000000006</v>
          </cell>
          <cell r="E14">
            <v>38.159999999999997</v>
          </cell>
          <cell r="F14">
            <v>53.365000000000002</v>
          </cell>
          <cell r="G14">
            <v>35.509</v>
          </cell>
          <cell r="H14">
            <v>0</v>
          </cell>
          <cell r="I14">
            <v>30.588699999999999</v>
          </cell>
          <cell r="J14">
            <v>0.58899999999999997</v>
          </cell>
          <cell r="K14">
            <v>0.82399999999999995</v>
          </cell>
          <cell r="L14">
            <v>0</v>
          </cell>
          <cell r="M14">
            <v>6.9999999999836859E-4</v>
          </cell>
          <cell r="N14">
            <v>29.175000000000001</v>
          </cell>
          <cell r="O14">
            <v>0</v>
          </cell>
          <cell r="P14">
            <v>154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154</v>
          </cell>
          <cell r="V14">
            <v>0</v>
          </cell>
          <cell r="W14">
            <v>0.4637</v>
          </cell>
          <cell r="X14">
            <v>30.588999999999999</v>
          </cell>
          <cell r="Y14">
            <v>1.8766999999999998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0.152</v>
          </cell>
          <cell r="AK14">
            <v>0</v>
          </cell>
          <cell r="AL14">
            <v>29.023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30.588999999999999</v>
          </cell>
          <cell r="BC14">
            <v>154</v>
          </cell>
          <cell r="BD14">
            <v>91.525000000000006</v>
          </cell>
          <cell r="BE14">
            <v>3.0000000003838068E-4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126.985</v>
          </cell>
          <cell r="E15">
            <v>53.558999999999997</v>
          </cell>
          <cell r="F15">
            <v>73.426000000000002</v>
          </cell>
          <cell r="G15">
            <v>35.526000000000003</v>
          </cell>
          <cell r="H15">
            <v>0</v>
          </cell>
          <cell r="I15">
            <v>42.5503</v>
          </cell>
          <cell r="J15">
            <v>0.78500000000000003</v>
          </cell>
          <cell r="K15">
            <v>1.077</v>
          </cell>
          <cell r="L15">
            <v>0</v>
          </cell>
          <cell r="M15">
            <v>3.0000000000995897E-4</v>
          </cell>
          <cell r="N15">
            <v>40.687999999999995</v>
          </cell>
          <cell r="O15">
            <v>0</v>
          </cell>
          <cell r="P15">
            <v>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210</v>
          </cell>
          <cell r="V15">
            <v>0</v>
          </cell>
          <cell r="W15">
            <v>0.35289999999999999</v>
          </cell>
          <cell r="X15">
            <v>42.55</v>
          </cell>
          <cell r="Y15">
            <v>2.2149000000000001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0.70499999999999996</v>
          </cell>
          <cell r="AK15">
            <v>0</v>
          </cell>
          <cell r="AL15">
            <v>39.982999999999997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42.55</v>
          </cell>
          <cell r="BC15">
            <v>210</v>
          </cell>
          <cell r="BD15">
            <v>126.985</v>
          </cell>
          <cell r="BE15">
            <v>-2.9999999998153726E-4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/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/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263.89499999999998</v>
          </cell>
          <cell r="E6">
            <v>111.018</v>
          </cell>
          <cell r="F6">
            <v>152.87700000000001</v>
          </cell>
          <cell r="G6">
            <v>34.594000000000001</v>
          </cell>
          <cell r="H6">
            <v>0</v>
          </cell>
          <cell r="I6">
            <v>89.563999999999993</v>
          </cell>
          <cell r="J6">
            <v>0.65700000000000003</v>
          </cell>
          <cell r="K6">
            <v>0.90500000000000003</v>
          </cell>
          <cell r="L6">
            <v>0</v>
          </cell>
          <cell r="M6">
            <v>0</v>
          </cell>
          <cell r="N6">
            <v>88.001999999999995</v>
          </cell>
          <cell r="O6">
            <v>0</v>
          </cell>
          <cell r="P6">
            <v>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444</v>
          </cell>
          <cell r="V6">
            <v>0</v>
          </cell>
          <cell r="W6">
            <v>41.37</v>
          </cell>
          <cell r="X6">
            <v>89.563999999999993</v>
          </cell>
          <cell r="Y6">
            <v>42.931999999999995</v>
          </cell>
          <cell r="Z6">
            <v>0</v>
          </cell>
          <cell r="AA6">
            <v>0</v>
          </cell>
          <cell r="AB6">
            <v>0</v>
          </cell>
          <cell r="AC6">
            <v>-2.4424906541753444E-15</v>
          </cell>
          <cell r="AD6">
            <v>0</v>
          </cell>
          <cell r="AE6">
            <v>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2.9740000000000002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85.028000000000006</v>
          </cell>
          <cell r="AQ6">
            <v>0</v>
          </cell>
          <cell r="AR6">
            <v>0</v>
          </cell>
          <cell r="AS6">
            <v>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89.563999999999993</v>
          </cell>
          <cell r="BC6">
            <v>444</v>
          </cell>
          <cell r="BD6">
            <v>263.89499999999998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246.64699999999999</v>
          </cell>
          <cell r="E7">
            <v>103.93</v>
          </cell>
          <cell r="F7">
            <v>142.71700000000001</v>
          </cell>
          <cell r="G7">
            <v>34.595999999999997</v>
          </cell>
          <cell r="H7">
            <v>0</v>
          </cell>
          <cell r="I7">
            <v>84.150999999999996</v>
          </cell>
          <cell r="J7">
            <v>0.61199999999999999</v>
          </cell>
          <cell r="K7">
            <v>0.84</v>
          </cell>
          <cell r="L7">
            <v>0</v>
          </cell>
          <cell r="M7">
            <v>0</v>
          </cell>
          <cell r="N7">
            <v>82.698999999999998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37.898000000000003</v>
          </cell>
          <cell r="X7">
            <v>84.150999999999996</v>
          </cell>
          <cell r="Y7">
            <v>39.35</v>
          </cell>
          <cell r="Z7">
            <v>0</v>
          </cell>
          <cell r="AA7">
            <v>0</v>
          </cell>
          <cell r="AB7">
            <v>0</v>
          </cell>
          <cell r="AC7">
            <v>-1.7763568394002505E-15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2.0030000000000001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80.695999999999998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84.150999999999996</v>
          </cell>
          <cell r="BC7">
            <v>416</v>
          </cell>
          <cell r="BD7">
            <v>246.64699999999999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266.61099999999999</v>
          </cell>
          <cell r="E8">
            <v>111.839</v>
          </cell>
          <cell r="F8">
            <v>154.77199999999999</v>
          </cell>
          <cell r="G8">
            <v>34.700000000000003</v>
          </cell>
          <cell r="H8">
            <v>0</v>
          </cell>
          <cell r="I8">
            <v>91.128</v>
          </cell>
          <cell r="J8">
            <v>0.92500000000000004</v>
          </cell>
          <cell r="K8">
            <v>1.2809999999999999</v>
          </cell>
          <cell r="L8">
            <v>0</v>
          </cell>
          <cell r="M8">
            <v>0</v>
          </cell>
          <cell r="N8">
            <v>88.921999999999997</v>
          </cell>
          <cell r="O8">
            <v>0</v>
          </cell>
          <cell r="P8">
            <v>454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454</v>
          </cell>
          <cell r="V8">
            <v>0</v>
          </cell>
          <cell r="W8">
            <v>40.770000000000003</v>
          </cell>
          <cell r="X8">
            <v>91.128</v>
          </cell>
          <cell r="Y8">
            <v>42.976000000000006</v>
          </cell>
          <cell r="Z8">
            <v>0</v>
          </cell>
          <cell r="AA8">
            <v>0</v>
          </cell>
          <cell r="AB8">
            <v>0</v>
          </cell>
          <cell r="AC8">
            <v>3.1086244689504383E-15</v>
          </cell>
          <cell r="AD8">
            <v>0</v>
          </cell>
          <cell r="AE8">
            <v>454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3.089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85.832999999999998</v>
          </cell>
          <cell r="AQ8">
            <v>0</v>
          </cell>
          <cell r="AR8">
            <v>0</v>
          </cell>
          <cell r="AS8">
            <v>454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91.128</v>
          </cell>
          <cell r="BC8">
            <v>454</v>
          </cell>
          <cell r="BD8">
            <v>266.61099999999999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239.37899999999999</v>
          </cell>
          <cell r="E9">
            <v>99.908000000000001</v>
          </cell>
          <cell r="F9">
            <v>139.471</v>
          </cell>
          <cell r="G9">
            <v>34.948999999999998</v>
          </cell>
          <cell r="H9">
            <v>0</v>
          </cell>
          <cell r="I9">
            <v>81.980999999999995</v>
          </cell>
          <cell r="J9">
            <v>1.228</v>
          </cell>
          <cell r="K9">
            <v>1.7150000000000001</v>
          </cell>
          <cell r="L9">
            <v>0</v>
          </cell>
          <cell r="M9">
            <v>0</v>
          </cell>
          <cell r="N9">
            <v>79.037999999999997</v>
          </cell>
          <cell r="O9">
            <v>0</v>
          </cell>
          <cell r="P9">
            <v>412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412</v>
          </cell>
          <cell r="V9">
            <v>0</v>
          </cell>
          <cell r="W9">
            <v>42.481000000000002</v>
          </cell>
          <cell r="X9">
            <v>81.980999999999995</v>
          </cell>
          <cell r="Y9">
            <v>45.423999999999999</v>
          </cell>
          <cell r="Z9">
            <v>0</v>
          </cell>
          <cell r="AA9">
            <v>0</v>
          </cell>
          <cell r="AB9">
            <v>0</v>
          </cell>
          <cell r="AC9">
            <v>-2.2204460492503131E-15</v>
          </cell>
          <cell r="AD9">
            <v>0</v>
          </cell>
          <cell r="AE9">
            <v>412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4.4279999999999999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74.61</v>
          </cell>
          <cell r="AQ9">
            <v>0</v>
          </cell>
          <cell r="AR9">
            <v>0</v>
          </cell>
          <cell r="AS9">
            <v>412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81.980999999999995</v>
          </cell>
          <cell r="BC9">
            <v>412</v>
          </cell>
          <cell r="BD9">
            <v>239.37899999999999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101.991</v>
          </cell>
          <cell r="E10">
            <v>43.271999999999998</v>
          </cell>
          <cell r="F10">
            <v>58.719000000000001</v>
          </cell>
          <cell r="G10">
            <v>34.843000000000004</v>
          </cell>
          <cell r="H10">
            <v>0</v>
          </cell>
          <cell r="I10">
            <v>34.799999999999997</v>
          </cell>
          <cell r="J10">
            <v>0.56499999999999995</v>
          </cell>
          <cell r="K10">
            <v>0.76600000000000001</v>
          </cell>
          <cell r="L10">
            <v>0</v>
          </cell>
          <cell r="M10">
            <v>0</v>
          </cell>
          <cell r="N10">
            <v>33.469000000000001</v>
          </cell>
          <cell r="O10">
            <v>0</v>
          </cell>
          <cell r="P10">
            <v>170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170</v>
          </cell>
          <cell r="V10">
            <v>0</v>
          </cell>
          <cell r="W10">
            <v>87.48</v>
          </cell>
          <cell r="X10">
            <v>34.799999999999997</v>
          </cell>
          <cell r="Y10">
            <v>88.811000000000007</v>
          </cell>
          <cell r="Z10">
            <v>0</v>
          </cell>
          <cell r="AA10">
            <v>0</v>
          </cell>
          <cell r="AB10">
            <v>0</v>
          </cell>
          <cell r="AC10">
            <v>3.1086244689504383E-15</v>
          </cell>
          <cell r="AD10">
            <v>0</v>
          </cell>
          <cell r="AE10">
            <v>170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2.1160000000000001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31.353000000000002</v>
          </cell>
          <cell r="AQ10">
            <v>0</v>
          </cell>
          <cell r="AR10">
            <v>0</v>
          </cell>
          <cell r="AS10">
            <v>170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34.799999999999997</v>
          </cell>
          <cell r="BC10">
            <v>170</v>
          </cell>
          <cell r="BD10">
            <v>101.991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74.748999999999995</v>
          </cell>
          <cell r="E11">
            <v>31.888999999999999</v>
          </cell>
          <cell r="F11">
            <v>42.86</v>
          </cell>
          <cell r="G11">
            <v>35.308999999999997</v>
          </cell>
          <cell r="H11">
            <v>0</v>
          </cell>
          <cell r="I11">
            <v>25.420999999999999</v>
          </cell>
          <cell r="J11">
            <v>0.44500000000000001</v>
          </cell>
          <cell r="K11">
            <v>0.59799999999999998</v>
          </cell>
          <cell r="L11">
            <v>0</v>
          </cell>
          <cell r="M11">
            <v>0</v>
          </cell>
          <cell r="N11">
            <v>24.378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95.087000000000003</v>
          </cell>
          <cell r="X11">
            <v>25.420999999999999</v>
          </cell>
          <cell r="Y11">
            <v>96.13000000000001</v>
          </cell>
          <cell r="Z11">
            <v>0</v>
          </cell>
          <cell r="AA11">
            <v>0</v>
          </cell>
          <cell r="AB11">
            <v>0</v>
          </cell>
          <cell r="AC11">
            <v>6.3837823915946501E-15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1.5109999999999999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22.867000000000001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25.420999999999999</v>
          </cell>
          <cell r="BC11">
            <v>123</v>
          </cell>
          <cell r="BD11">
            <v>74.748999999999995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59.424999999999997</v>
          </cell>
          <cell r="E12">
            <v>25.771999999999998</v>
          </cell>
          <cell r="F12">
            <v>33.652999999999999</v>
          </cell>
          <cell r="G12">
            <v>35.451000000000001</v>
          </cell>
          <cell r="H12">
            <v>0</v>
          </cell>
          <cell r="I12">
            <v>20.209</v>
          </cell>
          <cell r="J12">
            <v>0.33900000000000002</v>
          </cell>
          <cell r="K12">
            <v>0.442</v>
          </cell>
          <cell r="L12">
            <v>0</v>
          </cell>
          <cell r="M12">
            <v>0</v>
          </cell>
          <cell r="N12">
            <v>19.428000000000001</v>
          </cell>
          <cell r="O12">
            <v>0</v>
          </cell>
          <cell r="P12">
            <v>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</v>
          </cell>
          <cell r="V12">
            <v>0</v>
          </cell>
          <cell r="W12">
            <v>109.69499999999999</v>
          </cell>
          <cell r="X12">
            <v>20.209</v>
          </cell>
          <cell r="Y12">
            <v>110.476</v>
          </cell>
          <cell r="Z12">
            <v>0</v>
          </cell>
          <cell r="AA12">
            <v>0</v>
          </cell>
          <cell r="AB12">
            <v>0</v>
          </cell>
          <cell r="AC12">
            <v>5.8841820305133297E-15</v>
          </cell>
          <cell r="AD12">
            <v>0</v>
          </cell>
          <cell r="AE12">
            <v>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0.92900000000000005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18.498999999999999</v>
          </cell>
          <cell r="AQ12">
            <v>0</v>
          </cell>
          <cell r="AR12">
            <v>0</v>
          </cell>
          <cell r="AS12">
            <v>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20.209</v>
          </cell>
          <cell r="BC12">
            <v>95</v>
          </cell>
          <cell r="BD12">
            <v>59.424999999999997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119.877</v>
          </cell>
          <cell r="E13">
            <v>50.728000000000002</v>
          </cell>
          <cell r="F13">
            <v>69.149000000000001</v>
          </cell>
          <cell r="G13">
            <v>35.213000000000001</v>
          </cell>
          <cell r="H13">
            <v>0</v>
          </cell>
          <cell r="I13">
            <v>40.756</v>
          </cell>
          <cell r="J13">
            <v>0.69399999999999995</v>
          </cell>
          <cell r="K13">
            <v>0.94499999999999995</v>
          </cell>
          <cell r="L13">
            <v>0</v>
          </cell>
          <cell r="M13">
            <v>0</v>
          </cell>
          <cell r="N13">
            <v>39.116999999999997</v>
          </cell>
          <cell r="O13">
            <v>0</v>
          </cell>
          <cell r="P13">
            <v>200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200</v>
          </cell>
          <cell r="V13">
            <v>0</v>
          </cell>
          <cell r="W13">
            <v>87.376000000000005</v>
          </cell>
          <cell r="X13">
            <v>40.756</v>
          </cell>
          <cell r="Y13">
            <v>89.015000000000001</v>
          </cell>
          <cell r="Z13">
            <v>0</v>
          </cell>
          <cell r="AA13">
            <v>0</v>
          </cell>
          <cell r="AB13">
            <v>0</v>
          </cell>
          <cell r="AC13">
            <v>-4.1078251911130792E-15</v>
          </cell>
          <cell r="AD13">
            <v>0</v>
          </cell>
          <cell r="AE13">
            <v>200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37.637</v>
          </cell>
          <cell r="AQ13">
            <v>0</v>
          </cell>
          <cell r="AR13">
            <v>0</v>
          </cell>
          <cell r="AS13">
            <v>200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40.756</v>
          </cell>
          <cell r="BC13">
            <v>200</v>
          </cell>
          <cell r="BD13">
            <v>119.877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151.95599999999999</v>
          </cell>
          <cell r="E14">
            <v>63.430999999999997</v>
          </cell>
          <cell r="F14">
            <v>88.525000000000006</v>
          </cell>
          <cell r="G14">
            <v>35.555999999999997</v>
          </cell>
          <cell r="H14">
            <v>0</v>
          </cell>
          <cell r="I14">
            <v>51.55</v>
          </cell>
          <cell r="J14">
            <v>0.78600000000000003</v>
          </cell>
          <cell r="K14">
            <v>1.097</v>
          </cell>
          <cell r="L14">
            <v>0</v>
          </cell>
          <cell r="M14">
            <v>0</v>
          </cell>
          <cell r="N14">
            <v>49.667000000000002</v>
          </cell>
          <cell r="O14">
            <v>0</v>
          </cell>
          <cell r="P14">
            <v>259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259</v>
          </cell>
          <cell r="V14">
            <v>0</v>
          </cell>
          <cell r="W14">
            <v>66.352000000000004</v>
          </cell>
          <cell r="X14">
            <v>51.55</v>
          </cell>
          <cell r="Y14">
            <v>68.234999999999999</v>
          </cell>
          <cell r="Z14">
            <v>0</v>
          </cell>
          <cell r="AA14">
            <v>0</v>
          </cell>
          <cell r="AB14">
            <v>0</v>
          </cell>
          <cell r="AC14">
            <v>-4.4408920985006262E-15</v>
          </cell>
          <cell r="AD14">
            <v>0</v>
          </cell>
          <cell r="AE14">
            <v>259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2.109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47.558</v>
          </cell>
          <cell r="AQ14">
            <v>0</v>
          </cell>
          <cell r="AR14">
            <v>0</v>
          </cell>
          <cell r="AS14">
            <v>259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51.55</v>
          </cell>
          <cell r="BC14">
            <v>259</v>
          </cell>
          <cell r="BD14">
            <v>151.95599999999999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212.19900000000001</v>
          </cell>
          <cell r="E15">
            <v>88.691999999999993</v>
          </cell>
          <cell r="F15">
            <v>123.50700000000001</v>
          </cell>
          <cell r="G15">
            <v>35.514000000000003</v>
          </cell>
          <cell r="H15">
            <v>0</v>
          </cell>
          <cell r="I15">
            <v>71.811000000000007</v>
          </cell>
          <cell r="J15">
            <v>1.1559999999999999</v>
          </cell>
          <cell r="K15">
            <v>1.609</v>
          </cell>
          <cell r="L15">
            <v>0</v>
          </cell>
          <cell r="M15">
            <v>0</v>
          </cell>
          <cell r="N15">
            <v>69.046000000000006</v>
          </cell>
          <cell r="O15">
            <v>0</v>
          </cell>
          <cell r="P15">
            <v>360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360</v>
          </cell>
          <cell r="V15">
            <v>0</v>
          </cell>
          <cell r="W15">
            <v>50.655000000000001</v>
          </cell>
          <cell r="X15">
            <v>71.811000000000007</v>
          </cell>
          <cell r="Y15">
            <v>53.42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3.14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65.906000000000006</v>
          </cell>
          <cell r="AQ15">
            <v>0</v>
          </cell>
          <cell r="AR15">
            <v>0</v>
          </cell>
          <cell r="AS15">
            <v>360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71.811000000000007</v>
          </cell>
          <cell r="BC15">
            <v>360</v>
          </cell>
          <cell r="BD15">
            <v>212.19900000000001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243.423</v>
          </cell>
          <cell r="E16">
            <v>101.437</v>
          </cell>
          <cell r="F16">
            <v>141.98599999999999</v>
          </cell>
          <cell r="G16">
            <v>35.488</v>
          </cell>
          <cell r="H16">
            <v>0</v>
          </cell>
          <cell r="I16">
            <v>82.355999999999995</v>
          </cell>
          <cell r="J16">
            <v>1.248</v>
          </cell>
          <cell r="K16">
            <v>1.746</v>
          </cell>
          <cell r="L16">
            <v>0</v>
          </cell>
          <cell r="M16">
            <v>0</v>
          </cell>
          <cell r="N16">
            <v>79.361999999999995</v>
          </cell>
          <cell r="O16">
            <v>0</v>
          </cell>
          <cell r="P16">
            <v>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415</v>
          </cell>
          <cell r="V16">
            <v>0</v>
          </cell>
          <cell r="W16">
            <v>36.116</v>
          </cell>
          <cell r="X16">
            <v>82.355999999999995</v>
          </cell>
          <cell r="Y16">
            <v>39.11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5.843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73.519000000000005</v>
          </cell>
          <cell r="AQ16">
            <v>0</v>
          </cell>
          <cell r="AR16">
            <v>0</v>
          </cell>
          <cell r="AS16">
            <v>415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82.355999999999995</v>
          </cell>
          <cell r="BC16">
            <v>415</v>
          </cell>
          <cell r="BD16">
            <v>243.423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275.899</v>
          </cell>
          <cell r="E17">
            <v>114.02800000000001</v>
          </cell>
          <cell r="F17">
            <v>161.87100000000001</v>
          </cell>
          <cell r="G17">
            <v>35.299999999999997</v>
          </cell>
          <cell r="H17">
            <v>0</v>
          </cell>
          <cell r="I17">
            <v>92.947000000000003</v>
          </cell>
          <cell r="J17">
            <v>1.3480000000000001</v>
          </cell>
          <cell r="K17">
            <v>1.9139999999999999</v>
          </cell>
          <cell r="L17">
            <v>0</v>
          </cell>
          <cell r="M17">
            <v>0</v>
          </cell>
          <cell r="N17">
            <v>89.685000000000002</v>
          </cell>
          <cell r="O17">
            <v>0</v>
          </cell>
          <cell r="P17">
            <v>475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475</v>
          </cell>
          <cell r="V17">
            <v>0</v>
          </cell>
          <cell r="W17">
            <v>36.46</v>
          </cell>
          <cell r="X17">
            <v>92.947000000000003</v>
          </cell>
          <cell r="Y17">
            <v>39.722000000000001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475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3.3370000000000002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86.347999999999999</v>
          </cell>
          <cell r="AQ17">
            <v>0</v>
          </cell>
          <cell r="AR17">
            <v>0</v>
          </cell>
          <cell r="AS17">
            <v>475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92.947000000000003</v>
          </cell>
          <cell r="BC17">
            <v>475</v>
          </cell>
          <cell r="BD17">
            <v>275.899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276.226</v>
          </cell>
          <cell r="E6">
            <v>113.485</v>
          </cell>
          <cell r="F6">
            <v>162.74100000000001</v>
          </cell>
          <cell r="G6">
            <v>35.267000000000003</v>
          </cell>
          <cell r="H6">
            <v>0</v>
          </cell>
          <cell r="I6">
            <v>93.171999999999997</v>
          </cell>
          <cell r="J6">
            <v>1.3140000000000001</v>
          </cell>
          <cell r="K6">
            <v>1.8839999999999999</v>
          </cell>
          <cell r="L6">
            <v>0</v>
          </cell>
          <cell r="M6">
            <v>0</v>
          </cell>
          <cell r="N6">
            <v>89.974000000000004</v>
          </cell>
          <cell r="O6">
            <v>0</v>
          </cell>
          <cell r="P6">
            <v>481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481</v>
          </cell>
          <cell r="V6">
            <v>0</v>
          </cell>
          <cell r="W6">
            <v>43.52</v>
          </cell>
          <cell r="X6">
            <v>93.171999999999997</v>
          </cell>
          <cell r="Y6">
            <v>46.718000000000004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1.546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88.427999999999997</v>
          </cell>
          <cell r="AQ6">
            <v>0</v>
          </cell>
          <cell r="AR6">
            <v>0</v>
          </cell>
          <cell r="AS6">
            <v>481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93.171999999999997</v>
          </cell>
          <cell r="BC6">
            <v>481</v>
          </cell>
          <cell r="BD6">
            <v>276.226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245.94200000000001</v>
          </cell>
          <cell r="E7">
            <v>101.411</v>
          </cell>
          <cell r="F7">
            <v>144.53100000000001</v>
          </cell>
          <cell r="G7">
            <v>34.999000000000002</v>
          </cell>
          <cell r="H7">
            <v>0</v>
          </cell>
          <cell r="I7">
            <v>83.028999999999996</v>
          </cell>
          <cell r="J7">
            <v>1.1439999999999999</v>
          </cell>
          <cell r="K7">
            <v>1.631</v>
          </cell>
          <cell r="L7">
            <v>0</v>
          </cell>
          <cell r="M7">
            <v>0</v>
          </cell>
          <cell r="N7">
            <v>80.254000000000005</v>
          </cell>
          <cell r="O7">
            <v>0</v>
          </cell>
          <cell r="P7">
            <v>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426</v>
          </cell>
          <cell r="V7">
            <v>0</v>
          </cell>
          <cell r="W7">
            <v>40.109000000000002</v>
          </cell>
          <cell r="X7">
            <v>83.028999999999996</v>
          </cell>
          <cell r="Y7">
            <v>42.884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78.804000000000002</v>
          </cell>
          <cell r="AQ7">
            <v>0</v>
          </cell>
          <cell r="AR7">
            <v>0</v>
          </cell>
          <cell r="AS7">
            <v>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83.028999999999996</v>
          </cell>
          <cell r="BC7">
            <v>426</v>
          </cell>
          <cell r="BD7">
            <v>245.94200000000001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233.53399999999999</v>
          </cell>
          <cell r="E8">
            <v>95.644999999999996</v>
          </cell>
          <cell r="F8">
            <v>137.88900000000001</v>
          </cell>
          <cell r="G8">
            <v>35.036999999999999</v>
          </cell>
          <cell r="H8">
            <v>0</v>
          </cell>
          <cell r="I8">
            <v>78.611999999999995</v>
          </cell>
          <cell r="J8">
            <v>1.0549999999999999</v>
          </cell>
          <cell r="K8">
            <v>1.52</v>
          </cell>
          <cell r="L8">
            <v>0</v>
          </cell>
          <cell r="M8">
            <v>0</v>
          </cell>
          <cell r="N8">
            <v>76.037000000000006</v>
          </cell>
          <cell r="O8">
            <v>0</v>
          </cell>
          <cell r="P8">
            <v>408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408</v>
          </cell>
          <cell r="V8">
            <v>0</v>
          </cell>
          <cell r="W8">
            <v>54.152999999999999</v>
          </cell>
          <cell r="X8">
            <v>78.611999999999995</v>
          </cell>
          <cell r="Y8">
            <v>56.728000000000002</v>
          </cell>
          <cell r="Z8">
            <v>0</v>
          </cell>
          <cell r="AA8">
            <v>0</v>
          </cell>
          <cell r="AB8">
            <v>0</v>
          </cell>
          <cell r="AC8">
            <v>2.886579864025407E-15</v>
          </cell>
          <cell r="AD8">
            <v>0</v>
          </cell>
          <cell r="AE8">
            <v>408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1.244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74.793000000000006</v>
          </cell>
          <cell r="AQ8">
            <v>0</v>
          </cell>
          <cell r="AR8">
            <v>0</v>
          </cell>
          <cell r="AS8">
            <v>408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78.611999999999995</v>
          </cell>
          <cell r="BC8">
            <v>408</v>
          </cell>
          <cell r="BD8">
            <v>233.53399999999999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152.864</v>
          </cell>
          <cell r="E9">
            <v>62.435000000000002</v>
          </cell>
          <cell r="F9">
            <v>90.429000000000002</v>
          </cell>
          <cell r="G9">
            <v>35.348999999999997</v>
          </cell>
          <cell r="H9">
            <v>0</v>
          </cell>
          <cell r="I9">
            <v>51.591000000000001</v>
          </cell>
          <cell r="J9">
            <v>0.70899999999999996</v>
          </cell>
          <cell r="K9">
            <v>1.0269999999999999</v>
          </cell>
          <cell r="L9">
            <v>0</v>
          </cell>
          <cell r="M9">
            <v>0</v>
          </cell>
          <cell r="N9">
            <v>49.854999999999997</v>
          </cell>
          <cell r="O9">
            <v>0</v>
          </cell>
          <cell r="P9">
            <v>269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269</v>
          </cell>
          <cell r="V9">
            <v>0</v>
          </cell>
          <cell r="W9">
            <v>73.361000000000004</v>
          </cell>
          <cell r="X9">
            <v>51.591000000000001</v>
          </cell>
          <cell r="Y9">
            <v>75.097000000000008</v>
          </cell>
          <cell r="Z9">
            <v>0</v>
          </cell>
          <cell r="AA9">
            <v>0</v>
          </cell>
          <cell r="AB9">
            <v>0</v>
          </cell>
          <cell r="AC9">
            <v>4.3298697960381105E-15</v>
          </cell>
          <cell r="AD9">
            <v>0</v>
          </cell>
          <cell r="AE9">
            <v>269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1.976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47.878999999999998</v>
          </cell>
          <cell r="AQ9">
            <v>0</v>
          </cell>
          <cell r="AR9">
            <v>0</v>
          </cell>
          <cell r="AS9">
            <v>269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51.591000000000001</v>
          </cell>
          <cell r="BC9">
            <v>269</v>
          </cell>
          <cell r="BD9">
            <v>152.864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98.290999999999997</v>
          </cell>
          <cell r="E10">
            <v>41.241</v>
          </cell>
          <cell r="F10">
            <v>57.05</v>
          </cell>
          <cell r="G10">
            <v>35.539000000000001</v>
          </cell>
          <cell r="H10">
            <v>0</v>
          </cell>
          <cell r="I10">
            <v>33.131999999999998</v>
          </cell>
          <cell r="J10">
            <v>0.52600000000000002</v>
          </cell>
          <cell r="K10">
            <v>0.72799999999999998</v>
          </cell>
          <cell r="L10">
            <v>0</v>
          </cell>
          <cell r="M10">
            <v>0</v>
          </cell>
          <cell r="N10">
            <v>31.878</v>
          </cell>
          <cell r="O10">
            <v>0</v>
          </cell>
          <cell r="P10">
            <v>165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165</v>
          </cell>
          <cell r="V10">
            <v>0</v>
          </cell>
          <cell r="W10">
            <v>92.757000000000005</v>
          </cell>
          <cell r="X10">
            <v>33.131999999999998</v>
          </cell>
          <cell r="Y10">
            <v>94.01100000000001</v>
          </cell>
          <cell r="Z10">
            <v>0</v>
          </cell>
          <cell r="AA10">
            <v>0</v>
          </cell>
          <cell r="AB10">
            <v>0</v>
          </cell>
          <cell r="AC10">
            <v>4.8849813083506888E-15</v>
          </cell>
          <cell r="AD10">
            <v>0</v>
          </cell>
          <cell r="AE10">
            <v>165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2.2599999999999998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29.617999999999999</v>
          </cell>
          <cell r="AQ10">
            <v>0</v>
          </cell>
          <cell r="AR10">
            <v>0</v>
          </cell>
          <cell r="AS10">
            <v>165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33.131999999999998</v>
          </cell>
          <cell r="BC10">
            <v>165</v>
          </cell>
          <cell r="BD10">
            <v>98.290999999999997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131.15799999999999</v>
          </cell>
          <cell r="E11">
            <v>54.521000000000001</v>
          </cell>
          <cell r="F11">
            <v>76.637</v>
          </cell>
          <cell r="G11">
            <v>35.545999999999999</v>
          </cell>
          <cell r="H11">
            <v>0</v>
          </cell>
          <cell r="I11">
            <v>44.265999999999998</v>
          </cell>
          <cell r="J11">
            <v>0.69899999999999995</v>
          </cell>
          <cell r="K11">
            <v>0.98299999999999998</v>
          </cell>
          <cell r="L11">
            <v>0</v>
          </cell>
          <cell r="M11">
            <v>0</v>
          </cell>
          <cell r="N11">
            <v>42.584000000000003</v>
          </cell>
          <cell r="O11">
            <v>0</v>
          </cell>
          <cell r="P11">
            <v>224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224</v>
          </cell>
          <cell r="V11">
            <v>0</v>
          </cell>
          <cell r="W11">
            <v>76.775000000000006</v>
          </cell>
          <cell r="X11">
            <v>44.265999999999998</v>
          </cell>
          <cell r="Y11">
            <v>78.457000000000008</v>
          </cell>
          <cell r="Z11">
            <v>0</v>
          </cell>
          <cell r="AA11">
            <v>0</v>
          </cell>
          <cell r="AB11">
            <v>0</v>
          </cell>
          <cell r="AC11">
            <v>2.2204460492503131E-15</v>
          </cell>
          <cell r="AD11">
            <v>0</v>
          </cell>
          <cell r="AE11">
            <v>224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1.9370000000000001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40.646999999999998</v>
          </cell>
          <cell r="AQ11">
            <v>0</v>
          </cell>
          <cell r="AR11">
            <v>0</v>
          </cell>
          <cell r="AS11">
            <v>224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44.265999999999998</v>
          </cell>
          <cell r="BC11">
            <v>224</v>
          </cell>
          <cell r="BD11">
            <v>131.15799999999999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81.567999999999998</v>
          </cell>
          <cell r="E12">
            <v>33.954000000000001</v>
          </cell>
          <cell r="F12">
            <v>47.613999999999997</v>
          </cell>
          <cell r="G12">
            <v>35.517000000000003</v>
          </cell>
          <cell r="H12">
            <v>0</v>
          </cell>
          <cell r="I12">
            <v>27.533999999999999</v>
          </cell>
          <cell r="J12">
            <v>0.46700000000000003</v>
          </cell>
          <cell r="K12">
            <v>0.65600000000000003</v>
          </cell>
          <cell r="L12">
            <v>0</v>
          </cell>
          <cell r="M12">
            <v>0</v>
          </cell>
          <cell r="N12">
            <v>26.411000000000001</v>
          </cell>
          <cell r="O12">
            <v>0</v>
          </cell>
          <cell r="P12">
            <v>139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139</v>
          </cell>
          <cell r="V12">
            <v>0</v>
          </cell>
          <cell r="W12">
            <v>101.48399999999999</v>
          </cell>
          <cell r="X12">
            <v>27.533999999999999</v>
          </cell>
          <cell r="Y12">
            <v>102.607</v>
          </cell>
          <cell r="Z12">
            <v>0</v>
          </cell>
          <cell r="AA12">
            <v>0</v>
          </cell>
          <cell r="AB12">
            <v>0</v>
          </cell>
          <cell r="AC12">
            <v>4.6074255521943996E-15</v>
          </cell>
          <cell r="AD12">
            <v>0</v>
          </cell>
          <cell r="AE12">
            <v>139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0.91600000000000004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25.495000000000001</v>
          </cell>
          <cell r="AQ12">
            <v>0</v>
          </cell>
          <cell r="AR12">
            <v>0</v>
          </cell>
          <cell r="AS12">
            <v>139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27.533999999999999</v>
          </cell>
          <cell r="BC12">
            <v>139</v>
          </cell>
          <cell r="BD12">
            <v>81.567999999999998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142.72300000000001</v>
          </cell>
          <cell r="E13">
            <v>58.802</v>
          </cell>
          <cell r="F13">
            <v>83.921000000000006</v>
          </cell>
          <cell r="G13">
            <v>35.56</v>
          </cell>
          <cell r="H13">
            <v>0</v>
          </cell>
          <cell r="I13">
            <v>48.073999999999998</v>
          </cell>
          <cell r="J13">
            <v>0.81499999999999995</v>
          </cell>
          <cell r="K13">
            <v>1.1619999999999999</v>
          </cell>
          <cell r="L13">
            <v>0</v>
          </cell>
          <cell r="M13">
            <v>0</v>
          </cell>
          <cell r="N13">
            <v>46.097000000000001</v>
          </cell>
          <cell r="O13">
            <v>0</v>
          </cell>
          <cell r="P13">
            <v>247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247</v>
          </cell>
          <cell r="V13">
            <v>0</v>
          </cell>
          <cell r="W13">
            <v>85.344999999999999</v>
          </cell>
          <cell r="X13">
            <v>48.073999999999998</v>
          </cell>
          <cell r="Y13">
            <v>87.322000000000003</v>
          </cell>
          <cell r="Z13">
            <v>0</v>
          </cell>
          <cell r="AA13">
            <v>0</v>
          </cell>
          <cell r="AB13">
            <v>0</v>
          </cell>
          <cell r="AC13">
            <v>3.9968028886505635E-15</v>
          </cell>
          <cell r="AD13">
            <v>0</v>
          </cell>
          <cell r="AE13">
            <v>247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1.2529999999999999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44.844000000000001</v>
          </cell>
          <cell r="AQ13">
            <v>0</v>
          </cell>
          <cell r="AR13">
            <v>0</v>
          </cell>
          <cell r="AS13">
            <v>247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48.073999999999998</v>
          </cell>
          <cell r="BC13">
            <v>247</v>
          </cell>
          <cell r="BD13">
            <v>142.72300000000001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137.792</v>
          </cell>
          <cell r="E14">
            <v>56.976999999999997</v>
          </cell>
          <cell r="F14">
            <v>80.814999999999998</v>
          </cell>
          <cell r="G14">
            <v>35.545000000000002</v>
          </cell>
          <cell r="H14">
            <v>0</v>
          </cell>
          <cell r="I14">
            <v>46.414999999999999</v>
          </cell>
          <cell r="J14">
            <v>0.76800000000000002</v>
          </cell>
          <cell r="K14">
            <v>1.089</v>
          </cell>
          <cell r="L14">
            <v>0</v>
          </cell>
          <cell r="M14">
            <v>0</v>
          </cell>
          <cell r="N14">
            <v>44.558</v>
          </cell>
          <cell r="O14">
            <v>0</v>
          </cell>
          <cell r="P14">
            <v>237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237</v>
          </cell>
          <cell r="V14">
            <v>0</v>
          </cell>
          <cell r="W14">
            <v>79.316999999999993</v>
          </cell>
          <cell r="X14">
            <v>46.414999999999999</v>
          </cell>
          <cell r="Y14">
            <v>81.173999999999992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1.6439999999999999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42.914000000000001</v>
          </cell>
          <cell r="AQ14">
            <v>0</v>
          </cell>
          <cell r="AR14">
            <v>0</v>
          </cell>
          <cell r="AS14">
            <v>237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46.414999999999999</v>
          </cell>
          <cell r="BC14">
            <v>237</v>
          </cell>
          <cell r="BD14">
            <v>137.792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218.67699999999999</v>
          </cell>
          <cell r="E15">
            <v>89.503</v>
          </cell>
          <cell r="F15">
            <v>129.17400000000001</v>
          </cell>
          <cell r="G15">
            <v>35.546999999999997</v>
          </cell>
          <cell r="H15">
            <v>0</v>
          </cell>
          <cell r="I15">
            <v>73.715999999999994</v>
          </cell>
          <cell r="J15">
            <v>1.1579999999999999</v>
          </cell>
          <cell r="K15">
            <v>1.671</v>
          </cell>
          <cell r="L15">
            <v>0</v>
          </cell>
          <cell r="M15">
            <v>0</v>
          </cell>
          <cell r="N15">
            <v>70.887</v>
          </cell>
          <cell r="O15">
            <v>0</v>
          </cell>
          <cell r="P15">
            <v>383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383</v>
          </cell>
          <cell r="V15">
            <v>0</v>
          </cell>
          <cell r="W15">
            <v>55.305</v>
          </cell>
          <cell r="X15">
            <v>73.715999999999994</v>
          </cell>
          <cell r="Y15">
            <v>58.134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2.6739999999999999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68.212999999999994</v>
          </cell>
          <cell r="AQ15">
            <v>0</v>
          </cell>
          <cell r="AR15">
            <v>0</v>
          </cell>
          <cell r="AS15">
            <v>383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73.715999999999994</v>
          </cell>
          <cell r="BC15">
            <v>383</v>
          </cell>
          <cell r="BD15">
            <v>218.67699999999999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76.352999999999994</v>
          </cell>
          <cell r="J16">
            <v>1.1479999999999999</v>
          </cell>
          <cell r="K16">
            <v>1.7050000000000001</v>
          </cell>
          <cell r="L16">
            <v>0</v>
          </cell>
          <cell r="M16">
            <v>0</v>
          </cell>
          <cell r="N16">
            <v>73.5</v>
          </cell>
          <cell r="O16">
            <v>0</v>
          </cell>
          <cell r="P16">
            <v>408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408</v>
          </cell>
          <cell r="V16">
            <v>0</v>
          </cell>
          <cell r="W16">
            <v>0</v>
          </cell>
          <cell r="X16">
            <v>76.352999999999994</v>
          </cell>
          <cell r="Y16">
            <v>2.8529999999999998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73.5</v>
          </cell>
          <cell r="AQ16">
            <v>0</v>
          </cell>
          <cell r="AR16">
            <v>0</v>
          </cell>
          <cell r="AS16">
            <v>408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76.352999999999994</v>
          </cell>
          <cell r="BC16">
            <v>408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971.51300000000003</v>
          </cell>
          <cell r="E6">
            <v>422.15800000000002</v>
          </cell>
          <cell r="F6">
            <v>549.35500000000002</v>
          </cell>
          <cell r="G6">
            <v>35.341000000000001</v>
          </cell>
          <cell r="H6">
            <v>0</v>
          </cell>
          <cell r="I6">
            <v>356.69400000000002</v>
          </cell>
          <cell r="J6">
            <v>7.9050000000000002</v>
          </cell>
          <cell r="K6">
            <v>10.286</v>
          </cell>
          <cell r="L6">
            <v>0</v>
          </cell>
          <cell r="M6">
            <v>0</v>
          </cell>
          <cell r="N6">
            <v>338.50299999999999</v>
          </cell>
          <cell r="O6">
            <v>0</v>
          </cell>
          <cell r="P6">
            <v>1671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1671</v>
          </cell>
          <cell r="V6">
            <v>0</v>
          </cell>
          <cell r="W6">
            <v>4.1360000000000001</v>
          </cell>
          <cell r="X6">
            <v>356.69400000000002</v>
          </cell>
          <cell r="Y6">
            <v>22.326999999999998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338.50299999999999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356.69400000000002</v>
          </cell>
          <cell r="BC6">
            <v>1671</v>
          </cell>
          <cell r="BD6">
            <v>971.51300000000003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898.54399999999998</v>
          </cell>
          <cell r="E7">
            <v>391.33600000000001</v>
          </cell>
          <cell r="F7">
            <v>507.20800000000003</v>
          </cell>
          <cell r="G7">
            <v>35.325000000000003</v>
          </cell>
          <cell r="H7">
            <v>0</v>
          </cell>
          <cell r="I7">
            <v>329.40800000000002</v>
          </cell>
          <cell r="J7">
            <v>7.3680000000000003</v>
          </cell>
          <cell r="K7">
            <v>9.5489999999999995</v>
          </cell>
          <cell r="L7">
            <v>0</v>
          </cell>
          <cell r="M7">
            <v>0</v>
          </cell>
          <cell r="N7">
            <v>312.49099999999999</v>
          </cell>
          <cell r="O7">
            <v>0</v>
          </cell>
          <cell r="P7">
            <v>1537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1537</v>
          </cell>
          <cell r="V7">
            <v>0</v>
          </cell>
          <cell r="W7">
            <v>3.661</v>
          </cell>
          <cell r="X7">
            <v>329.40800000000002</v>
          </cell>
          <cell r="Y7">
            <v>20.578000000000003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312.49099999999999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329.40800000000002</v>
          </cell>
          <cell r="BC7">
            <v>1537</v>
          </cell>
          <cell r="BD7">
            <v>898.54399999999998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822.84199999999998</v>
          </cell>
          <cell r="E8">
            <v>360.78300000000002</v>
          </cell>
          <cell r="F8">
            <v>462.05900000000003</v>
          </cell>
          <cell r="G8">
            <v>35.283999999999999</v>
          </cell>
          <cell r="H8">
            <v>0</v>
          </cell>
          <cell r="I8">
            <v>302.13299999999998</v>
          </cell>
          <cell r="J8">
            <v>6.4770000000000003</v>
          </cell>
          <cell r="K8">
            <v>8.2959999999999994</v>
          </cell>
          <cell r="L8">
            <v>0</v>
          </cell>
          <cell r="M8">
            <v>0</v>
          </cell>
          <cell r="N8">
            <v>287.36</v>
          </cell>
          <cell r="O8">
            <v>0</v>
          </cell>
          <cell r="P8">
            <v>1393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1393</v>
          </cell>
          <cell r="V8">
            <v>0</v>
          </cell>
          <cell r="W8">
            <v>4.5670000000000002</v>
          </cell>
          <cell r="X8">
            <v>302.13299999999998</v>
          </cell>
          <cell r="Y8">
            <v>19.34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287.36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302.13299999999998</v>
          </cell>
          <cell r="BC8">
            <v>1393</v>
          </cell>
          <cell r="BD8">
            <v>822.84199999999998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394.29700000000003</v>
          </cell>
          <cell r="E9">
            <v>174.398</v>
          </cell>
          <cell r="F9">
            <v>219.899</v>
          </cell>
          <cell r="G9">
            <v>35.46</v>
          </cell>
          <cell r="H9">
            <v>0</v>
          </cell>
          <cell r="I9">
            <v>144.73699999999999</v>
          </cell>
          <cell r="J9">
            <v>3.294</v>
          </cell>
          <cell r="K9">
            <v>4.1539999999999999</v>
          </cell>
          <cell r="L9">
            <v>0</v>
          </cell>
          <cell r="M9">
            <v>0</v>
          </cell>
          <cell r="N9">
            <v>137.28899999999999</v>
          </cell>
          <cell r="O9">
            <v>0</v>
          </cell>
          <cell r="P9">
            <v>657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657</v>
          </cell>
          <cell r="V9">
            <v>0</v>
          </cell>
          <cell r="W9">
            <v>6.4669999999999996</v>
          </cell>
          <cell r="X9">
            <v>144.73699999999999</v>
          </cell>
          <cell r="Y9">
            <v>13.914999999999999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137.28899999999999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144.73699999999999</v>
          </cell>
          <cell r="BC9">
            <v>657</v>
          </cell>
          <cell r="BD9">
            <v>394.29700000000003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295.40199999999999</v>
          </cell>
          <cell r="E10">
            <v>131.49700000000001</v>
          </cell>
          <cell r="F10">
            <v>163.905</v>
          </cell>
          <cell r="G10">
            <v>35.581000000000003</v>
          </cell>
          <cell r="H10">
            <v>0</v>
          </cell>
          <cell r="I10">
            <v>108.084</v>
          </cell>
          <cell r="J10">
            <v>2.2189999999999999</v>
          </cell>
          <cell r="K10">
            <v>2.7669999999999999</v>
          </cell>
          <cell r="L10">
            <v>0</v>
          </cell>
          <cell r="M10">
            <v>0</v>
          </cell>
          <cell r="N10">
            <v>103.098</v>
          </cell>
          <cell r="O10">
            <v>0</v>
          </cell>
          <cell r="P10">
            <v>485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485</v>
          </cell>
          <cell r="V10">
            <v>0</v>
          </cell>
          <cell r="W10">
            <v>5.5469999999999997</v>
          </cell>
          <cell r="X10">
            <v>108.084</v>
          </cell>
          <cell r="Y10">
            <v>10.532999999999999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103.098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108.084</v>
          </cell>
          <cell r="BC10">
            <v>485</v>
          </cell>
          <cell r="BD10">
            <v>295.40199999999999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311.19099999999997</v>
          </cell>
          <cell r="E11">
            <v>136.64699999999999</v>
          </cell>
          <cell r="F11">
            <v>174.54400000000001</v>
          </cell>
          <cell r="G11">
            <v>35.585999999999999</v>
          </cell>
          <cell r="H11">
            <v>0</v>
          </cell>
          <cell r="I11">
            <v>113.518</v>
          </cell>
          <cell r="J11">
            <v>1.5580000000000001</v>
          </cell>
          <cell r="K11">
            <v>1.9890000000000001</v>
          </cell>
          <cell r="L11">
            <v>0</v>
          </cell>
          <cell r="M11">
            <v>0</v>
          </cell>
          <cell r="N11">
            <v>109.971</v>
          </cell>
          <cell r="O11">
            <v>0</v>
          </cell>
          <cell r="P11">
            <v>522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522</v>
          </cell>
          <cell r="V11">
            <v>0</v>
          </cell>
          <cell r="W11">
            <v>4.032</v>
          </cell>
          <cell r="X11">
            <v>113.518</v>
          </cell>
          <cell r="Y11">
            <v>7.5790000000000006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109.971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113.518</v>
          </cell>
          <cell r="BC11">
            <v>522</v>
          </cell>
          <cell r="BD11">
            <v>311.19099999999997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282.00200000000001</v>
          </cell>
          <cell r="E12">
            <v>125.246</v>
          </cell>
          <cell r="F12">
            <v>156.756</v>
          </cell>
          <cell r="G12">
            <v>35.563000000000002</v>
          </cell>
          <cell r="H12">
            <v>0</v>
          </cell>
          <cell r="I12">
            <v>102.536</v>
          </cell>
          <cell r="J12">
            <v>2.5649999999999999</v>
          </cell>
          <cell r="K12">
            <v>3.2109999999999999</v>
          </cell>
          <cell r="L12">
            <v>0</v>
          </cell>
          <cell r="M12">
            <v>0</v>
          </cell>
          <cell r="N12">
            <v>96.76</v>
          </cell>
          <cell r="O12">
            <v>0</v>
          </cell>
          <cell r="P12">
            <v>462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462</v>
          </cell>
          <cell r="V12">
            <v>0</v>
          </cell>
          <cell r="W12">
            <v>4.484</v>
          </cell>
          <cell r="X12">
            <v>102.536</v>
          </cell>
          <cell r="Y12">
            <v>10.26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96.76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102.536</v>
          </cell>
          <cell r="BC12">
            <v>462</v>
          </cell>
          <cell r="BD12">
            <v>282.00200000000001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280.91199999999998</v>
          </cell>
          <cell r="E13">
            <v>124.074</v>
          </cell>
          <cell r="F13">
            <v>156.83799999999999</v>
          </cell>
          <cell r="G13">
            <v>35.579000000000001</v>
          </cell>
          <cell r="H13">
            <v>0</v>
          </cell>
          <cell r="I13">
            <v>101.964</v>
          </cell>
          <cell r="J13">
            <v>2.246</v>
          </cell>
          <cell r="K13">
            <v>2.8380000000000001</v>
          </cell>
          <cell r="L13">
            <v>0</v>
          </cell>
          <cell r="M13">
            <v>0</v>
          </cell>
          <cell r="N13">
            <v>96.88</v>
          </cell>
          <cell r="O13">
            <v>0</v>
          </cell>
          <cell r="P13">
            <v>464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464</v>
          </cell>
          <cell r="V13">
            <v>0</v>
          </cell>
          <cell r="W13">
            <v>4.4089999999999998</v>
          </cell>
          <cell r="X13">
            <v>101.964</v>
          </cell>
          <cell r="Y13">
            <v>9.4929999999999986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96.88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101.964</v>
          </cell>
          <cell r="BC13">
            <v>464</v>
          </cell>
          <cell r="BD13">
            <v>280.91199999999998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320.75799999999998</v>
          </cell>
          <cell r="E14">
            <v>141.953</v>
          </cell>
          <cell r="F14">
            <v>178.80500000000001</v>
          </cell>
          <cell r="G14">
            <v>35.683999999999997</v>
          </cell>
          <cell r="H14">
            <v>0</v>
          </cell>
          <cell r="I14">
            <v>116.88</v>
          </cell>
          <cell r="J14">
            <v>2.694</v>
          </cell>
          <cell r="K14">
            <v>3.3940000000000001</v>
          </cell>
          <cell r="L14">
            <v>0</v>
          </cell>
          <cell r="M14">
            <v>0</v>
          </cell>
          <cell r="N14">
            <v>110.792</v>
          </cell>
          <cell r="O14">
            <v>0</v>
          </cell>
          <cell r="P14">
            <v>530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530</v>
          </cell>
          <cell r="V14">
            <v>0</v>
          </cell>
          <cell r="W14">
            <v>4.2060000000000004</v>
          </cell>
          <cell r="X14">
            <v>116.88</v>
          </cell>
          <cell r="Y14">
            <v>10.294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110.792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116.88</v>
          </cell>
          <cell r="BC14">
            <v>530</v>
          </cell>
          <cell r="BD14">
            <v>320.75799999999998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493.11200000000002</v>
          </cell>
          <cell r="E15">
            <v>216.89599999999999</v>
          </cell>
          <cell r="F15">
            <v>276.21600000000001</v>
          </cell>
          <cell r="G15">
            <v>35.597999999999999</v>
          </cell>
          <cell r="H15">
            <v>0</v>
          </cell>
          <cell r="I15">
            <v>181.26</v>
          </cell>
          <cell r="J15">
            <v>3.1160000000000001</v>
          </cell>
          <cell r="K15">
            <v>3.9689999999999999</v>
          </cell>
          <cell r="L15">
            <v>0</v>
          </cell>
          <cell r="M15">
            <v>0</v>
          </cell>
          <cell r="N15">
            <v>174.17500000000001</v>
          </cell>
          <cell r="O15">
            <v>0</v>
          </cell>
          <cell r="P15">
            <v>831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831</v>
          </cell>
          <cell r="V15">
            <v>0</v>
          </cell>
          <cell r="W15">
            <v>5.4370000000000003</v>
          </cell>
          <cell r="X15">
            <v>181.26</v>
          </cell>
          <cell r="Y15">
            <v>12.522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174.17500000000001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181.26</v>
          </cell>
          <cell r="BC15">
            <v>831</v>
          </cell>
          <cell r="BD15">
            <v>493.11200000000002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124.696</v>
          </cell>
          <cell r="J16">
            <v>55.045999999999999</v>
          </cell>
          <cell r="K16">
            <v>69.650000000000006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568</v>
          </cell>
          <cell r="V16">
            <v>0</v>
          </cell>
          <cell r="W16">
            <v>0</v>
          </cell>
          <cell r="X16">
            <v>124.696</v>
          </cell>
          <cell r="Y16">
            <v>124.696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124.696</v>
          </cell>
          <cell r="BC16">
            <v>568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Evidence"/>
      <sheetName val="Měsíční výkaz"/>
      <sheetName val="ED plyn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261.83300000000003</v>
          </cell>
          <cell r="E6">
            <v>98.364999999999995</v>
          </cell>
          <cell r="F6">
            <v>163.46799999999999</v>
          </cell>
          <cell r="G6">
            <v>34.56</v>
          </cell>
          <cell r="H6">
            <v>0</v>
          </cell>
          <cell r="I6">
            <v>83.072999999999993</v>
          </cell>
          <cell r="J6">
            <v>22.76</v>
          </cell>
          <cell r="K6">
            <v>37.823999999999998</v>
          </cell>
          <cell r="L6">
            <v>0</v>
          </cell>
          <cell r="M6">
            <v>0</v>
          </cell>
          <cell r="N6">
            <v>22.489000000000001</v>
          </cell>
          <cell r="O6">
            <v>0</v>
          </cell>
          <cell r="P6">
            <v>497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497</v>
          </cell>
          <cell r="V6">
            <v>0</v>
          </cell>
          <cell r="W6">
            <v>0</v>
          </cell>
          <cell r="X6">
            <v>83.072999999999993</v>
          </cell>
          <cell r="Y6">
            <v>60.584000000000003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22.489000000000001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83.072999999999993</v>
          </cell>
          <cell r="BC6">
            <v>497</v>
          </cell>
          <cell r="BD6">
            <v>261.83300000000003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261.82900000000001</v>
          </cell>
          <cell r="E7">
            <v>99.734999999999999</v>
          </cell>
          <cell r="F7">
            <v>162.09399999999999</v>
          </cell>
          <cell r="G7">
            <v>34.621000000000002</v>
          </cell>
          <cell r="H7">
            <v>0</v>
          </cell>
          <cell r="I7">
            <v>83.063999999999993</v>
          </cell>
          <cell r="J7">
            <v>20.388999999999999</v>
          </cell>
          <cell r="K7">
            <v>33.137</v>
          </cell>
          <cell r="L7">
            <v>0</v>
          </cell>
          <cell r="M7">
            <v>0</v>
          </cell>
          <cell r="N7">
            <v>29.538</v>
          </cell>
          <cell r="O7">
            <v>0</v>
          </cell>
          <cell r="P7">
            <v>486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486</v>
          </cell>
          <cell r="V7">
            <v>0</v>
          </cell>
          <cell r="W7">
            <v>0</v>
          </cell>
          <cell r="X7">
            <v>83.063999999999993</v>
          </cell>
          <cell r="Y7">
            <v>53.525999999999996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486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29.538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486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83.063999999999993</v>
          </cell>
          <cell r="BC7">
            <v>486</v>
          </cell>
          <cell r="BD7">
            <v>261.82900000000001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208.08799999999999</v>
          </cell>
          <cell r="E8">
            <v>80.843000000000004</v>
          </cell>
          <cell r="F8">
            <v>127.245</v>
          </cell>
          <cell r="G8">
            <v>34.591000000000001</v>
          </cell>
          <cell r="H8">
            <v>0</v>
          </cell>
          <cell r="I8">
            <v>66.180000000000007</v>
          </cell>
          <cell r="J8">
            <v>14.263</v>
          </cell>
          <cell r="K8">
            <v>22.45</v>
          </cell>
          <cell r="L8">
            <v>0</v>
          </cell>
          <cell r="M8">
            <v>0</v>
          </cell>
          <cell r="N8">
            <v>29.466999999999999</v>
          </cell>
          <cell r="O8">
            <v>0</v>
          </cell>
          <cell r="P8">
            <v>375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375</v>
          </cell>
          <cell r="V8">
            <v>0</v>
          </cell>
          <cell r="W8">
            <v>0</v>
          </cell>
          <cell r="X8">
            <v>66.180000000000007</v>
          </cell>
          <cell r="Y8">
            <v>36.713000000000001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29.466999999999999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66.180000000000007</v>
          </cell>
          <cell r="BC8">
            <v>375</v>
          </cell>
          <cell r="BD8">
            <v>208.08799999999999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129.87299999999999</v>
          </cell>
          <cell r="E9">
            <v>51.265999999999998</v>
          </cell>
          <cell r="F9">
            <v>78.606999999999999</v>
          </cell>
          <cell r="G9">
            <v>34.621000000000002</v>
          </cell>
          <cell r="H9">
            <v>0</v>
          </cell>
          <cell r="I9">
            <v>40.942</v>
          </cell>
          <cell r="J9">
            <v>9.3620000000000001</v>
          </cell>
          <cell r="K9">
            <v>14.355</v>
          </cell>
          <cell r="L9">
            <v>0</v>
          </cell>
          <cell r="M9">
            <v>0</v>
          </cell>
          <cell r="N9">
            <v>17.225000000000001</v>
          </cell>
          <cell r="O9">
            <v>0</v>
          </cell>
          <cell r="P9">
            <v>226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226</v>
          </cell>
          <cell r="V9">
            <v>0</v>
          </cell>
          <cell r="W9">
            <v>0</v>
          </cell>
          <cell r="X9">
            <v>40.942</v>
          </cell>
          <cell r="Y9">
            <v>23.716999999999999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17.225000000000001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40.942</v>
          </cell>
          <cell r="BC9">
            <v>226</v>
          </cell>
          <cell r="BD9">
            <v>129.87299999999999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48.694000000000003</v>
          </cell>
          <cell r="E10">
            <v>21.265000000000001</v>
          </cell>
          <cell r="F10">
            <v>27.428999999999998</v>
          </cell>
          <cell r="G10">
            <v>34.621000000000002</v>
          </cell>
          <cell r="H10">
            <v>0</v>
          </cell>
          <cell r="I10">
            <v>14.86</v>
          </cell>
          <cell r="J10">
            <v>3.6120000000000001</v>
          </cell>
          <cell r="K10">
            <v>4.6580000000000004</v>
          </cell>
          <cell r="L10">
            <v>0</v>
          </cell>
          <cell r="M10">
            <v>0</v>
          </cell>
          <cell r="N10">
            <v>6.59</v>
          </cell>
          <cell r="O10">
            <v>0</v>
          </cell>
          <cell r="P10">
            <v>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69</v>
          </cell>
          <cell r="V10">
            <v>0</v>
          </cell>
          <cell r="W10">
            <v>0</v>
          </cell>
          <cell r="X10">
            <v>14.86</v>
          </cell>
          <cell r="Y10">
            <v>8.27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6.59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14.86</v>
          </cell>
          <cell r="BC10">
            <v>69</v>
          </cell>
          <cell r="BD10">
            <v>48.694000000000003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43.506999999999998</v>
          </cell>
          <cell r="E11">
            <v>18.707000000000001</v>
          </cell>
          <cell r="F11">
            <v>24.8</v>
          </cell>
          <cell r="G11">
            <v>34.618000000000002</v>
          </cell>
          <cell r="H11">
            <v>0</v>
          </cell>
          <cell r="I11">
            <v>12.991</v>
          </cell>
          <cell r="J11">
            <v>3.1989999999999998</v>
          </cell>
          <cell r="K11">
            <v>4.24</v>
          </cell>
          <cell r="L11">
            <v>0</v>
          </cell>
          <cell r="M11">
            <v>0</v>
          </cell>
          <cell r="N11">
            <v>5.5519999999999996</v>
          </cell>
          <cell r="O11">
            <v>0</v>
          </cell>
          <cell r="P11">
            <v>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</v>
          </cell>
          <cell r="V11">
            <v>0</v>
          </cell>
          <cell r="W11">
            <v>0</v>
          </cell>
          <cell r="X11">
            <v>12.991</v>
          </cell>
          <cell r="Y11">
            <v>7.4390000000000001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5.5519999999999996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12.991</v>
          </cell>
          <cell r="BC11">
            <v>62</v>
          </cell>
          <cell r="BD11">
            <v>43.506999999999998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21.864999999999998</v>
          </cell>
          <cell r="E14">
            <v>10.394</v>
          </cell>
          <cell r="F14">
            <v>11.471</v>
          </cell>
          <cell r="G14">
            <v>35.279000000000003</v>
          </cell>
          <cell r="H14">
            <v>0</v>
          </cell>
          <cell r="I14">
            <v>6.7960000000000003</v>
          </cell>
          <cell r="J14">
            <v>1.587</v>
          </cell>
          <cell r="K14">
            <v>1.7509999999999999</v>
          </cell>
          <cell r="L14">
            <v>0</v>
          </cell>
          <cell r="M14">
            <v>0</v>
          </cell>
          <cell r="N14">
            <v>3.4580000000000002</v>
          </cell>
          <cell r="O14">
            <v>0</v>
          </cell>
          <cell r="P14">
            <v>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</v>
          </cell>
          <cell r="V14">
            <v>0</v>
          </cell>
          <cell r="W14">
            <v>0</v>
          </cell>
          <cell r="X14">
            <v>6.7960000000000003</v>
          </cell>
          <cell r="Y14">
            <v>3.3380000000000001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3.4580000000000002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6.7960000000000003</v>
          </cell>
          <cell r="BC14">
            <v>27</v>
          </cell>
          <cell r="BD14">
            <v>21.864999999999998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46.805</v>
          </cell>
          <cell r="E15">
            <v>20.204000000000001</v>
          </cell>
          <cell r="F15">
            <v>26.600999999999999</v>
          </cell>
          <cell r="G15">
            <v>35.531999999999996</v>
          </cell>
          <cell r="H15">
            <v>0</v>
          </cell>
          <cell r="I15">
            <v>14.557</v>
          </cell>
          <cell r="J15">
            <v>3.347</v>
          </cell>
          <cell r="K15">
            <v>4.4080000000000004</v>
          </cell>
          <cell r="L15">
            <v>0</v>
          </cell>
          <cell r="M15">
            <v>0</v>
          </cell>
          <cell r="N15">
            <v>6.8019999999999996</v>
          </cell>
          <cell r="O15">
            <v>0</v>
          </cell>
          <cell r="P15">
            <v>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</v>
          </cell>
          <cell r="V15">
            <v>0</v>
          </cell>
          <cell r="W15">
            <v>0</v>
          </cell>
          <cell r="X15">
            <v>14.557</v>
          </cell>
          <cell r="Y15">
            <v>7.7550000000000008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6.8019999999999996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14.557</v>
          </cell>
          <cell r="BC15">
            <v>69</v>
          </cell>
          <cell r="BD15">
            <v>46.805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260.99</v>
          </cell>
          <cell r="E16">
            <v>97.66</v>
          </cell>
          <cell r="F16">
            <v>163.33000000000001</v>
          </cell>
          <cell r="G16">
            <v>35.313000000000002</v>
          </cell>
          <cell r="H16">
            <v>0</v>
          </cell>
          <cell r="I16">
            <v>82.382000000000005</v>
          </cell>
          <cell r="J16">
            <v>19.675000000000001</v>
          </cell>
          <cell r="K16">
            <v>32.905999999999999</v>
          </cell>
          <cell r="L16">
            <v>0</v>
          </cell>
          <cell r="M16">
            <v>0</v>
          </cell>
          <cell r="N16">
            <v>29.800999999999998</v>
          </cell>
          <cell r="O16">
            <v>0</v>
          </cell>
          <cell r="P16">
            <v>496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496</v>
          </cell>
          <cell r="V16">
            <v>0</v>
          </cell>
          <cell r="W16">
            <v>0</v>
          </cell>
          <cell r="X16">
            <v>82.382000000000005</v>
          </cell>
          <cell r="Y16">
            <v>52.581000000000003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29.800999999999998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82.382000000000005</v>
          </cell>
          <cell r="BC16">
            <v>496</v>
          </cell>
          <cell r="BD16">
            <v>260.99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310.81400000000002</v>
          </cell>
          <cell r="E17">
            <v>118.834</v>
          </cell>
          <cell r="F17">
            <v>191.98</v>
          </cell>
          <cell r="G17">
            <v>35.043999999999997</v>
          </cell>
          <cell r="H17">
            <v>0</v>
          </cell>
          <cell r="I17">
            <v>98.522999999999996</v>
          </cell>
          <cell r="J17">
            <v>24.829000000000001</v>
          </cell>
          <cell r="K17">
            <v>40.112000000000002</v>
          </cell>
          <cell r="L17">
            <v>0</v>
          </cell>
          <cell r="M17">
            <v>0</v>
          </cell>
          <cell r="N17">
            <v>33.582000000000001</v>
          </cell>
          <cell r="O17">
            <v>0</v>
          </cell>
          <cell r="P17">
            <v>573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573</v>
          </cell>
          <cell r="V17">
            <v>0</v>
          </cell>
          <cell r="W17">
            <v>0</v>
          </cell>
          <cell r="X17">
            <v>98.522999999999996</v>
          </cell>
          <cell r="Y17">
            <v>64.941000000000003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573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33.582000000000001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573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98.522999999999996</v>
          </cell>
          <cell r="BC17">
            <v>573</v>
          </cell>
          <cell r="BD17">
            <v>310.81400000000002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Reporting"/>
      <sheetName val="Kogenerace"/>
      <sheetName val="Evidence"/>
      <sheetName val="ED plyn"/>
      <sheetName val="OTE"/>
      <sheetName val="MPO"/>
      <sheetName val="ERU-1"/>
      <sheetName val="Leden"/>
      <sheetName val="Únor"/>
      <sheetName val="Duben"/>
      <sheetName val="Břez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297.00299999999999</v>
          </cell>
          <cell r="E6">
            <v>112.953</v>
          </cell>
          <cell r="F6">
            <v>184.05</v>
          </cell>
          <cell r="G6">
            <v>35.027999999999999</v>
          </cell>
          <cell r="H6">
            <v>0</v>
          </cell>
          <cell r="I6">
            <v>93.932000000000002</v>
          </cell>
          <cell r="J6">
            <v>25.850999999999999</v>
          </cell>
          <cell r="K6">
            <v>42.122999999999998</v>
          </cell>
          <cell r="L6">
            <v>0</v>
          </cell>
          <cell r="M6">
            <v>0</v>
          </cell>
          <cell r="N6">
            <v>25.957999999999998</v>
          </cell>
          <cell r="O6">
            <v>0</v>
          </cell>
          <cell r="P6">
            <v>551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551</v>
          </cell>
          <cell r="V6">
            <v>0</v>
          </cell>
          <cell r="W6">
            <v>0</v>
          </cell>
          <cell r="X6">
            <v>93.932000000000002</v>
          </cell>
          <cell r="Y6">
            <v>67.97399999999999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551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25.957999999999998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551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93.932000000000002</v>
          </cell>
          <cell r="BC6">
            <v>551</v>
          </cell>
          <cell r="BD6">
            <v>297.00299999999999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273.90600000000001</v>
          </cell>
          <cell r="E7">
            <v>103.773</v>
          </cell>
          <cell r="F7">
            <v>170.13300000000001</v>
          </cell>
          <cell r="G7">
            <v>34.826999999999998</v>
          </cell>
          <cell r="H7">
            <v>0</v>
          </cell>
          <cell r="I7">
            <v>86.241</v>
          </cell>
          <cell r="J7">
            <v>21.044</v>
          </cell>
          <cell r="K7">
            <v>34.5</v>
          </cell>
          <cell r="L7">
            <v>0</v>
          </cell>
          <cell r="M7">
            <v>0</v>
          </cell>
          <cell r="N7">
            <v>30.696999999999999</v>
          </cell>
          <cell r="O7">
            <v>0</v>
          </cell>
          <cell r="P7">
            <v>509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509</v>
          </cell>
          <cell r="V7">
            <v>0</v>
          </cell>
          <cell r="W7">
            <v>0</v>
          </cell>
          <cell r="X7">
            <v>86.241</v>
          </cell>
          <cell r="Y7">
            <v>55.543999999999997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30.696999999999999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86.241</v>
          </cell>
          <cell r="BC7">
            <v>509</v>
          </cell>
          <cell r="BD7">
            <v>273.90600000000001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268.714</v>
          </cell>
          <cell r="E8">
            <v>104.39400000000001</v>
          </cell>
          <cell r="F8">
            <v>164.32</v>
          </cell>
          <cell r="G8">
            <v>34.735999999999997</v>
          </cell>
          <cell r="H8">
            <v>0</v>
          </cell>
          <cell r="I8">
            <v>84.885000000000005</v>
          </cell>
          <cell r="J8">
            <v>19.623000000000001</v>
          </cell>
          <cell r="K8">
            <v>30.888000000000002</v>
          </cell>
          <cell r="L8">
            <v>0</v>
          </cell>
          <cell r="M8">
            <v>0</v>
          </cell>
          <cell r="N8">
            <v>34.374000000000002</v>
          </cell>
          <cell r="O8">
            <v>0</v>
          </cell>
          <cell r="P8">
            <v>481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481</v>
          </cell>
          <cell r="V8">
            <v>0</v>
          </cell>
          <cell r="W8">
            <v>0</v>
          </cell>
          <cell r="X8">
            <v>84.885000000000005</v>
          </cell>
          <cell r="Y8">
            <v>50.511000000000003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34.374000000000002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84.885000000000005</v>
          </cell>
          <cell r="BC8">
            <v>481</v>
          </cell>
          <cell r="BD8">
            <v>268.714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108.836</v>
          </cell>
          <cell r="E9">
            <v>43.033999999999999</v>
          </cell>
          <cell r="F9">
            <v>65.802000000000007</v>
          </cell>
          <cell r="G9">
            <v>35.28</v>
          </cell>
          <cell r="H9">
            <v>0</v>
          </cell>
          <cell r="I9">
            <v>34.335000000000001</v>
          </cell>
          <cell r="J9">
            <v>6.9610000000000003</v>
          </cell>
          <cell r="K9">
            <v>10.644</v>
          </cell>
          <cell r="L9">
            <v>0</v>
          </cell>
          <cell r="M9">
            <v>0</v>
          </cell>
          <cell r="N9">
            <v>16.73</v>
          </cell>
          <cell r="O9">
            <v>0</v>
          </cell>
          <cell r="P9">
            <v>189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189</v>
          </cell>
          <cell r="V9">
            <v>0</v>
          </cell>
          <cell r="W9">
            <v>0</v>
          </cell>
          <cell r="X9">
            <v>34.335000000000001</v>
          </cell>
          <cell r="Y9">
            <v>17.605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16.73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34.335000000000001</v>
          </cell>
          <cell r="BC9">
            <v>189</v>
          </cell>
          <cell r="BD9">
            <v>108.836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58.945999999999998</v>
          </cell>
          <cell r="E10">
            <v>26.225000000000001</v>
          </cell>
          <cell r="F10">
            <v>32.720999999999997</v>
          </cell>
          <cell r="G10">
            <v>35.368000000000002</v>
          </cell>
          <cell r="H10">
            <v>0</v>
          </cell>
          <cell r="I10">
            <v>18.256</v>
          </cell>
          <cell r="J10">
            <v>3.6739999999999999</v>
          </cell>
          <cell r="K10">
            <v>4.5839999999999996</v>
          </cell>
          <cell r="L10">
            <v>0</v>
          </cell>
          <cell r="M10">
            <v>0</v>
          </cell>
          <cell r="N10">
            <v>9.9979999999999993</v>
          </cell>
          <cell r="O10">
            <v>0</v>
          </cell>
          <cell r="P10">
            <v>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</v>
          </cell>
          <cell r="V10">
            <v>0</v>
          </cell>
          <cell r="W10">
            <v>0</v>
          </cell>
          <cell r="X10">
            <v>18.256</v>
          </cell>
          <cell r="Y10">
            <v>8.2579999999999991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9.9979999999999993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18.256</v>
          </cell>
          <cell r="BC10">
            <v>82</v>
          </cell>
          <cell r="BD10">
            <v>58.945999999999998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39.781999999999996</v>
          </cell>
          <cell r="E11">
            <v>18.05</v>
          </cell>
          <cell r="F11">
            <v>21.731999999999999</v>
          </cell>
          <cell r="G11">
            <v>35.351999999999997</v>
          </cell>
          <cell r="H11">
            <v>0</v>
          </cell>
          <cell r="I11">
            <v>12.459</v>
          </cell>
          <cell r="J11">
            <v>2.0680000000000001</v>
          </cell>
          <cell r="K11">
            <v>2.4900000000000002</v>
          </cell>
          <cell r="L11">
            <v>0</v>
          </cell>
          <cell r="M11">
            <v>0</v>
          </cell>
          <cell r="N11">
            <v>7.9009999999999998</v>
          </cell>
          <cell r="O11">
            <v>0</v>
          </cell>
          <cell r="P11">
            <v>54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</v>
          </cell>
          <cell r="V11">
            <v>0</v>
          </cell>
          <cell r="W11">
            <v>0</v>
          </cell>
          <cell r="X11">
            <v>12.459</v>
          </cell>
          <cell r="Y11">
            <v>4.5579999999999998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7.9009999999999998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12.459</v>
          </cell>
          <cell r="BC11">
            <v>54</v>
          </cell>
          <cell r="BD11">
            <v>39.781999999999996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37.085000000000001</v>
          </cell>
          <cell r="E12">
            <v>16.474</v>
          </cell>
          <cell r="F12">
            <v>20.611000000000001</v>
          </cell>
          <cell r="G12">
            <v>35.433999999999997</v>
          </cell>
          <cell r="H12">
            <v>0</v>
          </cell>
          <cell r="I12">
            <v>11.545</v>
          </cell>
          <cell r="J12">
            <v>1.74</v>
          </cell>
          <cell r="K12">
            <v>2.1760000000000002</v>
          </cell>
          <cell r="L12">
            <v>0</v>
          </cell>
          <cell r="M12">
            <v>0</v>
          </cell>
          <cell r="N12">
            <v>7.6289999999999996</v>
          </cell>
          <cell r="O12">
            <v>0</v>
          </cell>
          <cell r="P12">
            <v>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</v>
          </cell>
          <cell r="V12">
            <v>0</v>
          </cell>
          <cell r="W12">
            <v>0</v>
          </cell>
          <cell r="X12">
            <v>11.545</v>
          </cell>
          <cell r="Y12">
            <v>3.9160000000000004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7.6289999999999996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11.545</v>
          </cell>
          <cell r="BC12">
            <v>52</v>
          </cell>
          <cell r="BD12">
            <v>37.085000000000001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38.226999999999997</v>
          </cell>
          <cell r="E13">
            <v>17.259</v>
          </cell>
          <cell r="F13">
            <v>20.968</v>
          </cell>
          <cell r="G13">
            <v>35.54</v>
          </cell>
          <cell r="H13">
            <v>0</v>
          </cell>
          <cell r="I13">
            <v>11.888999999999999</v>
          </cell>
          <cell r="J13">
            <v>2.1230000000000002</v>
          </cell>
          <cell r="K13">
            <v>2.58</v>
          </cell>
          <cell r="L13">
            <v>0</v>
          </cell>
          <cell r="M13">
            <v>0</v>
          </cell>
          <cell r="N13">
            <v>7.1859999999999999</v>
          </cell>
          <cell r="O13">
            <v>0</v>
          </cell>
          <cell r="P13">
            <v>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</v>
          </cell>
          <cell r="V13">
            <v>0</v>
          </cell>
          <cell r="W13">
            <v>0</v>
          </cell>
          <cell r="X13">
            <v>11.888999999999999</v>
          </cell>
          <cell r="Y13">
            <v>4.7030000000000003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7.1859999999999999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11.888999999999999</v>
          </cell>
          <cell r="BC13">
            <v>52</v>
          </cell>
          <cell r="BD13">
            <v>38.226999999999997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36.246000000000002</v>
          </cell>
          <cell r="E14">
            <v>16.442</v>
          </cell>
          <cell r="F14">
            <v>19.803999999999998</v>
          </cell>
          <cell r="G14">
            <v>35.500999999999998</v>
          </cell>
          <cell r="H14">
            <v>0</v>
          </cell>
          <cell r="I14">
            <v>11.3</v>
          </cell>
          <cell r="J14">
            <v>2.0470000000000002</v>
          </cell>
          <cell r="K14">
            <v>2.4660000000000002</v>
          </cell>
          <cell r="L14">
            <v>0</v>
          </cell>
          <cell r="M14">
            <v>0</v>
          </cell>
          <cell r="N14">
            <v>6.7869999999999999</v>
          </cell>
          <cell r="O14">
            <v>0</v>
          </cell>
          <cell r="P14">
            <v>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</v>
          </cell>
          <cell r="V14">
            <v>0</v>
          </cell>
          <cell r="W14">
            <v>0</v>
          </cell>
          <cell r="X14">
            <v>11.3</v>
          </cell>
          <cell r="Y14">
            <v>4.5129999999999999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6.7869999999999999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11.3</v>
          </cell>
          <cell r="BC14">
            <v>49</v>
          </cell>
          <cell r="BD14">
            <v>36.246000000000002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60.011000000000003</v>
          </cell>
          <cell r="E15">
            <v>26.231999999999999</v>
          </cell>
          <cell r="F15">
            <v>33.779000000000003</v>
          </cell>
          <cell r="G15">
            <v>35.552999999999997</v>
          </cell>
          <cell r="H15">
            <v>0</v>
          </cell>
          <cell r="I15">
            <v>18.983000000000001</v>
          </cell>
          <cell r="J15">
            <v>4.3550000000000004</v>
          </cell>
          <cell r="K15">
            <v>5.6070000000000002</v>
          </cell>
          <cell r="L15">
            <v>0</v>
          </cell>
          <cell r="M15">
            <v>0</v>
          </cell>
          <cell r="N15">
            <v>9.0210000000000008</v>
          </cell>
          <cell r="O15">
            <v>0</v>
          </cell>
          <cell r="P15">
            <v>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88</v>
          </cell>
          <cell r="V15">
            <v>0</v>
          </cell>
          <cell r="W15">
            <v>0</v>
          </cell>
          <cell r="X15">
            <v>18.983000000000001</v>
          </cell>
          <cell r="Y15">
            <v>9.9619999999999997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9.0210000000000008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18.983000000000001</v>
          </cell>
          <cell r="BC15">
            <v>88</v>
          </cell>
          <cell r="BD15">
            <v>60.011000000000003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31.018000000000001</v>
          </cell>
          <cell r="J16">
            <v>12.167</v>
          </cell>
          <cell r="K16">
            <v>18.850999999999999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173</v>
          </cell>
          <cell r="V16">
            <v>0</v>
          </cell>
          <cell r="W16">
            <v>0</v>
          </cell>
          <cell r="X16">
            <v>31.018000000000001</v>
          </cell>
          <cell r="Y16">
            <v>31.018000000000001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31.018000000000001</v>
          </cell>
          <cell r="BC16">
            <v>173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360.98899999999998</v>
          </cell>
          <cell r="E6">
            <v>141.554</v>
          </cell>
          <cell r="F6">
            <v>219.435</v>
          </cell>
          <cell r="G6">
            <v>34.58</v>
          </cell>
          <cell r="H6">
            <v>0</v>
          </cell>
          <cell r="I6">
            <v>124.896</v>
          </cell>
          <cell r="J6">
            <v>3.5579999999999998</v>
          </cell>
          <cell r="K6">
            <v>5.5149999999999997</v>
          </cell>
          <cell r="L6">
            <v>0</v>
          </cell>
          <cell r="M6">
            <v>0</v>
          </cell>
          <cell r="N6">
            <v>115.82299999999999</v>
          </cell>
          <cell r="O6">
            <v>0</v>
          </cell>
          <cell r="P6">
            <v>697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697</v>
          </cell>
          <cell r="V6">
            <v>0</v>
          </cell>
          <cell r="W6">
            <v>1.7549999999999999</v>
          </cell>
          <cell r="X6">
            <v>124.896</v>
          </cell>
          <cell r="Y6">
            <v>10.827999999999999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115.82299999999999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124.896</v>
          </cell>
          <cell r="BC6">
            <v>697</v>
          </cell>
          <cell r="BD6">
            <v>360.98899999999998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360.71899999999999</v>
          </cell>
          <cell r="E7">
            <v>150.54300000000001</v>
          </cell>
          <cell r="F7">
            <v>210.17599999999999</v>
          </cell>
          <cell r="G7">
            <v>34.567999999999998</v>
          </cell>
          <cell r="H7">
            <v>0</v>
          </cell>
          <cell r="I7">
            <v>125.944</v>
          </cell>
          <cell r="J7">
            <v>4.024</v>
          </cell>
          <cell r="K7">
            <v>5.6189999999999998</v>
          </cell>
          <cell r="L7">
            <v>0</v>
          </cell>
          <cell r="M7">
            <v>0</v>
          </cell>
          <cell r="N7">
            <v>116.301</v>
          </cell>
          <cell r="O7">
            <v>0</v>
          </cell>
          <cell r="P7">
            <v>633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633</v>
          </cell>
          <cell r="V7">
            <v>0</v>
          </cell>
          <cell r="W7">
            <v>1.42</v>
          </cell>
          <cell r="X7">
            <v>125.944</v>
          </cell>
          <cell r="Y7">
            <v>11.063000000000001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116.301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125.944</v>
          </cell>
          <cell r="BC7">
            <v>633</v>
          </cell>
          <cell r="BD7">
            <v>360.71899999999999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370.07400000000001</v>
          </cell>
          <cell r="E8">
            <v>155.25800000000001</v>
          </cell>
          <cell r="F8">
            <v>214.816</v>
          </cell>
          <cell r="G8">
            <v>34.665999999999997</v>
          </cell>
          <cell r="H8">
            <v>0</v>
          </cell>
          <cell r="I8">
            <v>124.67400000000001</v>
          </cell>
          <cell r="J8">
            <v>4.609</v>
          </cell>
          <cell r="K8">
            <v>6.3780000000000001</v>
          </cell>
          <cell r="L8">
            <v>0</v>
          </cell>
          <cell r="M8">
            <v>0</v>
          </cell>
          <cell r="N8">
            <v>113.687</v>
          </cell>
          <cell r="O8">
            <v>0</v>
          </cell>
          <cell r="P8">
            <v>621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621</v>
          </cell>
          <cell r="V8">
            <v>0</v>
          </cell>
          <cell r="W8">
            <v>4.5339999999999998</v>
          </cell>
          <cell r="X8">
            <v>124.67400000000001</v>
          </cell>
          <cell r="Y8">
            <v>15.521000000000001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113.687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124.67400000000001</v>
          </cell>
          <cell r="BC8">
            <v>621</v>
          </cell>
          <cell r="BD8">
            <v>370.07400000000001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258.608</v>
          </cell>
          <cell r="E9">
            <v>110.786</v>
          </cell>
          <cell r="F9">
            <v>147.822</v>
          </cell>
          <cell r="G9">
            <v>34.692</v>
          </cell>
          <cell r="H9">
            <v>0</v>
          </cell>
          <cell r="I9">
            <v>90.766999999999996</v>
          </cell>
          <cell r="J9">
            <v>4.0780000000000003</v>
          </cell>
          <cell r="K9">
            <v>5.4409999999999998</v>
          </cell>
          <cell r="L9">
            <v>0</v>
          </cell>
          <cell r="M9">
            <v>0</v>
          </cell>
          <cell r="N9">
            <v>81.248000000000005</v>
          </cell>
          <cell r="O9">
            <v>0</v>
          </cell>
          <cell r="P9">
            <v>436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436</v>
          </cell>
          <cell r="V9">
            <v>0</v>
          </cell>
          <cell r="W9">
            <v>5.5990000000000002</v>
          </cell>
          <cell r="X9">
            <v>90.766999999999996</v>
          </cell>
          <cell r="Y9">
            <v>15.118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81.248000000000005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90.766999999999996</v>
          </cell>
          <cell r="BC9">
            <v>436</v>
          </cell>
          <cell r="BD9">
            <v>258.608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174.69300000000001</v>
          </cell>
          <cell r="E10">
            <v>75.084000000000003</v>
          </cell>
          <cell r="F10">
            <v>99.608999999999995</v>
          </cell>
          <cell r="G10">
            <v>34.707000000000001</v>
          </cell>
          <cell r="H10">
            <v>0</v>
          </cell>
          <cell r="I10">
            <v>57.372</v>
          </cell>
          <cell r="J10">
            <v>1.742</v>
          </cell>
          <cell r="K10">
            <v>2.31</v>
          </cell>
          <cell r="L10">
            <v>0</v>
          </cell>
          <cell r="M10">
            <v>0</v>
          </cell>
          <cell r="N10">
            <v>53.32</v>
          </cell>
          <cell r="O10">
            <v>0</v>
          </cell>
          <cell r="P10">
            <v>274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274</v>
          </cell>
          <cell r="V10">
            <v>0</v>
          </cell>
          <cell r="W10">
            <v>5.2309999999999999</v>
          </cell>
          <cell r="X10">
            <v>57.372</v>
          </cell>
          <cell r="Y10">
            <v>9.2829999999999995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53.32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57.372</v>
          </cell>
          <cell r="BC10">
            <v>274</v>
          </cell>
          <cell r="BD10">
            <v>174.69300000000001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133.238</v>
          </cell>
          <cell r="E11">
            <v>57.539000000000001</v>
          </cell>
          <cell r="F11">
            <v>75.698999999999998</v>
          </cell>
          <cell r="G11">
            <v>34.976999999999997</v>
          </cell>
          <cell r="H11">
            <v>0</v>
          </cell>
          <cell r="I11">
            <v>46.027999999999999</v>
          </cell>
          <cell r="J11">
            <v>2.3250000000000002</v>
          </cell>
          <cell r="K11">
            <v>3.0579999999999998</v>
          </cell>
          <cell r="L11">
            <v>0</v>
          </cell>
          <cell r="M11">
            <v>0</v>
          </cell>
          <cell r="N11">
            <v>40.645000000000003</v>
          </cell>
          <cell r="O11">
            <v>0</v>
          </cell>
          <cell r="P11">
            <v>218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218</v>
          </cell>
          <cell r="V11">
            <v>0</v>
          </cell>
          <cell r="W11">
            <v>4.359</v>
          </cell>
          <cell r="X11">
            <v>46.027999999999999</v>
          </cell>
          <cell r="Y11">
            <v>9.7420000000000009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40.645000000000003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46.027999999999999</v>
          </cell>
          <cell r="BC11">
            <v>218</v>
          </cell>
          <cell r="BD11">
            <v>133.238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131.97</v>
          </cell>
          <cell r="E12">
            <v>56.628999999999998</v>
          </cell>
          <cell r="F12">
            <v>75.340999999999994</v>
          </cell>
          <cell r="G12">
            <v>35.154000000000003</v>
          </cell>
          <cell r="H12">
            <v>0</v>
          </cell>
          <cell r="I12">
            <v>45.725000000000001</v>
          </cell>
          <cell r="J12">
            <v>2.0459999999999998</v>
          </cell>
          <cell r="K12">
            <v>2.7210000000000001</v>
          </cell>
          <cell r="L12">
            <v>0</v>
          </cell>
          <cell r="M12">
            <v>0</v>
          </cell>
          <cell r="N12">
            <v>40.957999999999998</v>
          </cell>
          <cell r="O12">
            <v>0</v>
          </cell>
          <cell r="P12">
            <v>219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219</v>
          </cell>
          <cell r="V12">
            <v>0</v>
          </cell>
          <cell r="W12">
            <v>4.891</v>
          </cell>
          <cell r="X12">
            <v>45.725000000000001</v>
          </cell>
          <cell r="Y12">
            <v>9.6579999999999995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40.957999999999998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45.725000000000001</v>
          </cell>
          <cell r="BC12">
            <v>219</v>
          </cell>
          <cell r="BD12">
            <v>131.97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151.53299999999999</v>
          </cell>
          <cell r="E13">
            <v>64.403999999999996</v>
          </cell>
          <cell r="F13">
            <v>87.129000000000005</v>
          </cell>
          <cell r="G13">
            <v>35.017000000000003</v>
          </cell>
          <cell r="H13">
            <v>0</v>
          </cell>
          <cell r="I13">
            <v>52.152999999999999</v>
          </cell>
          <cell r="J13">
            <v>2.2450000000000001</v>
          </cell>
          <cell r="K13">
            <v>3.036</v>
          </cell>
          <cell r="L13">
            <v>0</v>
          </cell>
          <cell r="M13">
            <v>0</v>
          </cell>
          <cell r="N13">
            <v>46.872</v>
          </cell>
          <cell r="O13">
            <v>0</v>
          </cell>
          <cell r="P13">
            <v>254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254</v>
          </cell>
          <cell r="V13">
            <v>0</v>
          </cell>
          <cell r="W13">
            <v>4.7709999999999999</v>
          </cell>
          <cell r="X13">
            <v>52.152999999999999</v>
          </cell>
          <cell r="Y13">
            <v>10.052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46.872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52.152999999999999</v>
          </cell>
          <cell r="BC13">
            <v>254</v>
          </cell>
          <cell r="BD13">
            <v>151.53299999999999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185.8</v>
          </cell>
          <cell r="E14">
            <v>79.097999999999999</v>
          </cell>
          <cell r="F14">
            <v>106.702</v>
          </cell>
          <cell r="G14">
            <v>35.368000000000002</v>
          </cell>
          <cell r="H14">
            <v>0</v>
          </cell>
          <cell r="I14">
            <v>56.215000000000003</v>
          </cell>
          <cell r="J14">
            <v>2.633</v>
          </cell>
          <cell r="K14">
            <v>3.5529999999999999</v>
          </cell>
          <cell r="L14">
            <v>0</v>
          </cell>
          <cell r="M14">
            <v>0</v>
          </cell>
          <cell r="N14">
            <v>50.029000000000003</v>
          </cell>
          <cell r="O14">
            <v>0</v>
          </cell>
          <cell r="P14">
            <v>273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273</v>
          </cell>
          <cell r="V14">
            <v>0</v>
          </cell>
          <cell r="W14">
            <v>4.8390000000000004</v>
          </cell>
          <cell r="X14">
            <v>56.215000000000003</v>
          </cell>
          <cell r="Y14">
            <v>11.025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50.029000000000003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56.215000000000003</v>
          </cell>
          <cell r="BC14">
            <v>273</v>
          </cell>
          <cell r="BD14">
            <v>185.8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217.06800000000001</v>
          </cell>
          <cell r="E15">
            <v>90.813000000000002</v>
          </cell>
          <cell r="F15">
            <v>126.255</v>
          </cell>
          <cell r="G15">
            <v>35.506</v>
          </cell>
          <cell r="H15">
            <v>0</v>
          </cell>
          <cell r="I15">
            <v>83.516999999999996</v>
          </cell>
          <cell r="J15">
            <v>3.468</v>
          </cell>
          <cell r="K15">
            <v>4.8209999999999997</v>
          </cell>
          <cell r="L15">
            <v>0</v>
          </cell>
          <cell r="M15">
            <v>0</v>
          </cell>
          <cell r="N15">
            <v>75.227999999999994</v>
          </cell>
          <cell r="O15">
            <v>0</v>
          </cell>
          <cell r="P15">
            <v>418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418</v>
          </cell>
          <cell r="V15">
            <v>0</v>
          </cell>
          <cell r="W15">
            <v>4.0439999999999996</v>
          </cell>
          <cell r="X15">
            <v>83.516999999999996</v>
          </cell>
          <cell r="Y15">
            <v>12.332999999999998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75.227999999999994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83.516999999999996</v>
          </cell>
          <cell r="BC15">
            <v>418</v>
          </cell>
          <cell r="BD15">
            <v>217.06800000000001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351.74299999999999</v>
          </cell>
          <cell r="E16">
            <v>145.19200000000001</v>
          </cell>
          <cell r="F16">
            <v>206.55099999999999</v>
          </cell>
          <cell r="G16">
            <v>35.429000000000002</v>
          </cell>
          <cell r="H16">
            <v>0</v>
          </cell>
          <cell r="I16">
            <v>122.623</v>
          </cell>
          <cell r="J16">
            <v>4.8789999999999996</v>
          </cell>
          <cell r="K16">
            <v>6.9420000000000002</v>
          </cell>
          <cell r="L16">
            <v>0</v>
          </cell>
          <cell r="M16">
            <v>0</v>
          </cell>
          <cell r="N16">
            <v>110.80200000000001</v>
          </cell>
          <cell r="O16">
            <v>0</v>
          </cell>
          <cell r="P16">
            <v>628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628</v>
          </cell>
          <cell r="V16">
            <v>0</v>
          </cell>
          <cell r="W16">
            <v>3.786</v>
          </cell>
          <cell r="X16">
            <v>122.623</v>
          </cell>
          <cell r="Y16">
            <v>15.606999999999999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110.80200000000001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122.623</v>
          </cell>
          <cell r="BC16">
            <v>628</v>
          </cell>
          <cell r="BD16">
            <v>351.74299999999999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206.91399999999999</v>
          </cell>
          <cell r="E17">
            <v>87.069000000000003</v>
          </cell>
          <cell r="F17">
            <v>119.845</v>
          </cell>
          <cell r="G17">
            <v>35.174999999999997</v>
          </cell>
          <cell r="H17">
            <v>0</v>
          </cell>
          <cell r="I17">
            <v>71.238</v>
          </cell>
          <cell r="J17">
            <v>2.9409999999999998</v>
          </cell>
          <cell r="K17">
            <v>4.0469999999999997</v>
          </cell>
          <cell r="L17">
            <v>0</v>
          </cell>
          <cell r="M17">
            <v>0</v>
          </cell>
          <cell r="N17">
            <v>64.25</v>
          </cell>
          <cell r="O17">
            <v>0</v>
          </cell>
          <cell r="P17">
            <v>353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353</v>
          </cell>
          <cell r="V17">
            <v>0</v>
          </cell>
          <cell r="W17">
            <v>5.7290000000000001</v>
          </cell>
          <cell r="X17">
            <v>71.238</v>
          </cell>
          <cell r="Y17">
            <v>12.716999999999999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64.25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71.238</v>
          </cell>
          <cell r="BC17">
            <v>353</v>
          </cell>
          <cell r="BD17">
            <v>206.91399999999999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451.52499999999998</v>
          </cell>
          <cell r="E6">
            <v>187.10499999999999</v>
          </cell>
          <cell r="F6">
            <v>264.42</v>
          </cell>
          <cell r="G6">
            <v>35.314</v>
          </cell>
          <cell r="H6">
            <v>0</v>
          </cell>
          <cell r="I6">
            <v>153.904</v>
          </cell>
          <cell r="J6">
            <v>5.0279999999999996</v>
          </cell>
          <cell r="K6">
            <v>7.1059999999999999</v>
          </cell>
          <cell r="L6">
            <v>0</v>
          </cell>
          <cell r="M6">
            <v>0</v>
          </cell>
          <cell r="N6">
            <v>141.77000000000001</v>
          </cell>
          <cell r="O6">
            <v>0</v>
          </cell>
          <cell r="P6">
            <v>783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783</v>
          </cell>
          <cell r="V6">
            <v>0</v>
          </cell>
          <cell r="W6">
            <v>2.6469999999999998</v>
          </cell>
          <cell r="X6">
            <v>153.904</v>
          </cell>
          <cell r="Y6">
            <v>14.781000000000001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141.77000000000001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153.904</v>
          </cell>
          <cell r="BC6">
            <v>783</v>
          </cell>
          <cell r="BD6">
            <v>451.52499999999998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390.35300000000001</v>
          </cell>
          <cell r="E7">
            <v>163.80500000000001</v>
          </cell>
          <cell r="F7">
            <v>226.548</v>
          </cell>
          <cell r="G7">
            <v>35.017000000000003</v>
          </cell>
          <cell r="H7">
            <v>0</v>
          </cell>
          <cell r="I7">
            <v>134.768</v>
          </cell>
          <cell r="J7">
            <v>5.1239999999999997</v>
          </cell>
          <cell r="K7">
            <v>7.0869999999999997</v>
          </cell>
          <cell r="L7">
            <v>0</v>
          </cell>
          <cell r="M7">
            <v>0</v>
          </cell>
          <cell r="N7">
            <v>122.557</v>
          </cell>
          <cell r="O7">
            <v>0</v>
          </cell>
          <cell r="P7">
            <v>671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671</v>
          </cell>
          <cell r="V7">
            <v>0</v>
          </cell>
          <cell r="W7">
            <v>2.4940000000000002</v>
          </cell>
          <cell r="X7">
            <v>134.768</v>
          </cell>
          <cell r="Y7">
            <v>14.704999999999998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122.557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134.768</v>
          </cell>
          <cell r="BC7">
            <v>671</v>
          </cell>
          <cell r="BD7">
            <v>390.35300000000001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370.15</v>
          </cell>
          <cell r="E8">
            <v>157.49299999999999</v>
          </cell>
          <cell r="F8">
            <v>212.65700000000001</v>
          </cell>
          <cell r="G8">
            <v>35.027999999999999</v>
          </cell>
          <cell r="H8">
            <v>0</v>
          </cell>
          <cell r="I8">
            <v>131.25</v>
          </cell>
          <cell r="J8">
            <v>5.2119999999999997</v>
          </cell>
          <cell r="K8">
            <v>7.0369999999999999</v>
          </cell>
          <cell r="L8">
            <v>0</v>
          </cell>
          <cell r="M8">
            <v>0</v>
          </cell>
          <cell r="N8">
            <v>119.001</v>
          </cell>
          <cell r="O8">
            <v>0</v>
          </cell>
          <cell r="P8">
            <v>638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638</v>
          </cell>
          <cell r="V8">
            <v>0</v>
          </cell>
          <cell r="W8">
            <v>3.0339999999999998</v>
          </cell>
          <cell r="X8">
            <v>131.25</v>
          </cell>
          <cell r="Y8">
            <v>15.282999999999998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119.001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638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131.25</v>
          </cell>
          <cell r="BC8">
            <v>638</v>
          </cell>
          <cell r="BD8">
            <v>370.15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208.71</v>
          </cell>
          <cell r="E9">
            <v>89.995000000000005</v>
          </cell>
          <cell r="F9">
            <v>118.715</v>
          </cell>
          <cell r="G9">
            <v>35.249000000000002</v>
          </cell>
          <cell r="H9">
            <v>0</v>
          </cell>
          <cell r="I9">
            <v>73.491</v>
          </cell>
          <cell r="J9">
            <v>2.9359999999999999</v>
          </cell>
          <cell r="K9">
            <v>3.8730000000000002</v>
          </cell>
          <cell r="L9">
            <v>0</v>
          </cell>
          <cell r="M9">
            <v>0</v>
          </cell>
          <cell r="N9">
            <v>66.682000000000002</v>
          </cell>
          <cell r="O9">
            <v>0</v>
          </cell>
          <cell r="P9">
            <v>349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349</v>
          </cell>
          <cell r="V9">
            <v>0</v>
          </cell>
          <cell r="W9">
            <v>4.351</v>
          </cell>
          <cell r="X9">
            <v>73.491</v>
          </cell>
          <cell r="Y9">
            <v>11.16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66.682000000000002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73.491</v>
          </cell>
          <cell r="BC9">
            <v>349</v>
          </cell>
          <cell r="BD9">
            <v>208.71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143.285</v>
          </cell>
          <cell r="E10">
            <v>62.085999999999999</v>
          </cell>
          <cell r="F10">
            <v>81.198999999999998</v>
          </cell>
          <cell r="G10">
            <v>35.487000000000002</v>
          </cell>
          <cell r="H10">
            <v>0</v>
          </cell>
          <cell r="I10">
            <v>49.912999999999997</v>
          </cell>
          <cell r="J10">
            <v>1.9490000000000001</v>
          </cell>
          <cell r="K10">
            <v>2.5489999999999999</v>
          </cell>
          <cell r="L10">
            <v>0</v>
          </cell>
          <cell r="M10">
            <v>0</v>
          </cell>
          <cell r="N10">
            <v>45.414999999999999</v>
          </cell>
          <cell r="O10">
            <v>0</v>
          </cell>
          <cell r="P10">
            <v>235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235</v>
          </cell>
          <cell r="V10">
            <v>0</v>
          </cell>
          <cell r="W10">
            <v>4.0529999999999999</v>
          </cell>
          <cell r="X10">
            <v>49.912999999999997</v>
          </cell>
          <cell r="Y10">
            <v>8.5510000000000002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45.414999999999999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49.912999999999997</v>
          </cell>
          <cell r="BC10">
            <v>235</v>
          </cell>
          <cell r="BD10">
            <v>143.285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142.6</v>
          </cell>
          <cell r="E11">
            <v>61.030999999999999</v>
          </cell>
          <cell r="F11">
            <v>81.569000000000003</v>
          </cell>
          <cell r="G11">
            <v>35.485999999999997</v>
          </cell>
          <cell r="H11">
            <v>0</v>
          </cell>
          <cell r="I11">
            <v>50.296999999999997</v>
          </cell>
          <cell r="J11">
            <v>2.17</v>
          </cell>
          <cell r="K11">
            <v>2.9</v>
          </cell>
          <cell r="L11">
            <v>0</v>
          </cell>
          <cell r="M11">
            <v>0</v>
          </cell>
          <cell r="N11">
            <v>45.226999999999997</v>
          </cell>
          <cell r="O11">
            <v>0</v>
          </cell>
          <cell r="P11">
            <v>242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242</v>
          </cell>
          <cell r="V11">
            <v>0</v>
          </cell>
          <cell r="W11">
            <v>3.3159999999999998</v>
          </cell>
          <cell r="X11">
            <v>50.296999999999997</v>
          </cell>
          <cell r="Y11">
            <v>8.3859999999999992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45.226999999999997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50.296999999999997</v>
          </cell>
          <cell r="BC11">
            <v>242</v>
          </cell>
          <cell r="BD11">
            <v>142.6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154.03800000000001</v>
          </cell>
          <cell r="E12">
            <v>65.997</v>
          </cell>
          <cell r="F12">
            <v>88.040999999999997</v>
          </cell>
          <cell r="G12">
            <v>35.531999999999996</v>
          </cell>
          <cell r="H12">
            <v>0</v>
          </cell>
          <cell r="I12">
            <v>53.722000000000001</v>
          </cell>
          <cell r="J12">
            <v>2.077</v>
          </cell>
          <cell r="K12">
            <v>2.7709999999999999</v>
          </cell>
          <cell r="L12">
            <v>0</v>
          </cell>
          <cell r="M12">
            <v>0</v>
          </cell>
          <cell r="N12">
            <v>48.874000000000002</v>
          </cell>
          <cell r="O12">
            <v>0</v>
          </cell>
          <cell r="P12">
            <v>258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258</v>
          </cell>
          <cell r="V12">
            <v>0</v>
          </cell>
          <cell r="W12">
            <v>3.855</v>
          </cell>
          <cell r="X12">
            <v>53.722000000000001</v>
          </cell>
          <cell r="Y12">
            <v>8.7029999999999994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48.874000000000002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53.722000000000001</v>
          </cell>
          <cell r="BC12">
            <v>258</v>
          </cell>
          <cell r="BD12">
            <v>154.03800000000001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157.46299999999999</v>
          </cell>
          <cell r="E13">
            <v>67.393000000000001</v>
          </cell>
          <cell r="F13">
            <v>90.07</v>
          </cell>
          <cell r="G13">
            <v>35.54</v>
          </cell>
          <cell r="H13">
            <v>0</v>
          </cell>
          <cell r="I13">
            <v>54.662999999999997</v>
          </cell>
          <cell r="J13">
            <v>2.1349999999999998</v>
          </cell>
          <cell r="K13">
            <v>2.8530000000000002</v>
          </cell>
          <cell r="L13">
            <v>0</v>
          </cell>
          <cell r="M13">
            <v>0</v>
          </cell>
          <cell r="N13">
            <v>49.674999999999997</v>
          </cell>
          <cell r="O13">
            <v>0</v>
          </cell>
          <cell r="P13">
            <v>263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263</v>
          </cell>
          <cell r="V13">
            <v>0</v>
          </cell>
          <cell r="W13">
            <v>3.766</v>
          </cell>
          <cell r="X13">
            <v>54.662999999999997</v>
          </cell>
          <cell r="Y13">
            <v>8.7539999999999996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49.674999999999997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54.662999999999997</v>
          </cell>
          <cell r="BC13">
            <v>263</v>
          </cell>
          <cell r="BD13">
            <v>157.46299999999999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160.86500000000001</v>
          </cell>
          <cell r="E14">
            <v>68.944999999999993</v>
          </cell>
          <cell r="F14">
            <v>91.92</v>
          </cell>
          <cell r="G14">
            <v>35.509</v>
          </cell>
          <cell r="H14">
            <v>0</v>
          </cell>
          <cell r="I14">
            <v>57.295999999999999</v>
          </cell>
          <cell r="J14">
            <v>2.294</v>
          </cell>
          <cell r="K14">
            <v>3.0590000000000002</v>
          </cell>
          <cell r="L14">
            <v>0</v>
          </cell>
          <cell r="M14">
            <v>0</v>
          </cell>
          <cell r="N14">
            <v>51.942999999999998</v>
          </cell>
          <cell r="O14">
            <v>0</v>
          </cell>
          <cell r="P14">
            <v>275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275</v>
          </cell>
          <cell r="V14">
            <v>0</v>
          </cell>
          <cell r="W14">
            <v>1.3740000000000001</v>
          </cell>
          <cell r="X14">
            <v>57.295999999999999</v>
          </cell>
          <cell r="Y14">
            <v>6.7270000000000003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51.942999999999998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57.295999999999999</v>
          </cell>
          <cell r="BC14">
            <v>275</v>
          </cell>
          <cell r="BD14">
            <v>160.86500000000001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242.56899999999999</v>
          </cell>
          <cell r="E15">
            <v>101.712</v>
          </cell>
          <cell r="F15">
            <v>140.857</v>
          </cell>
          <cell r="G15">
            <v>35.517000000000003</v>
          </cell>
          <cell r="H15">
            <v>0</v>
          </cell>
          <cell r="I15">
            <v>83.643000000000001</v>
          </cell>
          <cell r="J15">
            <v>1.978</v>
          </cell>
          <cell r="K15">
            <v>2.7389999999999999</v>
          </cell>
          <cell r="L15">
            <v>0</v>
          </cell>
          <cell r="M15">
            <v>0</v>
          </cell>
          <cell r="N15">
            <v>78.926000000000002</v>
          </cell>
          <cell r="O15">
            <v>0</v>
          </cell>
          <cell r="P15">
            <v>417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417</v>
          </cell>
          <cell r="V15">
            <v>0</v>
          </cell>
          <cell r="W15">
            <v>0.876</v>
          </cell>
          <cell r="X15">
            <v>83.643000000000001</v>
          </cell>
          <cell r="Y15">
            <v>5.593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78.926000000000002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83.643000000000001</v>
          </cell>
          <cell r="BC15">
            <v>417</v>
          </cell>
          <cell r="BD15">
            <v>242.56899999999999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105.173</v>
          </cell>
          <cell r="J16">
            <v>44.462000000000003</v>
          </cell>
          <cell r="K16">
            <v>60.710999999999999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517</v>
          </cell>
          <cell r="V16">
            <v>0</v>
          </cell>
          <cell r="W16">
            <v>0</v>
          </cell>
          <cell r="X16">
            <v>105.173</v>
          </cell>
          <cell r="Y16">
            <v>105.173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105.173</v>
          </cell>
          <cell r="BC16">
            <v>517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211.036</v>
          </cell>
          <cell r="E6">
            <v>94.087999999999994</v>
          </cell>
          <cell r="F6">
            <v>116.94799999999999</v>
          </cell>
          <cell r="G6">
            <v>35.267000000000003</v>
          </cell>
          <cell r="H6">
            <v>0</v>
          </cell>
          <cell r="I6">
            <v>77.994</v>
          </cell>
          <cell r="J6">
            <v>2.3149999999999999</v>
          </cell>
          <cell r="K6">
            <v>2.8780000000000001</v>
          </cell>
          <cell r="L6">
            <v>0</v>
          </cell>
          <cell r="M6">
            <v>0</v>
          </cell>
          <cell r="N6">
            <v>72.801000000000002</v>
          </cell>
          <cell r="O6">
            <v>0</v>
          </cell>
          <cell r="P6">
            <v>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349</v>
          </cell>
          <cell r="V6">
            <v>0</v>
          </cell>
          <cell r="W6">
            <v>0</v>
          </cell>
          <cell r="X6">
            <v>77.994</v>
          </cell>
          <cell r="Y6">
            <v>5.1929999999999996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72.801000000000002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77.994</v>
          </cell>
          <cell r="BC6">
            <v>349</v>
          </cell>
          <cell r="BD6">
            <v>211.036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461.178</v>
          </cell>
          <cell r="E7">
            <v>206.81899999999999</v>
          </cell>
          <cell r="F7">
            <v>254.35900000000001</v>
          </cell>
          <cell r="G7">
            <v>34.988</v>
          </cell>
          <cell r="H7">
            <v>0</v>
          </cell>
          <cell r="I7">
            <v>173.46100000000001</v>
          </cell>
          <cell r="J7">
            <v>2.702</v>
          </cell>
          <cell r="K7">
            <v>3.3239999999999998</v>
          </cell>
          <cell r="L7">
            <v>0</v>
          </cell>
          <cell r="M7">
            <v>0</v>
          </cell>
          <cell r="N7">
            <v>167.435</v>
          </cell>
          <cell r="O7">
            <v>0</v>
          </cell>
          <cell r="P7">
            <v>768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768</v>
          </cell>
          <cell r="V7">
            <v>0</v>
          </cell>
          <cell r="W7">
            <v>0.40600000000000003</v>
          </cell>
          <cell r="X7">
            <v>173.46100000000001</v>
          </cell>
          <cell r="Y7">
            <v>6.4319999999999995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167.435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173.46100000000001</v>
          </cell>
          <cell r="BC7">
            <v>768</v>
          </cell>
          <cell r="BD7">
            <v>461.178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456.10300000000001</v>
          </cell>
          <cell r="E8">
            <v>204.17</v>
          </cell>
          <cell r="F8">
            <v>251.93299999999999</v>
          </cell>
          <cell r="G8">
            <v>35.027000000000001</v>
          </cell>
          <cell r="H8">
            <v>0</v>
          </cell>
          <cell r="I8">
            <v>171.31299999999999</v>
          </cell>
          <cell r="J8">
            <v>2.66</v>
          </cell>
          <cell r="K8">
            <v>3.282</v>
          </cell>
          <cell r="L8">
            <v>0</v>
          </cell>
          <cell r="M8">
            <v>0</v>
          </cell>
          <cell r="N8">
            <v>165.37100000000001</v>
          </cell>
          <cell r="O8">
            <v>0</v>
          </cell>
          <cell r="P8">
            <v>761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761</v>
          </cell>
          <cell r="V8">
            <v>0</v>
          </cell>
          <cell r="W8">
            <v>0.57499999999999996</v>
          </cell>
          <cell r="X8">
            <v>171.31299999999999</v>
          </cell>
          <cell r="Y8">
            <v>6.5170000000000003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165.37100000000001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171.31299999999999</v>
          </cell>
          <cell r="BC8">
            <v>761</v>
          </cell>
          <cell r="BD8">
            <v>456.10300000000001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293.399</v>
          </cell>
          <cell r="E9">
            <v>131.83500000000001</v>
          </cell>
          <cell r="F9">
            <v>161.56399999999999</v>
          </cell>
          <cell r="G9">
            <v>35.350999999999999</v>
          </cell>
          <cell r="H9">
            <v>0</v>
          </cell>
          <cell r="I9">
            <v>110.61199999999999</v>
          </cell>
          <cell r="J9">
            <v>1.7250000000000001</v>
          </cell>
          <cell r="K9">
            <v>2.113</v>
          </cell>
          <cell r="L9">
            <v>0</v>
          </cell>
          <cell r="M9">
            <v>0</v>
          </cell>
          <cell r="N9">
            <v>106.774</v>
          </cell>
          <cell r="O9">
            <v>0</v>
          </cell>
          <cell r="P9">
            <v>488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488</v>
          </cell>
          <cell r="V9">
            <v>0</v>
          </cell>
          <cell r="W9">
            <v>0.76500000000000001</v>
          </cell>
          <cell r="X9">
            <v>110.61199999999999</v>
          </cell>
          <cell r="Y9">
            <v>4.6029999999999998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106.774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110.61199999999999</v>
          </cell>
          <cell r="BC9">
            <v>488</v>
          </cell>
          <cell r="BD9">
            <v>293.399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216.065</v>
          </cell>
          <cell r="E10">
            <v>97.494</v>
          </cell>
          <cell r="F10">
            <v>118.571</v>
          </cell>
          <cell r="G10">
            <v>35.527000000000001</v>
          </cell>
          <cell r="H10">
            <v>0</v>
          </cell>
          <cell r="I10">
            <v>81.31</v>
          </cell>
          <cell r="J10">
            <v>1.347</v>
          </cell>
          <cell r="K10">
            <v>1.639</v>
          </cell>
          <cell r="L10">
            <v>0</v>
          </cell>
          <cell r="M10">
            <v>0</v>
          </cell>
          <cell r="N10">
            <v>78.323999999999998</v>
          </cell>
          <cell r="O10">
            <v>0</v>
          </cell>
          <cell r="P10">
            <v>356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356</v>
          </cell>
          <cell r="V10">
            <v>0</v>
          </cell>
          <cell r="W10">
            <v>0.93899999999999995</v>
          </cell>
          <cell r="X10">
            <v>81.31</v>
          </cell>
          <cell r="Y10">
            <v>3.9249999999999998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78.323999999999998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81.31</v>
          </cell>
          <cell r="BC10">
            <v>356</v>
          </cell>
          <cell r="BD10">
            <v>216.065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162.89699999999999</v>
          </cell>
          <cell r="E11">
            <v>73.424999999999997</v>
          </cell>
          <cell r="F11">
            <v>89.471999999999994</v>
          </cell>
          <cell r="G11">
            <v>35.545999999999999</v>
          </cell>
          <cell r="H11">
            <v>0</v>
          </cell>
          <cell r="I11">
            <v>61.320999999999998</v>
          </cell>
          <cell r="J11">
            <v>1.095</v>
          </cell>
          <cell r="K11">
            <v>1.3340000000000001</v>
          </cell>
          <cell r="L11">
            <v>0</v>
          </cell>
          <cell r="M11">
            <v>0</v>
          </cell>
          <cell r="N11">
            <v>58.892000000000003</v>
          </cell>
          <cell r="O11">
            <v>0</v>
          </cell>
          <cell r="P11">
            <v>269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269</v>
          </cell>
          <cell r="V11">
            <v>0</v>
          </cell>
          <cell r="W11">
            <v>1.3160000000000001</v>
          </cell>
          <cell r="X11">
            <v>61.320999999999998</v>
          </cell>
          <cell r="Y11">
            <v>3.7450000000000001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58.892000000000003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61.320999999999998</v>
          </cell>
          <cell r="BC11">
            <v>269</v>
          </cell>
          <cell r="BD11">
            <v>162.89699999999999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154.21</v>
          </cell>
          <cell r="E12">
            <v>68.882000000000005</v>
          </cell>
          <cell r="F12">
            <v>85.328000000000003</v>
          </cell>
          <cell r="G12">
            <v>35.514000000000003</v>
          </cell>
          <cell r="H12">
            <v>0</v>
          </cell>
          <cell r="I12">
            <v>56.283999999999999</v>
          </cell>
          <cell r="J12">
            <v>0.627</v>
          </cell>
          <cell r="K12">
            <v>0.77600000000000002</v>
          </cell>
          <cell r="L12">
            <v>0</v>
          </cell>
          <cell r="M12">
            <v>0</v>
          </cell>
          <cell r="N12">
            <v>54.881</v>
          </cell>
          <cell r="O12">
            <v>0</v>
          </cell>
          <cell r="P12">
            <v>251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251</v>
          </cell>
          <cell r="V12">
            <v>0</v>
          </cell>
          <cell r="W12">
            <v>1.4279999999999999</v>
          </cell>
          <cell r="X12">
            <v>56.283999999999999</v>
          </cell>
          <cell r="Y12">
            <v>2.831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54.881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56.283999999999999</v>
          </cell>
          <cell r="BC12">
            <v>251</v>
          </cell>
          <cell r="BD12">
            <v>154.21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154.99199999999999</v>
          </cell>
          <cell r="E13">
            <v>68.915999999999997</v>
          </cell>
          <cell r="F13">
            <v>86.075999999999993</v>
          </cell>
          <cell r="G13">
            <v>35.561999999999998</v>
          </cell>
          <cell r="H13">
            <v>0</v>
          </cell>
          <cell r="I13">
            <v>56.49</v>
          </cell>
          <cell r="J13">
            <v>0.44700000000000001</v>
          </cell>
          <cell r="K13">
            <v>0.55900000000000005</v>
          </cell>
          <cell r="L13">
            <v>0</v>
          </cell>
          <cell r="M13">
            <v>0</v>
          </cell>
          <cell r="N13">
            <v>55.484000000000002</v>
          </cell>
          <cell r="O13">
            <v>0</v>
          </cell>
          <cell r="P13">
            <v>254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254</v>
          </cell>
          <cell r="V13">
            <v>0</v>
          </cell>
          <cell r="W13">
            <v>1.3879999999999999</v>
          </cell>
          <cell r="X13">
            <v>56.49</v>
          </cell>
          <cell r="Y13">
            <v>2.3940000000000001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55.484000000000002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56.49</v>
          </cell>
          <cell r="BC13">
            <v>254</v>
          </cell>
          <cell r="BD13">
            <v>154.99199999999999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152.321</v>
          </cell>
          <cell r="E14">
            <v>67.665999999999997</v>
          </cell>
          <cell r="F14">
            <v>84.655000000000001</v>
          </cell>
          <cell r="G14">
            <v>35.545999999999999</v>
          </cell>
          <cell r="H14">
            <v>0</v>
          </cell>
          <cell r="I14">
            <v>55.508000000000003</v>
          </cell>
          <cell r="J14">
            <v>0.47</v>
          </cell>
          <cell r="K14">
            <v>0.58899999999999997</v>
          </cell>
          <cell r="L14">
            <v>0</v>
          </cell>
          <cell r="M14">
            <v>0</v>
          </cell>
          <cell r="N14">
            <v>54.448999999999998</v>
          </cell>
          <cell r="O14">
            <v>0</v>
          </cell>
          <cell r="P14">
            <v>250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250</v>
          </cell>
          <cell r="V14">
            <v>0</v>
          </cell>
          <cell r="W14">
            <v>1.266</v>
          </cell>
          <cell r="X14">
            <v>55.508000000000003</v>
          </cell>
          <cell r="Y14">
            <v>2.3250000000000002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54.448999999999998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55.508000000000003</v>
          </cell>
          <cell r="BC14">
            <v>250</v>
          </cell>
          <cell r="BD14">
            <v>152.321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265.84199999999998</v>
          </cell>
          <cell r="E15">
            <v>117.672</v>
          </cell>
          <cell r="F15">
            <v>148.16999999999999</v>
          </cell>
          <cell r="G15">
            <v>35.536000000000001</v>
          </cell>
          <cell r="H15">
            <v>0</v>
          </cell>
          <cell r="I15">
            <v>97.506</v>
          </cell>
          <cell r="J15">
            <v>0.70799999999999996</v>
          </cell>
          <cell r="K15">
            <v>0.89100000000000001</v>
          </cell>
          <cell r="L15">
            <v>0</v>
          </cell>
          <cell r="M15">
            <v>0</v>
          </cell>
          <cell r="N15">
            <v>95.906999999999996</v>
          </cell>
          <cell r="O15">
            <v>0</v>
          </cell>
          <cell r="P15">
            <v>442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442</v>
          </cell>
          <cell r="V15">
            <v>0</v>
          </cell>
          <cell r="W15">
            <v>1.03</v>
          </cell>
          <cell r="X15">
            <v>97.506</v>
          </cell>
          <cell r="Y15">
            <v>2.629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95.906999999999996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97.506</v>
          </cell>
          <cell r="BC15">
            <v>442</v>
          </cell>
          <cell r="BD15">
            <v>265.84199999999998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35.338999999999999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74.171000000000006</v>
          </cell>
          <cell r="E7">
            <v>36.601999999999997</v>
          </cell>
          <cell r="F7">
            <v>37.569000000000003</v>
          </cell>
          <cell r="G7">
            <v>35.304000000000002</v>
          </cell>
          <cell r="H7">
            <v>0</v>
          </cell>
          <cell r="I7">
            <v>26.521000000000001</v>
          </cell>
          <cell r="J7">
            <v>1.014</v>
          </cell>
          <cell r="K7">
            <v>1.0409999999999999</v>
          </cell>
          <cell r="L7">
            <v>0</v>
          </cell>
          <cell r="M7">
            <v>0</v>
          </cell>
          <cell r="N7">
            <v>24.466000000000001</v>
          </cell>
          <cell r="O7">
            <v>0</v>
          </cell>
          <cell r="P7">
            <v>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98</v>
          </cell>
          <cell r="V7">
            <v>0</v>
          </cell>
          <cell r="W7">
            <v>0.73599999999999999</v>
          </cell>
          <cell r="X7">
            <v>26.521000000000001</v>
          </cell>
          <cell r="Y7">
            <v>2.7909999999999995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24.466000000000001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26.521000000000001</v>
          </cell>
          <cell r="BC7">
            <v>98</v>
          </cell>
          <cell r="BD7">
            <v>74.171000000000006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286.12400000000002</v>
          </cell>
          <cell r="E8">
            <v>136.20099999999999</v>
          </cell>
          <cell r="F8">
            <v>149.923</v>
          </cell>
          <cell r="G8">
            <v>35.283999999999999</v>
          </cell>
          <cell r="H8">
            <v>0</v>
          </cell>
          <cell r="I8">
            <v>79.491</v>
          </cell>
          <cell r="J8">
            <v>0.11899999999999999</v>
          </cell>
          <cell r="K8">
            <v>0.13100000000000001</v>
          </cell>
          <cell r="L8">
            <v>0</v>
          </cell>
          <cell r="M8">
            <v>0</v>
          </cell>
          <cell r="N8">
            <v>79.241</v>
          </cell>
          <cell r="O8">
            <v>0</v>
          </cell>
          <cell r="P8">
            <v>315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315</v>
          </cell>
          <cell r="V8">
            <v>0</v>
          </cell>
          <cell r="W8">
            <v>0.621</v>
          </cell>
          <cell r="X8">
            <v>79.491</v>
          </cell>
          <cell r="Y8">
            <v>0.871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79.241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79.491</v>
          </cell>
          <cell r="BC8">
            <v>315</v>
          </cell>
          <cell r="BD8">
            <v>286.12400000000002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185.70400000000001</v>
          </cell>
          <cell r="E9">
            <v>87.861000000000004</v>
          </cell>
          <cell r="F9">
            <v>97.843000000000004</v>
          </cell>
          <cell r="G9">
            <v>35.466000000000001</v>
          </cell>
          <cell r="H9">
            <v>0</v>
          </cell>
          <cell r="I9">
            <v>66.849000000000004</v>
          </cell>
          <cell r="J9">
            <v>0.621</v>
          </cell>
          <cell r="K9">
            <v>0.69199999999999995</v>
          </cell>
          <cell r="L9">
            <v>0</v>
          </cell>
          <cell r="M9">
            <v>0</v>
          </cell>
          <cell r="N9">
            <v>65.536000000000001</v>
          </cell>
          <cell r="O9">
            <v>0</v>
          </cell>
          <cell r="P9">
            <v>268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268</v>
          </cell>
          <cell r="V9">
            <v>0</v>
          </cell>
          <cell r="W9">
            <v>0.70499999999999996</v>
          </cell>
          <cell r="X9">
            <v>66.849000000000004</v>
          </cell>
          <cell r="Y9">
            <v>2.0179999999999998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65.536000000000001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66.849000000000004</v>
          </cell>
          <cell r="BC9">
            <v>268</v>
          </cell>
          <cell r="BD9">
            <v>185.70400000000001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228.28200000000001</v>
          </cell>
          <cell r="E10">
            <v>108.15</v>
          </cell>
          <cell r="F10">
            <v>120.13200000000001</v>
          </cell>
          <cell r="G10">
            <v>35.570999999999998</v>
          </cell>
          <cell r="H10">
            <v>0</v>
          </cell>
          <cell r="I10">
            <v>84.525000000000006</v>
          </cell>
          <cell r="J10">
            <v>0.57199999999999995</v>
          </cell>
          <cell r="K10">
            <v>0.63600000000000001</v>
          </cell>
          <cell r="L10">
            <v>0</v>
          </cell>
          <cell r="M10">
            <v>0</v>
          </cell>
          <cell r="N10">
            <v>83.316999999999993</v>
          </cell>
          <cell r="O10">
            <v>0</v>
          </cell>
          <cell r="P10">
            <v>338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338</v>
          </cell>
          <cell r="V10">
            <v>0</v>
          </cell>
          <cell r="W10">
            <v>1.099</v>
          </cell>
          <cell r="X10">
            <v>84.525000000000006</v>
          </cell>
          <cell r="Y10">
            <v>2.3069999999999999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83.316999999999993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84.525000000000006</v>
          </cell>
          <cell r="BC10">
            <v>338</v>
          </cell>
          <cell r="BD10">
            <v>228.28200000000001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159.31800000000001</v>
          </cell>
          <cell r="E11">
            <v>76.707999999999998</v>
          </cell>
          <cell r="F11">
            <v>82.61</v>
          </cell>
          <cell r="G11">
            <v>35.558</v>
          </cell>
          <cell r="H11">
            <v>0</v>
          </cell>
          <cell r="I11">
            <v>59.841000000000001</v>
          </cell>
          <cell r="J11">
            <v>0.91200000000000003</v>
          </cell>
          <cell r="K11">
            <v>0.98199999999999998</v>
          </cell>
          <cell r="L11">
            <v>0</v>
          </cell>
          <cell r="M11">
            <v>0</v>
          </cell>
          <cell r="N11">
            <v>57.947000000000003</v>
          </cell>
          <cell r="O11">
            <v>0</v>
          </cell>
          <cell r="P11">
            <v>232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232</v>
          </cell>
          <cell r="V11">
            <v>0</v>
          </cell>
          <cell r="W11">
            <v>1.504</v>
          </cell>
          <cell r="X11">
            <v>59.841000000000001</v>
          </cell>
          <cell r="Y11">
            <v>3.3980000000000001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57.947000000000003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59.841000000000001</v>
          </cell>
          <cell r="BC11">
            <v>232</v>
          </cell>
          <cell r="BD11">
            <v>159.31800000000001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144.28200000000001</v>
          </cell>
          <cell r="E12">
            <v>69.683999999999997</v>
          </cell>
          <cell r="F12">
            <v>74.597999999999999</v>
          </cell>
          <cell r="G12">
            <v>35.563000000000002</v>
          </cell>
          <cell r="H12">
            <v>0</v>
          </cell>
          <cell r="I12">
            <v>53.453000000000003</v>
          </cell>
          <cell r="J12">
            <v>1.0960000000000001</v>
          </cell>
          <cell r="K12">
            <v>1.173</v>
          </cell>
          <cell r="L12">
            <v>0</v>
          </cell>
          <cell r="M12">
            <v>0</v>
          </cell>
          <cell r="N12">
            <v>51.183999999999997</v>
          </cell>
          <cell r="O12">
            <v>0</v>
          </cell>
          <cell r="P12">
            <v>206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206</v>
          </cell>
          <cell r="V12">
            <v>0</v>
          </cell>
          <cell r="W12">
            <v>1.6779999999999999</v>
          </cell>
          <cell r="X12">
            <v>53.453000000000003</v>
          </cell>
          <cell r="Y12">
            <v>3.9470000000000001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51.183999999999997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53.453000000000003</v>
          </cell>
          <cell r="BC12">
            <v>206</v>
          </cell>
          <cell r="BD12">
            <v>144.28200000000001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145.24</v>
          </cell>
          <cell r="E13">
            <v>69.700999999999993</v>
          </cell>
          <cell r="F13">
            <v>75.539000000000001</v>
          </cell>
          <cell r="G13">
            <v>35.58</v>
          </cell>
          <cell r="H13">
            <v>0</v>
          </cell>
          <cell r="I13">
            <v>53.055999999999997</v>
          </cell>
          <cell r="J13">
            <v>0.77100000000000002</v>
          </cell>
          <cell r="K13">
            <v>0.83599999999999997</v>
          </cell>
          <cell r="L13">
            <v>0</v>
          </cell>
          <cell r="M13">
            <v>0</v>
          </cell>
          <cell r="N13">
            <v>51.448999999999998</v>
          </cell>
          <cell r="O13">
            <v>0</v>
          </cell>
          <cell r="P13">
            <v>207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207</v>
          </cell>
          <cell r="V13">
            <v>0</v>
          </cell>
          <cell r="W13">
            <v>1.726</v>
          </cell>
          <cell r="X13">
            <v>53.055999999999997</v>
          </cell>
          <cell r="Y13">
            <v>3.3330000000000002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51.448999999999998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53.055999999999997</v>
          </cell>
          <cell r="BC13">
            <v>207</v>
          </cell>
          <cell r="BD13">
            <v>145.24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150.04400000000001</v>
          </cell>
          <cell r="E14">
            <v>72.802000000000007</v>
          </cell>
          <cell r="F14">
            <v>77.242000000000004</v>
          </cell>
          <cell r="G14">
            <v>35.667000000000002</v>
          </cell>
          <cell r="H14">
            <v>0</v>
          </cell>
          <cell r="I14">
            <v>56.29</v>
          </cell>
          <cell r="J14">
            <v>1.7709999999999999</v>
          </cell>
          <cell r="K14">
            <v>1.88</v>
          </cell>
          <cell r="L14">
            <v>0</v>
          </cell>
          <cell r="M14">
            <v>0</v>
          </cell>
          <cell r="N14">
            <v>52.639000000000003</v>
          </cell>
          <cell r="O14">
            <v>0</v>
          </cell>
          <cell r="P14">
            <v>215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215</v>
          </cell>
          <cell r="V14">
            <v>0</v>
          </cell>
          <cell r="W14">
            <v>1.643</v>
          </cell>
          <cell r="X14">
            <v>56.29</v>
          </cell>
          <cell r="Y14">
            <v>5.2939999999999996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52.639000000000003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56.29</v>
          </cell>
          <cell r="BC14">
            <v>215</v>
          </cell>
          <cell r="BD14">
            <v>150.04400000000001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255.87899999999999</v>
          </cell>
          <cell r="E15">
            <v>122.133</v>
          </cell>
          <cell r="F15">
            <v>133.74600000000001</v>
          </cell>
          <cell r="G15">
            <v>35.588999999999999</v>
          </cell>
          <cell r="H15">
            <v>0</v>
          </cell>
          <cell r="I15">
            <v>94.106999999999999</v>
          </cell>
          <cell r="J15">
            <v>0.51500000000000001</v>
          </cell>
          <cell r="K15">
            <v>0.56499999999999995</v>
          </cell>
          <cell r="L15">
            <v>0</v>
          </cell>
          <cell r="M15">
            <v>0</v>
          </cell>
          <cell r="N15">
            <v>93.027000000000001</v>
          </cell>
          <cell r="O15">
            <v>0</v>
          </cell>
          <cell r="P15">
            <v>371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371</v>
          </cell>
          <cell r="V15">
            <v>0</v>
          </cell>
          <cell r="W15">
            <v>1.4330000000000001</v>
          </cell>
          <cell r="X15">
            <v>94.106999999999999</v>
          </cell>
          <cell r="Y15">
            <v>2.5129999999999999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93.027000000000001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94.106999999999999</v>
          </cell>
          <cell r="BC15">
            <v>371</v>
          </cell>
          <cell r="BD15">
            <v>255.87899999999999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57.4</v>
          </cell>
          <cell r="E10">
            <v>25.542999999999999</v>
          </cell>
          <cell r="F10">
            <v>31.856999999999999</v>
          </cell>
          <cell r="G10">
            <v>35.606999999999999</v>
          </cell>
          <cell r="H10">
            <v>0</v>
          </cell>
          <cell r="I10">
            <v>19.154</v>
          </cell>
          <cell r="J10">
            <v>0.26200000000000001</v>
          </cell>
          <cell r="K10">
            <v>0.32600000000000001</v>
          </cell>
          <cell r="L10">
            <v>0</v>
          </cell>
          <cell r="M10">
            <v>0</v>
          </cell>
          <cell r="N10">
            <v>18.565999999999999</v>
          </cell>
          <cell r="O10">
            <v>0</v>
          </cell>
          <cell r="P10">
            <v>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86</v>
          </cell>
          <cell r="V10">
            <v>0</v>
          </cell>
          <cell r="W10">
            <v>4.2000000000000003E-2</v>
          </cell>
          <cell r="X10">
            <v>19.154</v>
          </cell>
          <cell r="Y10">
            <v>0.63000000000000012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18.565999999999999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19.154</v>
          </cell>
          <cell r="BC10">
            <v>86</v>
          </cell>
          <cell r="BD10">
            <v>57.4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102.559</v>
          </cell>
          <cell r="E11">
            <v>45.24</v>
          </cell>
          <cell r="F11">
            <v>57.319000000000003</v>
          </cell>
          <cell r="G11">
            <v>35.542999999999999</v>
          </cell>
          <cell r="H11">
            <v>0</v>
          </cell>
          <cell r="I11">
            <v>34.64</v>
          </cell>
          <cell r="J11">
            <v>0.24099999999999999</v>
          </cell>
          <cell r="K11">
            <v>0.30599999999999999</v>
          </cell>
          <cell r="L11">
            <v>0</v>
          </cell>
          <cell r="M11">
            <v>0</v>
          </cell>
          <cell r="N11">
            <v>34.093000000000004</v>
          </cell>
          <cell r="O11">
            <v>0</v>
          </cell>
          <cell r="P11">
            <v>158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158</v>
          </cell>
          <cell r="V11">
            <v>0</v>
          </cell>
          <cell r="W11">
            <v>6.7000000000000004E-2</v>
          </cell>
          <cell r="X11">
            <v>34.64</v>
          </cell>
          <cell r="Y11">
            <v>0.61399999999999988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34.093000000000004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34.64</v>
          </cell>
          <cell r="BC11">
            <v>158</v>
          </cell>
          <cell r="BD11">
            <v>102.559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87.540999999999997</v>
          </cell>
          <cell r="E12">
            <v>38.762</v>
          </cell>
          <cell r="F12">
            <v>48.779000000000003</v>
          </cell>
          <cell r="G12">
            <v>35.515999999999998</v>
          </cell>
          <cell r="H12">
            <v>0</v>
          </cell>
          <cell r="I12">
            <v>29.579000000000001</v>
          </cell>
          <cell r="J12">
            <v>0.214</v>
          </cell>
          <cell r="K12">
            <v>0.26900000000000002</v>
          </cell>
          <cell r="L12">
            <v>0</v>
          </cell>
          <cell r="M12">
            <v>0</v>
          </cell>
          <cell r="N12">
            <v>29.096</v>
          </cell>
          <cell r="O12">
            <v>0</v>
          </cell>
          <cell r="P12">
            <v>134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134</v>
          </cell>
          <cell r="V12">
            <v>0</v>
          </cell>
          <cell r="W12">
            <v>8.3000000000000004E-2</v>
          </cell>
          <cell r="X12">
            <v>29.579000000000001</v>
          </cell>
          <cell r="Y12">
            <v>0.56599999999999995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29.096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29.579000000000001</v>
          </cell>
          <cell r="BC12">
            <v>134</v>
          </cell>
          <cell r="BD12">
            <v>87.540999999999997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93.387</v>
          </cell>
          <cell r="E13">
            <v>41.093000000000004</v>
          </cell>
          <cell r="F13">
            <v>52.293999999999997</v>
          </cell>
          <cell r="G13">
            <v>35.558999999999997</v>
          </cell>
          <cell r="H13">
            <v>0</v>
          </cell>
          <cell r="I13">
            <v>31.431999999999999</v>
          </cell>
          <cell r="J13">
            <v>0.223</v>
          </cell>
          <cell r="K13">
            <v>0.28299999999999997</v>
          </cell>
          <cell r="L13">
            <v>0</v>
          </cell>
          <cell r="M13">
            <v>0</v>
          </cell>
          <cell r="N13">
            <v>30.925999999999998</v>
          </cell>
          <cell r="O13">
            <v>0</v>
          </cell>
          <cell r="P13">
            <v>144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144</v>
          </cell>
          <cell r="V13">
            <v>0</v>
          </cell>
          <cell r="W13">
            <v>9.7000000000000003E-2</v>
          </cell>
          <cell r="X13">
            <v>31.431999999999999</v>
          </cell>
          <cell r="Y13">
            <v>0.60299999999999998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31.431999999999999</v>
          </cell>
          <cell r="BC13">
            <v>144</v>
          </cell>
          <cell r="BD13">
            <v>93.387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93.421999999999997</v>
          </cell>
          <cell r="E14">
            <v>41.363999999999997</v>
          </cell>
          <cell r="F14">
            <v>52.058</v>
          </cell>
          <cell r="G14">
            <v>35.542999999999999</v>
          </cell>
          <cell r="H14">
            <v>0</v>
          </cell>
          <cell r="I14">
            <v>31.341999999999999</v>
          </cell>
          <cell r="J14">
            <v>0.223</v>
          </cell>
          <cell r="K14">
            <v>0.28100000000000003</v>
          </cell>
          <cell r="L14">
            <v>0</v>
          </cell>
          <cell r="M14">
            <v>0</v>
          </cell>
          <cell r="N14">
            <v>30.838000000000001</v>
          </cell>
          <cell r="O14">
            <v>0</v>
          </cell>
          <cell r="P14">
            <v>142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142</v>
          </cell>
          <cell r="V14">
            <v>0</v>
          </cell>
          <cell r="W14">
            <v>9.9000000000000005E-2</v>
          </cell>
          <cell r="X14">
            <v>31.341999999999999</v>
          </cell>
          <cell r="Y14">
            <v>0.60299999999999998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30.838000000000001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31.341999999999999</v>
          </cell>
          <cell r="BC14">
            <v>142</v>
          </cell>
          <cell r="BD14">
            <v>93.421999999999997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131.09</v>
          </cell>
          <cell r="E15">
            <v>57.610999999999997</v>
          </cell>
          <cell r="F15">
            <v>73.478999999999999</v>
          </cell>
          <cell r="G15">
            <v>35.539000000000001</v>
          </cell>
          <cell r="H15">
            <v>0</v>
          </cell>
          <cell r="I15">
            <v>44.210999999999999</v>
          </cell>
          <cell r="J15">
            <v>0.28199999999999997</v>
          </cell>
          <cell r="K15">
            <v>0.35899999999999999</v>
          </cell>
          <cell r="L15">
            <v>0</v>
          </cell>
          <cell r="M15">
            <v>0</v>
          </cell>
          <cell r="N15">
            <v>43.57</v>
          </cell>
          <cell r="O15">
            <v>0</v>
          </cell>
          <cell r="P15">
            <v>203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203</v>
          </cell>
          <cell r="V15">
            <v>0</v>
          </cell>
          <cell r="W15">
            <v>9.0999999999999998E-2</v>
          </cell>
          <cell r="X15">
            <v>44.210999999999999</v>
          </cell>
          <cell r="Y15">
            <v>0.73199999999999998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43.57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44.210999999999999</v>
          </cell>
          <cell r="BC15">
            <v>203</v>
          </cell>
          <cell r="BD15">
            <v>131.09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23.332999999999998</v>
          </cell>
          <cell r="J16">
            <v>10.208</v>
          </cell>
          <cell r="K16">
            <v>13.125</v>
          </cell>
          <cell r="L16">
            <v>0</v>
          </cell>
          <cell r="M16">
            <v>0</v>
          </cell>
          <cell r="N16">
            <v>0</v>
          </cell>
          <cell r="O16">
            <v>-1.7763568394002505E-15</v>
          </cell>
          <cell r="P16">
            <v>108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108</v>
          </cell>
          <cell r="V16">
            <v>0</v>
          </cell>
          <cell r="W16">
            <v>0</v>
          </cell>
          <cell r="X16">
            <v>23.332999999999998</v>
          </cell>
          <cell r="Y16">
            <v>23.332999999999998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23.332999999999998</v>
          </cell>
          <cell r="BC16">
            <v>108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65.435000000000002</v>
          </cell>
          <cell r="E10">
            <v>29.16</v>
          </cell>
          <cell r="F10">
            <v>36.274999999999999</v>
          </cell>
          <cell r="G10">
            <v>35.578000000000003</v>
          </cell>
          <cell r="H10">
            <v>0</v>
          </cell>
          <cell r="I10">
            <v>21.882999999999999</v>
          </cell>
          <cell r="J10">
            <v>0.26700000000000002</v>
          </cell>
          <cell r="K10">
            <v>0.33300000000000002</v>
          </cell>
          <cell r="L10">
            <v>0</v>
          </cell>
          <cell r="M10">
            <v>0</v>
          </cell>
          <cell r="N10">
            <v>21.283000000000001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0.13600000000000001</v>
          </cell>
          <cell r="X10">
            <v>21.882999999999999</v>
          </cell>
          <cell r="Y10">
            <v>0.7360000000000001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21.283000000000001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21.882999999999999</v>
          </cell>
          <cell r="BC10">
            <v>98</v>
          </cell>
          <cell r="BD10">
            <v>65.435000000000002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87.293000000000006</v>
          </cell>
          <cell r="E11">
            <v>38.948999999999998</v>
          </cell>
          <cell r="F11">
            <v>48.344000000000001</v>
          </cell>
          <cell r="G11">
            <v>35.54</v>
          </cell>
          <cell r="H11">
            <v>0</v>
          </cell>
          <cell r="I11">
            <v>29.765000000000001</v>
          </cell>
          <cell r="J11">
            <v>0.17899999999999999</v>
          </cell>
          <cell r="K11">
            <v>0.222</v>
          </cell>
          <cell r="L11">
            <v>0</v>
          </cell>
          <cell r="M11">
            <v>0</v>
          </cell>
          <cell r="N11">
            <v>29.364000000000001</v>
          </cell>
          <cell r="O11">
            <v>0</v>
          </cell>
          <cell r="P11">
            <v>133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133</v>
          </cell>
          <cell r="V11">
            <v>0</v>
          </cell>
          <cell r="W11">
            <v>0.22700000000000001</v>
          </cell>
          <cell r="X11">
            <v>29.765000000000001</v>
          </cell>
          <cell r="Y11">
            <v>0.628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29.364000000000001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29.765000000000001</v>
          </cell>
          <cell r="BC11">
            <v>133</v>
          </cell>
          <cell r="BD11">
            <v>87.293000000000006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78.918999999999997</v>
          </cell>
          <cell r="E12">
            <v>35.237000000000002</v>
          </cell>
          <cell r="F12">
            <v>43.682000000000002</v>
          </cell>
          <cell r="G12">
            <v>35.514000000000003</v>
          </cell>
          <cell r="H12">
            <v>0</v>
          </cell>
          <cell r="I12">
            <v>26.888999999999999</v>
          </cell>
          <cell r="J12">
            <v>0.17499999999999999</v>
          </cell>
          <cell r="K12">
            <v>0.218</v>
          </cell>
          <cell r="L12">
            <v>0</v>
          </cell>
          <cell r="M12">
            <v>0</v>
          </cell>
          <cell r="N12">
            <v>26.495999999999999</v>
          </cell>
          <cell r="O12">
            <v>0</v>
          </cell>
          <cell r="P12">
            <v>120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120</v>
          </cell>
          <cell r="V12">
            <v>0</v>
          </cell>
          <cell r="W12">
            <v>0.27700000000000002</v>
          </cell>
          <cell r="X12">
            <v>26.888999999999999</v>
          </cell>
          <cell r="Y12">
            <v>0.67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26.495999999999999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26.888999999999999</v>
          </cell>
          <cell r="BC12">
            <v>120</v>
          </cell>
          <cell r="BD12">
            <v>78.918999999999997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79.25</v>
          </cell>
          <cell r="E13">
            <v>35.140999999999998</v>
          </cell>
          <cell r="F13">
            <v>44.109000000000002</v>
          </cell>
          <cell r="G13">
            <v>35.558999999999997</v>
          </cell>
          <cell r="H13">
            <v>0</v>
          </cell>
          <cell r="I13">
            <v>26.998999999999999</v>
          </cell>
          <cell r="J13">
            <v>0.18</v>
          </cell>
          <cell r="K13">
            <v>0.22600000000000001</v>
          </cell>
          <cell r="L13">
            <v>0</v>
          </cell>
          <cell r="M13">
            <v>0</v>
          </cell>
          <cell r="N13">
            <v>26.593</v>
          </cell>
          <cell r="O13">
            <v>0</v>
          </cell>
          <cell r="P13">
            <v>122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122</v>
          </cell>
          <cell r="V13">
            <v>0</v>
          </cell>
          <cell r="W13">
            <v>0.28899999999999998</v>
          </cell>
          <cell r="X13">
            <v>26.998999999999999</v>
          </cell>
          <cell r="Y13">
            <v>0.69500000000000006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26.593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26.998999999999999</v>
          </cell>
          <cell r="BC13">
            <v>122</v>
          </cell>
          <cell r="BD13">
            <v>79.25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84.650999999999996</v>
          </cell>
          <cell r="E14">
            <v>37.527000000000001</v>
          </cell>
          <cell r="F14">
            <v>47.124000000000002</v>
          </cell>
          <cell r="G14">
            <v>35.545999999999999</v>
          </cell>
          <cell r="H14">
            <v>0</v>
          </cell>
          <cell r="I14">
            <v>28.757000000000001</v>
          </cell>
          <cell r="J14">
            <v>0.17</v>
          </cell>
          <cell r="K14">
            <v>0.214</v>
          </cell>
          <cell r="L14">
            <v>0</v>
          </cell>
          <cell r="M14">
            <v>0</v>
          </cell>
          <cell r="N14">
            <v>28.373000000000001</v>
          </cell>
          <cell r="O14">
            <v>0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0.26800000000000002</v>
          </cell>
          <cell r="X14">
            <v>28.757000000000001</v>
          </cell>
          <cell r="Y14">
            <v>0.65200000000000002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28.373000000000001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28.757000000000001</v>
          </cell>
          <cell r="BC14">
            <v>130</v>
          </cell>
          <cell r="BD14">
            <v>84.650999999999996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124.011</v>
          </cell>
          <cell r="E15">
            <v>54.393999999999998</v>
          </cell>
          <cell r="F15">
            <v>69.617000000000004</v>
          </cell>
          <cell r="G15">
            <v>35.534999999999997</v>
          </cell>
          <cell r="H15">
            <v>0</v>
          </cell>
          <cell r="I15">
            <v>42.104999999999997</v>
          </cell>
          <cell r="J15">
            <v>0.214</v>
          </cell>
          <cell r="K15">
            <v>0.27400000000000002</v>
          </cell>
          <cell r="L15">
            <v>0</v>
          </cell>
          <cell r="M15">
            <v>0</v>
          </cell>
          <cell r="N15">
            <v>41.616999999999997</v>
          </cell>
          <cell r="O15">
            <v>0</v>
          </cell>
          <cell r="P15">
            <v>194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194</v>
          </cell>
          <cell r="V15">
            <v>0</v>
          </cell>
          <cell r="W15">
            <v>0.22</v>
          </cell>
          <cell r="X15">
            <v>42.104999999999997</v>
          </cell>
          <cell r="Y15">
            <v>0.70799999999999996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41.616999999999997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42.104999999999997</v>
          </cell>
          <cell r="BC15">
            <v>194</v>
          </cell>
          <cell r="BD15">
            <v>124.011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27.036999999999999</v>
          </cell>
          <cell r="J16">
            <v>11.782999999999999</v>
          </cell>
          <cell r="K16">
            <v>15.254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126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126</v>
          </cell>
          <cell r="V16">
            <v>0</v>
          </cell>
          <cell r="W16">
            <v>0</v>
          </cell>
          <cell r="X16">
            <v>27.036999999999999</v>
          </cell>
          <cell r="Y16">
            <v>27.036999999999999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27.036999999999999</v>
          </cell>
          <cell r="BC16">
            <v>126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>
            <v>34.667999999999999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>
            <v>34.667999999999999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>
            <v>34.667999999999999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4.8000000000000001E-2</v>
          </cell>
          <cell r="O8">
            <v>-4.8000000000000001E-2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1.0999999999999999E-2</v>
          </cell>
          <cell r="X8">
            <v>0</v>
          </cell>
          <cell r="Y8">
            <v>1.0999999999999999E-2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4.8000000000000001E-2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115.029</v>
          </cell>
          <cell r="E9">
            <v>48.704999999999998</v>
          </cell>
          <cell r="F9">
            <v>66.323999999999998</v>
          </cell>
          <cell r="G9">
            <v>35.430999999999997</v>
          </cell>
          <cell r="H9">
            <v>0</v>
          </cell>
          <cell r="I9">
            <v>39.369</v>
          </cell>
          <cell r="J9">
            <v>0.98</v>
          </cell>
          <cell r="K9">
            <v>1.335</v>
          </cell>
          <cell r="L9">
            <v>0</v>
          </cell>
          <cell r="M9">
            <v>0</v>
          </cell>
          <cell r="N9">
            <v>37.054000000000002</v>
          </cell>
          <cell r="O9">
            <v>0</v>
          </cell>
          <cell r="P9">
            <v>193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193</v>
          </cell>
          <cell r="V9">
            <v>0</v>
          </cell>
          <cell r="W9">
            <v>4.2000000000000003E-2</v>
          </cell>
          <cell r="X9">
            <v>39.369</v>
          </cell>
          <cell r="Y9">
            <v>2.3569999999999998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37.054000000000002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39.369</v>
          </cell>
          <cell r="BC9">
            <v>193</v>
          </cell>
          <cell r="BD9">
            <v>115.029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81.453999999999994</v>
          </cell>
          <cell r="E10">
            <v>34.313000000000002</v>
          </cell>
          <cell r="F10">
            <v>47.140999999999998</v>
          </cell>
          <cell r="G10">
            <v>35.567</v>
          </cell>
          <cell r="H10">
            <v>0</v>
          </cell>
          <cell r="I10">
            <v>27.498000000000001</v>
          </cell>
          <cell r="J10">
            <v>0.378</v>
          </cell>
          <cell r="K10">
            <v>0.52</v>
          </cell>
          <cell r="L10">
            <v>0</v>
          </cell>
          <cell r="M10">
            <v>0</v>
          </cell>
          <cell r="N10">
            <v>26.6</v>
          </cell>
          <cell r="O10">
            <v>0</v>
          </cell>
          <cell r="P10">
            <v>136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136</v>
          </cell>
          <cell r="V10">
            <v>0</v>
          </cell>
          <cell r="W10">
            <v>3.9E-2</v>
          </cell>
          <cell r="X10">
            <v>27.498000000000001</v>
          </cell>
          <cell r="Y10">
            <v>0.93700000000000006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27.498000000000001</v>
          </cell>
          <cell r="BC10">
            <v>136</v>
          </cell>
          <cell r="BD10">
            <v>81.453999999999994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74.972999999999999</v>
          </cell>
          <cell r="E11">
            <v>31.523</v>
          </cell>
          <cell r="F11">
            <v>43.45</v>
          </cell>
          <cell r="G11">
            <v>35.576000000000001</v>
          </cell>
          <cell r="H11">
            <v>0</v>
          </cell>
          <cell r="I11">
            <v>25.190999999999999</v>
          </cell>
          <cell r="J11">
            <v>8.7929999999999993</v>
          </cell>
          <cell r="K11">
            <v>12.12</v>
          </cell>
          <cell r="L11">
            <v>0</v>
          </cell>
          <cell r="M11">
            <v>0</v>
          </cell>
          <cell r="N11">
            <v>4.2779999999999996</v>
          </cell>
          <cell r="O11">
            <v>0</v>
          </cell>
          <cell r="P11">
            <v>125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125</v>
          </cell>
          <cell r="V11">
            <v>0</v>
          </cell>
          <cell r="W11">
            <v>8.9999999999999993E-3</v>
          </cell>
          <cell r="X11">
            <v>25.190999999999999</v>
          </cell>
          <cell r="Y11">
            <v>20.921999999999997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4.2779999999999996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25.190999999999999</v>
          </cell>
          <cell r="BC11">
            <v>125</v>
          </cell>
          <cell r="BD11">
            <v>74.972999999999999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76.822999999999993</v>
          </cell>
          <cell r="E12">
            <v>32.32</v>
          </cell>
          <cell r="F12">
            <v>44.503</v>
          </cell>
          <cell r="G12">
            <v>35.563000000000002</v>
          </cell>
          <cell r="H12">
            <v>0</v>
          </cell>
          <cell r="I12">
            <v>25.821999999999999</v>
          </cell>
          <cell r="J12">
            <v>0.37</v>
          </cell>
          <cell r="K12">
            <v>0.51</v>
          </cell>
          <cell r="L12">
            <v>0</v>
          </cell>
          <cell r="M12">
            <v>0</v>
          </cell>
          <cell r="N12">
            <v>24.942</v>
          </cell>
          <cell r="O12">
            <v>0</v>
          </cell>
          <cell r="P12">
            <v>128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128</v>
          </cell>
          <cell r="V12">
            <v>0</v>
          </cell>
          <cell r="W12">
            <v>2.9000000000000001E-2</v>
          </cell>
          <cell r="X12">
            <v>25.821999999999999</v>
          </cell>
          <cell r="Y12">
            <v>0.90900000000000003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24.942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25.821999999999999</v>
          </cell>
          <cell r="BC12">
            <v>128</v>
          </cell>
          <cell r="BD12">
            <v>76.822999999999993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74.995999999999995</v>
          </cell>
          <cell r="E13">
            <v>31.553000000000001</v>
          </cell>
          <cell r="F13">
            <v>43.442999999999998</v>
          </cell>
          <cell r="G13">
            <v>34.667999999999999</v>
          </cell>
          <cell r="H13">
            <v>0</v>
          </cell>
          <cell r="I13">
            <v>25.824000000000002</v>
          </cell>
          <cell r="J13">
            <v>0.36899999999999999</v>
          </cell>
          <cell r="K13">
            <v>0.50700000000000001</v>
          </cell>
          <cell r="L13">
            <v>0</v>
          </cell>
          <cell r="M13">
            <v>0</v>
          </cell>
          <cell r="N13">
            <v>24.948</v>
          </cell>
          <cell r="O13">
            <v>0</v>
          </cell>
          <cell r="P13">
            <v>128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128</v>
          </cell>
          <cell r="V13">
            <v>0</v>
          </cell>
          <cell r="W13">
            <v>2.9000000000000001E-2</v>
          </cell>
          <cell r="X13">
            <v>25.824000000000002</v>
          </cell>
          <cell r="Y13">
            <v>0.90500000000000003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24.948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25.824000000000002</v>
          </cell>
          <cell r="BC13">
            <v>128</v>
          </cell>
          <cell r="BD13">
            <v>74.995999999999995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81.918999999999997</v>
          </cell>
          <cell r="E14">
            <v>34.261000000000003</v>
          </cell>
          <cell r="F14">
            <v>47.658000000000001</v>
          </cell>
          <cell r="G14">
            <v>34.667999999999999</v>
          </cell>
          <cell r="H14">
            <v>0</v>
          </cell>
          <cell r="I14">
            <v>28.356999999999999</v>
          </cell>
          <cell r="J14">
            <v>0.39200000000000002</v>
          </cell>
          <cell r="K14">
            <v>0.54500000000000004</v>
          </cell>
          <cell r="L14">
            <v>0</v>
          </cell>
          <cell r="M14">
            <v>0</v>
          </cell>
          <cell r="N14">
            <v>27.42</v>
          </cell>
          <cell r="O14">
            <v>0</v>
          </cell>
          <cell r="P14">
            <v>142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142</v>
          </cell>
          <cell r="V14">
            <v>0</v>
          </cell>
          <cell r="W14">
            <v>0.03</v>
          </cell>
          <cell r="X14">
            <v>28.356999999999999</v>
          </cell>
          <cell r="Y14">
            <v>0.96700000000000008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27.42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28.356999999999999</v>
          </cell>
          <cell r="BC14">
            <v>142</v>
          </cell>
          <cell r="BD14">
            <v>81.918999999999997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186.49</v>
          </cell>
          <cell r="E15">
            <v>76.27</v>
          </cell>
          <cell r="F15">
            <v>110.22</v>
          </cell>
          <cell r="G15">
            <v>34.667999999999999</v>
          </cell>
          <cell r="H15">
            <v>0</v>
          </cell>
          <cell r="I15">
            <v>64.777000000000001</v>
          </cell>
          <cell r="J15">
            <v>0.80300000000000005</v>
          </cell>
          <cell r="K15">
            <v>1.161</v>
          </cell>
          <cell r="L15">
            <v>0</v>
          </cell>
          <cell r="M15">
            <v>0</v>
          </cell>
          <cell r="N15">
            <v>62.813000000000002</v>
          </cell>
          <cell r="O15">
            <v>0</v>
          </cell>
          <cell r="P15">
            <v>337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337</v>
          </cell>
          <cell r="V15">
            <v>0</v>
          </cell>
          <cell r="W15">
            <v>4.3999999999999997E-2</v>
          </cell>
          <cell r="X15">
            <v>64.777000000000001</v>
          </cell>
          <cell r="Y15">
            <v>2.008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62.813000000000002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64.777000000000001</v>
          </cell>
          <cell r="BC15">
            <v>337</v>
          </cell>
          <cell r="BD15">
            <v>186.49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169.584</v>
          </cell>
          <cell r="E10">
            <v>84.956999999999994</v>
          </cell>
          <cell r="F10">
            <v>84.626999999999995</v>
          </cell>
          <cell r="G10">
            <v>35.545000000000002</v>
          </cell>
          <cell r="H10">
            <v>0</v>
          </cell>
          <cell r="I10">
            <v>61.348999999999997</v>
          </cell>
          <cell r="J10">
            <v>0.70899999999999996</v>
          </cell>
          <cell r="K10">
            <v>0.70699999999999996</v>
          </cell>
          <cell r="L10">
            <v>0</v>
          </cell>
          <cell r="M10">
            <v>0</v>
          </cell>
          <cell r="N10">
            <v>59.933</v>
          </cell>
          <cell r="O10">
            <v>0</v>
          </cell>
          <cell r="P10">
            <v>220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220</v>
          </cell>
          <cell r="V10">
            <v>0</v>
          </cell>
          <cell r="W10">
            <v>1.1339999999999999</v>
          </cell>
          <cell r="X10">
            <v>61.348999999999997</v>
          </cell>
          <cell r="Y10">
            <v>2.5499999999999998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220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59.933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220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61.348999999999997</v>
          </cell>
          <cell r="BC10">
            <v>220</v>
          </cell>
          <cell r="BD10">
            <v>169.584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300.911</v>
          </cell>
          <cell r="E11">
            <v>155.953</v>
          </cell>
          <cell r="F11">
            <v>144.958</v>
          </cell>
          <cell r="G11">
            <v>35.537999999999997</v>
          </cell>
          <cell r="H11">
            <v>0</v>
          </cell>
          <cell r="I11">
            <v>110.872</v>
          </cell>
          <cell r="J11">
            <v>1.3169999999999999</v>
          </cell>
          <cell r="K11">
            <v>1.224</v>
          </cell>
          <cell r="L11">
            <v>0</v>
          </cell>
          <cell r="M11">
            <v>0</v>
          </cell>
          <cell r="N11">
            <v>108.331</v>
          </cell>
          <cell r="O11">
            <v>0</v>
          </cell>
          <cell r="P11">
            <v>371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371</v>
          </cell>
          <cell r="V11">
            <v>0</v>
          </cell>
          <cell r="W11">
            <v>1.591</v>
          </cell>
          <cell r="X11">
            <v>110.872</v>
          </cell>
          <cell r="Y11">
            <v>4.1319999999999997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108.331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110.872</v>
          </cell>
          <cell r="BC11">
            <v>371</v>
          </cell>
          <cell r="BD11">
            <v>300.911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244.02099999999999</v>
          </cell>
          <cell r="E12">
            <v>121.732</v>
          </cell>
          <cell r="F12">
            <v>122.289</v>
          </cell>
          <cell r="G12">
            <v>35.531999999999996</v>
          </cell>
          <cell r="H12">
            <v>0</v>
          </cell>
          <cell r="I12">
            <v>91.248999999999995</v>
          </cell>
          <cell r="J12">
            <v>1.829</v>
          </cell>
          <cell r="K12">
            <v>1.8380000000000001</v>
          </cell>
          <cell r="L12">
            <v>0</v>
          </cell>
          <cell r="M12">
            <v>0</v>
          </cell>
          <cell r="N12">
            <v>87.581999999999994</v>
          </cell>
          <cell r="O12">
            <v>0</v>
          </cell>
          <cell r="P12">
            <v>330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330</v>
          </cell>
          <cell r="V12">
            <v>0</v>
          </cell>
          <cell r="W12">
            <v>1.8839999999999999</v>
          </cell>
          <cell r="X12">
            <v>91.248999999999995</v>
          </cell>
          <cell r="Y12">
            <v>5.5510000000000002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87.581999999999994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91.248999999999995</v>
          </cell>
          <cell r="BC12">
            <v>330</v>
          </cell>
          <cell r="BD12">
            <v>244.02099999999999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270.30399999999997</v>
          </cell>
          <cell r="E13">
            <v>135.93799999999999</v>
          </cell>
          <cell r="F13">
            <v>134.36600000000001</v>
          </cell>
          <cell r="G13">
            <v>35.485999999999997</v>
          </cell>
          <cell r="H13">
            <v>0</v>
          </cell>
          <cell r="I13">
            <v>98.358999999999995</v>
          </cell>
          <cell r="J13">
            <v>0.34300000000000003</v>
          </cell>
          <cell r="K13">
            <v>0.33900000000000002</v>
          </cell>
          <cell r="L13">
            <v>0</v>
          </cell>
          <cell r="M13">
            <v>0</v>
          </cell>
          <cell r="N13">
            <v>97.677000000000007</v>
          </cell>
          <cell r="O13">
            <v>0</v>
          </cell>
          <cell r="P13">
            <v>350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350</v>
          </cell>
          <cell r="V13">
            <v>0</v>
          </cell>
          <cell r="W13">
            <v>1.8089999999999999</v>
          </cell>
          <cell r="X13">
            <v>98.358999999999995</v>
          </cell>
          <cell r="Y13">
            <v>2.4910000000000001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97.677000000000007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98.358999999999995</v>
          </cell>
          <cell r="BC13">
            <v>350</v>
          </cell>
          <cell r="BD13">
            <v>270.30399999999997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306.76</v>
          </cell>
          <cell r="E14">
            <v>144.92599999999999</v>
          </cell>
          <cell r="F14">
            <v>161.834</v>
          </cell>
          <cell r="G14">
            <v>35.594000000000001</v>
          </cell>
          <cell r="H14">
            <v>0</v>
          </cell>
          <cell r="I14">
            <v>115.17400000000001</v>
          </cell>
          <cell r="J14">
            <v>1.9770000000000001</v>
          </cell>
          <cell r="K14">
            <v>2.2069999999999999</v>
          </cell>
          <cell r="L14">
            <v>0</v>
          </cell>
          <cell r="M14">
            <v>0</v>
          </cell>
          <cell r="N14">
            <v>110.99</v>
          </cell>
          <cell r="O14">
            <v>0</v>
          </cell>
          <cell r="P14">
            <v>463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463</v>
          </cell>
          <cell r="V14">
            <v>0</v>
          </cell>
          <cell r="W14">
            <v>1.6930000000000001</v>
          </cell>
          <cell r="X14">
            <v>115.17400000000001</v>
          </cell>
          <cell r="Y14">
            <v>5.8770000000000007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110.99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115.17400000000001</v>
          </cell>
          <cell r="BC14">
            <v>463</v>
          </cell>
          <cell r="BD14">
            <v>306.76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171.58500000000001</v>
          </cell>
          <cell r="J15">
            <v>2.0219999999999998</v>
          </cell>
          <cell r="K15">
            <v>2.0579999999999998</v>
          </cell>
          <cell r="L15">
            <v>0</v>
          </cell>
          <cell r="M15">
            <v>0</v>
          </cell>
          <cell r="N15">
            <v>167.505</v>
          </cell>
          <cell r="O15">
            <v>0</v>
          </cell>
          <cell r="P15">
            <v>629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629</v>
          </cell>
          <cell r="V15">
            <v>0</v>
          </cell>
          <cell r="W15">
            <v>1.7130000000000001</v>
          </cell>
          <cell r="X15">
            <v>171.58500000000001</v>
          </cell>
          <cell r="Y15">
            <v>5.7930000000000001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167.505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171.58500000000001</v>
          </cell>
          <cell r="BC15">
            <v>629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OTE"/>
      <sheetName val="ED plyn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>
            <v>35.314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e">
            <v>#VALUE!</v>
          </cell>
          <cell r="D10" t="e">
            <v>#VALUE!</v>
          </cell>
          <cell r="E10" t="e">
            <v>#VALUE!</v>
          </cell>
          <cell r="F10" t="e">
            <v>#VALUE!</v>
          </cell>
          <cell r="G10" t="e">
            <v>#VALUE!</v>
          </cell>
          <cell r="H10" t="e">
            <v>#VALUE!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 t="e">
            <v>#VALUE!</v>
          </cell>
          <cell r="BE10" t="e">
            <v>#VALUE!</v>
          </cell>
        </row>
        <row r="11">
          <cell r="A11" t="str">
            <v>Červen</v>
          </cell>
          <cell r="B11">
            <v>6</v>
          </cell>
          <cell r="C11" t="e">
            <v>#VALUE!</v>
          </cell>
          <cell r="D11" t="e">
            <v>#VALUE!</v>
          </cell>
          <cell r="E11" t="e">
            <v>#VALUE!</v>
          </cell>
          <cell r="F11" t="e">
            <v>#VALUE!</v>
          </cell>
          <cell r="G11" t="e">
            <v>#VALUE!</v>
          </cell>
          <cell r="H11" t="e">
            <v>#VALUE!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 t="e">
            <v>#VALUE!</v>
          </cell>
          <cell r="BE11" t="e">
            <v>#VALUE!</v>
          </cell>
        </row>
        <row r="12">
          <cell r="A12" t="str">
            <v>Červenec</v>
          </cell>
          <cell r="B12">
            <v>7</v>
          </cell>
          <cell r="C12" t="e">
            <v>#VALUE!</v>
          </cell>
          <cell r="D12" t="e">
            <v>#VALUE!</v>
          </cell>
          <cell r="E12" t="e">
            <v>#VALUE!</v>
          </cell>
          <cell r="F12" t="e">
            <v>#VALUE!</v>
          </cell>
          <cell r="G12" t="e">
            <v>#VALUE!</v>
          </cell>
          <cell r="H12" t="e">
            <v>#VALUE!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 t="e">
            <v>#VALUE!</v>
          </cell>
          <cell r="BE12" t="e">
            <v>#VALUE!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26.988</v>
          </cell>
          <cell r="E13">
            <v>13.423999999999999</v>
          </cell>
          <cell r="F13">
            <v>13.564</v>
          </cell>
          <cell r="G13">
            <v>35.53</v>
          </cell>
          <cell r="H13">
            <v>0</v>
          </cell>
          <cell r="I13">
            <v>9.3469999999999995</v>
          </cell>
          <cell r="J13">
            <v>0.79900000000000004</v>
          </cell>
          <cell r="K13">
            <v>0.80700000000000005</v>
          </cell>
          <cell r="L13">
            <v>0</v>
          </cell>
          <cell r="M13">
            <v>0</v>
          </cell>
          <cell r="N13">
            <v>7.7406999999999995</v>
          </cell>
          <cell r="O13">
            <v>3.00000000000189E-4</v>
          </cell>
          <cell r="P13">
            <v>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</v>
          </cell>
          <cell r="V13">
            <v>0</v>
          </cell>
          <cell r="W13">
            <v>0</v>
          </cell>
          <cell r="X13">
            <v>9.3469999999999995</v>
          </cell>
          <cell r="Y13">
            <v>1.6060000000000001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7.7406999999999995</v>
          </cell>
          <cell r="AQ13">
            <v>0</v>
          </cell>
          <cell r="AR13">
            <v>0</v>
          </cell>
          <cell r="AS13">
            <v>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9.3469999999999995</v>
          </cell>
          <cell r="BC13">
            <v>34</v>
          </cell>
          <cell r="BD13">
            <v>26.988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11.4</v>
          </cell>
          <cell r="E14">
            <v>5.3289999999999997</v>
          </cell>
          <cell r="F14">
            <v>6.0709999999999997</v>
          </cell>
          <cell r="G14">
            <v>35.481000000000002</v>
          </cell>
          <cell r="H14">
            <v>0</v>
          </cell>
          <cell r="I14">
            <v>3.9009999999999998</v>
          </cell>
          <cell r="J14">
            <v>8.1000000000000003E-2</v>
          </cell>
          <cell r="K14">
            <v>9.2999999999999999E-2</v>
          </cell>
          <cell r="L14">
            <v>0</v>
          </cell>
          <cell r="M14">
            <v>0</v>
          </cell>
          <cell r="N14">
            <v>3.7266999999999997</v>
          </cell>
          <cell r="O14">
            <v>3.00000000000189E-4</v>
          </cell>
          <cell r="P14">
            <v>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</v>
          </cell>
          <cell r="V14">
            <v>0</v>
          </cell>
          <cell r="W14">
            <v>0</v>
          </cell>
          <cell r="X14">
            <v>3.9009999999999998</v>
          </cell>
          <cell r="Y14">
            <v>0.17399999999999999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3.7266999999999997</v>
          </cell>
          <cell r="AQ14">
            <v>0</v>
          </cell>
          <cell r="AR14">
            <v>0</v>
          </cell>
          <cell r="AS14">
            <v>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3.9009999999999998</v>
          </cell>
          <cell r="BC14">
            <v>16</v>
          </cell>
          <cell r="BD14">
            <v>11.4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57.896999999999998</v>
          </cell>
          <cell r="E15">
            <v>25.672000000000001</v>
          </cell>
          <cell r="F15">
            <v>32.225000000000001</v>
          </cell>
          <cell r="G15">
            <v>35.540999999999997</v>
          </cell>
          <cell r="H15">
            <v>0</v>
          </cell>
          <cell r="I15">
            <v>19.916799999999999</v>
          </cell>
          <cell r="J15">
            <v>0.39700000000000002</v>
          </cell>
          <cell r="K15">
            <v>0.498</v>
          </cell>
          <cell r="L15">
            <v>0</v>
          </cell>
          <cell r="M15">
            <v>0</v>
          </cell>
          <cell r="N15">
            <v>19.021900000000002</v>
          </cell>
          <cell r="O15">
            <v>-1.0000000000331966E-4</v>
          </cell>
          <cell r="P15">
            <v>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90</v>
          </cell>
          <cell r="V15">
            <v>0</v>
          </cell>
          <cell r="W15">
            <v>0</v>
          </cell>
          <cell r="X15">
            <v>19.917000000000002</v>
          </cell>
          <cell r="Y15">
            <v>0.89500000000000002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2.601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16.420900000000003</v>
          </cell>
          <cell r="AQ15">
            <v>0</v>
          </cell>
          <cell r="AR15">
            <v>0</v>
          </cell>
          <cell r="AS15">
            <v>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19.917000000000002</v>
          </cell>
          <cell r="BC15">
            <v>90</v>
          </cell>
          <cell r="BD15">
            <v>57.896999999999998</v>
          </cell>
          <cell r="BE15">
            <v>1.999999999782176E-4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37.430800000000005</v>
          </cell>
          <cell r="J16">
            <v>0.747</v>
          </cell>
          <cell r="K16">
            <v>0.97</v>
          </cell>
          <cell r="L16">
            <v>0</v>
          </cell>
          <cell r="M16">
            <v>0</v>
          </cell>
          <cell r="N16">
            <v>35.713200000000001</v>
          </cell>
          <cell r="O16">
            <v>6.0000000000570708E-4</v>
          </cell>
          <cell r="P16">
            <v>175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175</v>
          </cell>
          <cell r="V16">
            <v>0</v>
          </cell>
          <cell r="W16">
            <v>0</v>
          </cell>
          <cell r="X16">
            <v>37.430999999999997</v>
          </cell>
          <cell r="Y16">
            <v>1.7170000000000001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35.713200000000001</v>
          </cell>
          <cell r="AQ16">
            <v>0</v>
          </cell>
          <cell r="AR16">
            <v>0</v>
          </cell>
          <cell r="AS16">
            <v>175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37.430999999999997</v>
          </cell>
          <cell r="BC16">
            <v>175</v>
          </cell>
          <cell r="BD16">
            <v>0</v>
          </cell>
          <cell r="BE16">
            <v>1.999999999782176E-4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35.384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35.478999999999999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e">
            <v>#DIV/0!</v>
          </cell>
          <cell r="D8">
            <v>277.22500000000002</v>
          </cell>
          <cell r="E8" t="e">
            <v>#DIV/0!</v>
          </cell>
          <cell r="F8" t="e">
            <v>#DIV/0!</v>
          </cell>
          <cell r="G8">
            <v>35.326000000000001</v>
          </cell>
          <cell r="H8" t="e">
            <v>#DIV/0!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277.22500000000002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e">
            <v>#DIV/0!</v>
          </cell>
          <cell r="D9">
            <v>209.69300000000001</v>
          </cell>
          <cell r="E9" t="e">
            <v>#DIV/0!</v>
          </cell>
          <cell r="F9" t="e">
            <v>#DIV/0!</v>
          </cell>
          <cell r="G9">
            <v>35.320999999999998</v>
          </cell>
          <cell r="H9" t="e">
            <v>#DIV/0!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209.69300000000001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e">
            <v>#DIV/0!</v>
          </cell>
          <cell r="D10">
            <v>114.021</v>
          </cell>
          <cell r="E10" t="e">
            <v>#DIV/0!</v>
          </cell>
          <cell r="F10" t="e">
            <v>#DIV/0!</v>
          </cell>
          <cell r="G10">
            <v>35.442999999999998</v>
          </cell>
          <cell r="H10" t="e">
            <v>#DIV/0!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114.021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e">
            <v>#DIV/0!</v>
          </cell>
          <cell r="D11">
            <v>66.100999999999999</v>
          </cell>
          <cell r="E11" t="e">
            <v>#DIV/0!</v>
          </cell>
          <cell r="F11" t="e">
            <v>#DIV/0!</v>
          </cell>
          <cell r="G11">
            <v>35.534999999999997</v>
          </cell>
          <cell r="H11" t="e">
            <v>#DIV/0!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66.100999999999999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e">
            <v>#DIV/0!</v>
          </cell>
          <cell r="D12">
            <v>63.003999999999998</v>
          </cell>
          <cell r="E12" t="e">
            <v>#DIV/0!</v>
          </cell>
          <cell r="F12" t="e">
            <v>#DIV/0!</v>
          </cell>
          <cell r="G12">
            <v>35.531999999999996</v>
          </cell>
          <cell r="H12" t="e">
            <v>#DIV/0!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63.003999999999998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e">
            <v>#DIV/0!</v>
          </cell>
          <cell r="D13">
            <v>66.179000000000002</v>
          </cell>
          <cell r="E13" t="e">
            <v>#DIV/0!</v>
          </cell>
          <cell r="F13" t="e">
            <v>#DIV/0!</v>
          </cell>
          <cell r="G13">
            <v>35.488</v>
          </cell>
          <cell r="H13" t="e">
            <v>#DIV/0!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66.179000000000002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87.242999999999995</v>
          </cell>
          <cell r="E14">
            <v>40.573999999999998</v>
          </cell>
          <cell r="F14">
            <v>46.668999999999997</v>
          </cell>
          <cell r="G14">
            <v>35.618000000000002</v>
          </cell>
          <cell r="H14">
            <v>0</v>
          </cell>
          <cell r="I14">
            <v>14.49</v>
          </cell>
          <cell r="J14">
            <v>0.35799999999999998</v>
          </cell>
          <cell r="K14">
            <v>0.41199999999999998</v>
          </cell>
          <cell r="L14">
            <v>0</v>
          </cell>
          <cell r="M14">
            <v>0</v>
          </cell>
          <cell r="N14">
            <v>13.72</v>
          </cell>
          <cell r="O14">
            <v>0</v>
          </cell>
          <cell r="P14">
            <v>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</v>
          </cell>
          <cell r="V14">
            <v>0</v>
          </cell>
          <cell r="W14">
            <v>0.36</v>
          </cell>
          <cell r="X14">
            <v>14.49</v>
          </cell>
          <cell r="Y14">
            <v>1.1299999999999999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14.49</v>
          </cell>
          <cell r="BC14">
            <v>60</v>
          </cell>
          <cell r="BD14">
            <v>87.242999999999995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250.524</v>
          </cell>
          <cell r="E15">
            <v>117.325</v>
          </cell>
          <cell r="F15">
            <v>133.19900000000001</v>
          </cell>
          <cell r="G15">
            <v>35.587000000000003</v>
          </cell>
          <cell r="H15">
            <v>0</v>
          </cell>
          <cell r="I15">
            <v>67.040999999999997</v>
          </cell>
          <cell r="J15">
            <v>1.6160000000000001</v>
          </cell>
          <cell r="K15">
            <v>1.835</v>
          </cell>
          <cell r="L15">
            <v>0</v>
          </cell>
          <cell r="M15">
            <v>0</v>
          </cell>
          <cell r="N15">
            <v>63.59</v>
          </cell>
          <cell r="O15">
            <v>0</v>
          </cell>
          <cell r="P15">
            <v>274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274</v>
          </cell>
          <cell r="V15">
            <v>0</v>
          </cell>
          <cell r="W15">
            <v>1.1559999999999999</v>
          </cell>
          <cell r="X15">
            <v>67.040999999999997</v>
          </cell>
          <cell r="Y15">
            <v>4.6070000000000002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63.59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67.040999999999997</v>
          </cell>
          <cell r="BC15">
            <v>274</v>
          </cell>
          <cell r="BD15">
            <v>250.524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2548</v>
          </cell>
        </row>
      </sheetData>
      <sheetData sheetId="23"/>
    </sheetDataSet>
  </externalBook>
</externalLink>
</file>

<file path=xl/externalLinks/externalLink2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3375</v>
          </cell>
        </row>
      </sheetData>
      <sheetData sheetId="24"/>
    </sheetDataSet>
  </externalBook>
</externalLink>
</file>

<file path=xl/externalLinks/externalLink2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3520</v>
          </cell>
        </row>
      </sheetData>
    </sheetDataSet>
  </externalBook>
</externalLink>
</file>

<file path=xl/externalLinks/externalLink2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3435</v>
          </cell>
        </row>
      </sheetData>
    </sheetDataSet>
  </externalBook>
</externalLink>
</file>

<file path=xl/externalLinks/externalLink2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2967</v>
          </cell>
        </row>
      </sheetData>
    </sheetDataSet>
  </externalBook>
</externalLink>
</file>

<file path=xl/externalLinks/externalLink2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2448</v>
          </cell>
        </row>
      </sheetData>
    </sheetDataSet>
  </externalBook>
</externalLink>
</file>

<file path=xl/externalLinks/externalLink2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540</v>
          </cell>
        </row>
      </sheetData>
    </sheetDataSet>
  </externalBook>
</externalLink>
</file>

<file path=xl/externalLinks/externalLink2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2477</v>
          </cell>
        </row>
      </sheetData>
      <sheetData sheetId="23"/>
    </sheetDataSet>
  </externalBook>
</externalLink>
</file>

<file path=xl/externalLinks/externalLink2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3124</v>
          </cell>
        </row>
      </sheetData>
      <sheetData sheetId="23"/>
    </sheetDataSet>
  </externalBook>
</externalLink>
</file>

<file path=xl/externalLinks/externalLink2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3242</v>
          </cell>
        </row>
      </sheetData>
      <sheetData sheetId="23"/>
    </sheetDataSet>
  </externalBook>
</externalLink>
</file>

<file path=xl/externalLinks/externalLink2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3040</v>
          </cell>
        </row>
      </sheetData>
    </sheetDataSet>
  </externalBook>
</externalLink>
</file>

<file path=xl/externalLinks/externalLink2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2479</v>
          </cell>
        </row>
      </sheetData>
    </sheetDataSet>
  </externalBook>
</externalLink>
</file>

<file path=xl/externalLinks/externalLink2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3515</v>
          </cell>
        </row>
      </sheetData>
    </sheetDataSet>
  </externalBook>
</externalLink>
</file>

<file path=xl/externalLinks/externalLink2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2682</v>
          </cell>
        </row>
      </sheetData>
      <sheetData sheetId="23"/>
    </sheetDataSet>
  </externalBook>
</externalLink>
</file>

<file path=xl/externalLinks/externalLink2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2681</v>
          </cell>
        </row>
      </sheetData>
      <sheetData sheetId="23"/>
    </sheetDataSet>
  </externalBook>
</externalLink>
</file>

<file path=xl/externalLinks/externalLink2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2683</v>
          </cell>
        </row>
      </sheetData>
      <sheetData sheetId="23"/>
    </sheetDataSet>
  </externalBook>
</externalLink>
</file>

<file path=xl/externalLinks/externalLink2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2879</v>
          </cell>
        </row>
      </sheetData>
    </sheetDataSet>
  </externalBook>
</externalLink>
</file>

<file path=xl/externalLinks/externalLink2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2856</v>
          </cell>
        </row>
      </sheetData>
    </sheetDataSet>
  </externalBook>
</externalLink>
</file>

<file path=xl/externalLinks/externalLink2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3433</v>
          </cell>
        </row>
      </sheetData>
      <sheetData sheetId="24"/>
    </sheetDataSet>
  </externalBook>
</externalLink>
</file>

<file path=xl/externalLinks/externalLink2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3333</v>
          </cell>
        </row>
      </sheetData>
    </sheetDataSet>
  </externalBook>
</externalLink>
</file>

<file path=xl/externalLinks/externalLink2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2883</v>
          </cell>
        </row>
      </sheetData>
    </sheetDataSet>
  </externalBook>
</externalLink>
</file>

<file path=xl/externalLinks/externalLink2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3386</v>
          </cell>
        </row>
      </sheetData>
    </sheetDataSet>
  </externalBook>
</externalLink>
</file>

<file path=xl/externalLinks/externalLink2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3546</v>
          </cell>
        </row>
      </sheetData>
    </sheetDataSet>
  </externalBook>
</externalLink>
</file>

<file path=xl/externalLinks/externalLink2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2806</v>
          </cell>
        </row>
      </sheetData>
      <sheetData sheetId="23"/>
    </sheetDataSet>
  </externalBook>
</externalLink>
</file>

<file path=xl/externalLinks/externalLink2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Č"/>
      <sheetName val="ERU-1"/>
      <sheetName val="Měsíční výkaz"/>
      <sheetName val="OTE D2000"/>
      <sheetName val="MTH kotlů"/>
      <sheetName val="evidence plynu k ED"/>
      <sheetName val="Domovní kotelny-plyn "/>
      <sheetName val="Domovní kotelny-GJ"/>
      <sheetName val="kotelna GJB"/>
      <sheetName val="voda"/>
      <sheetName val="elektřina"/>
      <sheetName val="plyn"/>
      <sheetName val="patní měřiče-DPS"/>
      <sheetName val="teplo"/>
      <sheetName val="Spotřeba tepla velín"/>
      <sheetName val="měřidla sídliště staré"/>
      <sheetName val="Odběratelé"/>
      <sheetName val="Fakturace"/>
      <sheetName val="List3"/>
      <sheetName val="importy"/>
      <sheetName val="Odběratelé GJ m2"/>
      <sheetName val="Spotřeba elektřiny DPS"/>
      <sheetName val="List4"/>
      <sheetName val="Podklady fakturace"/>
      <sheetName val="Hodnocení provozu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3">
          <cell r="C3">
            <v>3290</v>
          </cell>
        </row>
      </sheetData>
    </sheetDataSet>
  </externalBook>
</externalLink>
</file>

<file path=xl/externalLinks/externalLink2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2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3941</v>
          </cell>
        </row>
      </sheetData>
    </sheetDataSet>
  </externalBook>
</externalLink>
</file>

<file path=xl/externalLinks/externalLink2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2042</v>
          </cell>
        </row>
      </sheetData>
    </sheetDataSet>
  </externalBook>
</externalLink>
</file>

<file path=xl/externalLinks/externalLink2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2884</v>
          </cell>
        </row>
      </sheetData>
    </sheetDataSet>
  </externalBook>
</externalLink>
</file>

<file path=xl/externalLinks/externalLink2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2447</v>
          </cell>
        </row>
      </sheetData>
      <sheetData sheetId="24"/>
    </sheetDataSet>
  </externalBook>
</externalLink>
</file>

<file path=xl/externalLinks/externalLink2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3157</v>
          </cell>
        </row>
      </sheetData>
    </sheetDataSet>
  </externalBook>
</externalLink>
</file>

<file path=xl/externalLinks/externalLink2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3498</v>
          </cell>
        </row>
      </sheetData>
    </sheetDataSet>
  </externalBook>
</externalLink>
</file>

<file path=xl/externalLinks/externalLink2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3608</v>
          </cell>
        </row>
      </sheetData>
    </sheetDataSet>
  </externalBook>
</externalLink>
</file>

<file path=xl/externalLinks/externalLink2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Domovní kotelny"/>
      <sheetName val="evidence plynu k ED"/>
      <sheetName val="MTH Kotlů"/>
      <sheetName val="Odběratelé"/>
      <sheetName val="Odběratelé GJ_m2"/>
      <sheetName val="Fakturace"/>
      <sheetName val="měrné spotřeby"/>
      <sheetName val="měrné spotřeby - odběratelé"/>
      <sheetName val="měs. hlášení MPO"/>
      <sheetName val="importy"/>
      <sheetName val="ERU-1"/>
      <sheetName val="OTE 2000"/>
      <sheetName val="Spotřeby elektřiny dps"/>
      <sheetName val="OTE 22"/>
      <sheetName val="Patní měřiče"/>
      <sheetName val="vodoměry UT- DPS, kotelny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KJ Světlá"/>
      <sheetName val="evidence"/>
      <sheetName val="Export"/>
      <sheetName val="ExportDB"/>
      <sheetName val="Hodnocení Světlá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C3">
            <v>2043</v>
          </cell>
        </row>
      </sheetData>
      <sheetData sheetId="40"/>
      <sheetData sheetId="41"/>
    </sheetDataSet>
  </externalBook>
</externalLink>
</file>

<file path=xl/externalLinks/externalLink2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2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2157</v>
          </cell>
        </row>
      </sheetData>
    </sheetDataSet>
  </externalBook>
</externalLink>
</file>

<file path=xl/externalLinks/externalLink3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2947</v>
          </cell>
        </row>
      </sheetData>
      <sheetData sheetId="23"/>
    </sheetDataSet>
  </externalBook>
</externalLink>
</file>

<file path=xl/externalLinks/externalLink3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plyn"/>
      <sheetName val="elektřina"/>
      <sheetName val="voda"/>
      <sheetName val="Eletřina DK"/>
      <sheetName val="Mth kotlů"/>
      <sheetName val="evidence ED"/>
      <sheetName val="importy"/>
      <sheetName val="Odběratelé"/>
      <sheetName val="patní měřiče"/>
      <sheetName val="Odběratelé GJ_m2"/>
      <sheetName val="Fakturace"/>
      <sheetName val="měrné spotřeby"/>
      <sheetName val="domovní kotelny"/>
      <sheetName val="měrné spotřeby - objekty"/>
      <sheetName val="měs. hlášení MPO"/>
      <sheetName val="ERU-1"/>
      <sheetName val="OT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List2"/>
      <sheetName val="List1"/>
      <sheetName val="EFISAN"/>
      <sheetName val="evidence"/>
      <sheetName val="pro tisk 2013"/>
      <sheetName val="Bytservis"/>
      <sheetName val="Export"/>
      <sheetName val="ExportDB"/>
      <sheetName val="hodnocení Ru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1746</v>
          </cell>
        </row>
      </sheetData>
      <sheetData sheetId="43"/>
    </sheetDataSet>
  </externalBook>
</externalLink>
</file>

<file path=xl/externalLinks/externalLink3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Kogenerace KGJ Govorova"/>
      <sheetName val="měsíční výkaz KGJ Govorova"/>
      <sheetName val="evidence ED"/>
      <sheetName val="Kogenerace ZŠ"/>
      <sheetName val="měsíční list ZŠ"/>
      <sheetName val="MTH Kotlů"/>
      <sheetName val="Teplo"/>
      <sheetName val="voda"/>
      <sheetName val="Odběratelé "/>
      <sheetName val="plyn"/>
      <sheetName val="patní měřiče"/>
      <sheetName val="Odběratelé GJ m2"/>
      <sheetName val="elektřina"/>
      <sheetName val="Spotřeby elektřiny DPS"/>
      <sheetName val="importy"/>
      <sheetName val="Fakturace"/>
      <sheetName val="Základní škola"/>
      <sheetName val="měrné spotřeby - objekty"/>
      <sheetName val="měrné spotřeby"/>
      <sheetName val="hlášení MPO"/>
      <sheetName val="OTE Govorova"/>
      <sheetName val="OTE Jiráskova"/>
      <sheetName val="hodnocení Smiřice"/>
      <sheetName val="ERU-1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3">
          <cell r="C3">
            <v>1747</v>
          </cell>
        </row>
      </sheetData>
    </sheetDataSet>
  </externalBook>
</externalLink>
</file>

<file path=xl/externalLinks/externalLink3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Souhrn Svitavy"/>
      <sheetName val="Účinnosti "/>
      <sheetName val="vyhodnocení Lány D2000"/>
      <sheetName val="vyhodnocení Tovární"/>
      <sheetName val="vyhodnocení Lázeňská"/>
      <sheetName val="Kogenerace Lány D2000"/>
      <sheetName val="kogenerace Tovární"/>
      <sheetName val="kogenerace Lázeňská"/>
      <sheetName val="TČ"/>
      <sheetName val="MV-Lázeňská"/>
      <sheetName val="MV-Tovární"/>
      <sheetName val="MV-KJ 2000 Lány"/>
      <sheetName val="Vodoměry"/>
      <sheetName val="evidence plynu k ED"/>
      <sheetName val="voda"/>
      <sheetName val="teplo"/>
      <sheetName val="importy"/>
      <sheetName val="plyn"/>
      <sheetName val="elektřina"/>
      <sheetName val="evidence plynu k ED,roční fa "/>
      <sheetName val="Domovní kotelny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patní měřiče-DPS"/>
      <sheetName val="spotřeba elektřiny DPS"/>
      <sheetName val="MV MPO"/>
      <sheetName val="ERU-1"/>
      <sheetName val="OTE Větrná"/>
      <sheetName val="OTE Tovární"/>
      <sheetName val="OTE Dimitrovova"/>
      <sheetName val="mth kotl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C3">
            <v>2658</v>
          </cell>
        </row>
      </sheetData>
      <sheetData sheetId="56"/>
      <sheetData sheetId="57"/>
    </sheetDataSet>
  </externalBook>
</externalLink>
</file>

<file path=xl/externalLinks/externalLink3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Teplo"/>
      <sheetName val="vyhodnocení PROVOZ"/>
      <sheetName val="kogenerace Quanto D800"/>
      <sheetName val="MV QUANTO D800"/>
      <sheetName val="Spotřeba biomasy"/>
      <sheetName val="TČ"/>
      <sheetName val="voda"/>
      <sheetName val="Domovní kotelny"/>
      <sheetName val="plyn_bio"/>
      <sheetName val="Fakturace"/>
      <sheetName val="patní měřiče"/>
      <sheetName val="Odběratelé"/>
      <sheetName val="vodoměry"/>
      <sheetName val="elektřina"/>
      <sheetName val="Měrné spotřeby"/>
      <sheetName val="MPO"/>
      <sheetName val="importy"/>
      <sheetName val="ERU-1"/>
      <sheetName val="Spotřeby elektřiny DPS"/>
      <sheetName val="OTE Sázavan"/>
      <sheetName val="OTE Na Výsluní"/>
      <sheetName val="p1"/>
      <sheetName val="mth Kotle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  <sheetName val="hodnocení Zruč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C3">
            <v>3468</v>
          </cell>
        </row>
      </sheetData>
      <sheetData sheetId="40"/>
    </sheetDataSet>
  </externalBook>
</externalLink>
</file>

<file path=xl/externalLinks/externalLink3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2381</v>
          </cell>
        </row>
      </sheetData>
      <sheetData sheetId="23"/>
    </sheetDataSet>
  </externalBook>
</externalLink>
</file>

<file path=xl/externalLinks/externalLink3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3522</v>
          </cell>
        </row>
      </sheetData>
    </sheetDataSet>
  </externalBook>
</externalLink>
</file>

<file path=xl/externalLinks/externalLink3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3521</v>
          </cell>
        </row>
      </sheetData>
    </sheetDataSet>
  </externalBook>
</externalLink>
</file>

<file path=xl/externalLinks/externalLink3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3034</v>
          </cell>
        </row>
      </sheetData>
    </sheetDataSet>
  </externalBook>
</externalLink>
</file>

<file path=xl/externalLinks/externalLink3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2927</v>
          </cell>
        </row>
      </sheetData>
      <sheetData sheetId="24"/>
    </sheetDataSet>
  </externalBook>
</externalLink>
</file>

<file path=xl/externalLinks/externalLink3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2848</v>
          </cell>
        </row>
      </sheetData>
    </sheetDataSet>
  </externalBook>
</externalLink>
</file>

<file path=xl/externalLinks/externalLink3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3942</v>
          </cell>
        </row>
      </sheetData>
      <sheetData sheetId="23"/>
    </sheetDataSet>
  </externalBook>
</externalLink>
</file>

<file path=xl/externalLinks/externalLink3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3691</v>
          </cell>
        </row>
      </sheetData>
      <sheetData sheetId="25"/>
    </sheetDataSet>
  </externalBook>
</externalLink>
</file>

<file path=xl/externalLinks/externalLink3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2478</v>
          </cell>
        </row>
      </sheetData>
    </sheetDataSet>
  </externalBook>
</externalLink>
</file>

<file path=xl/externalLinks/externalLink3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3339</v>
          </cell>
        </row>
      </sheetData>
      <sheetData sheetId="24"/>
    </sheetDataSet>
  </externalBook>
</externalLink>
</file>

<file path=xl/externalLinks/externalLink3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MPO"/>
      <sheetName val="Reporting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3144</v>
          </cell>
        </row>
      </sheetData>
    </sheetDataSet>
  </externalBook>
</externalLink>
</file>

<file path=xl/externalLinks/externalLink3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3882</v>
          </cell>
        </row>
      </sheetData>
    </sheetDataSet>
  </externalBook>
</externalLink>
</file>

<file path=xl/externalLinks/externalLink3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2598</v>
          </cell>
        </row>
      </sheetData>
    </sheetDataSet>
  </externalBook>
</externalLink>
</file>

<file path=xl/externalLinks/externalLink3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3106</v>
          </cell>
        </row>
      </sheetData>
    </sheetDataSet>
  </externalBook>
</externalLink>
</file>

<file path=xl/externalLinks/externalLink3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2672</v>
          </cell>
        </row>
      </sheetData>
    </sheetDataSet>
  </externalBook>
</externalLink>
</file>

<file path=xl/externalLinks/externalLink3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2673</v>
          </cell>
        </row>
      </sheetData>
    </sheetDataSet>
  </externalBook>
</externalLink>
</file>

<file path=xl/externalLinks/externalLink3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2449</v>
          </cell>
        </row>
      </sheetData>
    </sheetDataSet>
  </externalBook>
</externalLink>
</file>

<file path=xl/externalLinks/externalLink3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3940</v>
          </cell>
        </row>
      </sheetData>
    </sheetDataSet>
  </externalBook>
</externalLink>
</file>

<file path=xl/externalLinks/externalLink3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3977</v>
          </cell>
        </row>
      </sheetData>
    </sheetDataSet>
  </externalBook>
</externalLink>
</file>

<file path=xl/externalLinks/externalLink3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TČ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2643</v>
          </cell>
        </row>
      </sheetData>
    </sheetDataSet>
  </externalBook>
</externalLink>
</file>

<file path=xl/externalLinks/externalLink3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2802</v>
          </cell>
        </row>
      </sheetData>
    </sheetDataSet>
  </externalBook>
</externalLink>
</file>

<file path=xl/externalLinks/externalLink3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C3">
            <v>2803</v>
          </cell>
        </row>
      </sheetData>
    </sheetDataSet>
  </externalBook>
</externalLink>
</file>

<file path=xl/externalLinks/externalLink3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3560</v>
          </cell>
        </row>
      </sheetData>
    </sheetDataSet>
  </externalBook>
</externalLink>
</file>

<file path=xl/externalLinks/externalLink3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4507</v>
          </cell>
        </row>
      </sheetData>
    </sheetDataSet>
  </externalBook>
</externalLink>
</file>

<file path=xl/externalLinks/externalLink3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 k ED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2539</v>
          </cell>
        </row>
      </sheetData>
      <sheetData sheetId="24"/>
    </sheetDataSet>
  </externalBook>
</externalLink>
</file>

<file path=xl/externalLinks/externalLink3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2886</v>
          </cell>
        </row>
      </sheetData>
      <sheetData sheetId="23"/>
    </sheetDataSet>
  </externalBook>
</externalLink>
</file>

<file path=xl/externalLinks/externalLink3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3280</v>
          </cell>
        </row>
      </sheetData>
      <sheetData sheetId="23"/>
    </sheetDataSet>
  </externalBook>
</externalLink>
</file>

<file path=xl/externalLinks/externalLink3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2885</v>
          </cell>
        </row>
      </sheetData>
      <sheetData sheetId="23"/>
    </sheetDataSet>
  </externalBook>
</externalLink>
</file>

<file path=xl/externalLinks/externalLink3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2696</v>
          </cell>
        </row>
      </sheetData>
    </sheetDataSet>
  </externalBook>
</externalLink>
</file>

<file path=xl/externalLinks/externalLink3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2804</v>
          </cell>
        </row>
      </sheetData>
    </sheetDataSet>
  </externalBook>
</externalLink>
</file>

<file path=xl/externalLinks/externalLink3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3614</v>
          </cell>
        </row>
      </sheetData>
    </sheetDataSet>
  </externalBook>
</externalLink>
</file>

<file path=xl/externalLinks/externalLink3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3613</v>
          </cell>
        </row>
      </sheetData>
    </sheetDataSet>
  </externalBook>
</externalLink>
</file>

<file path=xl/externalLinks/externalLink3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3611</v>
          </cell>
        </row>
      </sheetData>
    </sheetDataSet>
  </externalBook>
</externalLink>
</file>

<file path=xl/externalLinks/externalLink3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3314</v>
          </cell>
        </row>
      </sheetData>
      <sheetData sheetId="24"/>
    </sheetDataSet>
  </externalBook>
</externalLink>
</file>

<file path=xl/externalLinks/externalLink3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3315</v>
          </cell>
        </row>
      </sheetData>
      <sheetData sheetId="24"/>
    </sheetDataSet>
  </externalBook>
</externalLink>
</file>

<file path=xl/externalLinks/externalLink3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Srpen"/>
      <sheetName val="Červenec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3612</v>
          </cell>
        </row>
      </sheetData>
      <sheetData sheetId="23"/>
    </sheetDataSet>
  </externalBook>
</externalLink>
</file>

<file path=xl/externalLinks/externalLink3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RU-1"/>
      <sheetName val="OTE"/>
      <sheetName val="elektřina"/>
      <sheetName val="plyn"/>
      <sheetName val="teplo"/>
      <sheetName val="voda"/>
      <sheetName val="evidence ED"/>
      <sheetName val="importy"/>
      <sheetName val="GJ - VS"/>
      <sheetName val="Odběratelé"/>
      <sheetName val="Fakturace"/>
      <sheetName val="spotřeba elektřiny DPS"/>
      <sheetName val="Odběratelé GJ m2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patní měřiče-DPS"/>
      <sheetName val="MTH kotlů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Přelouč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C3">
            <v>3279</v>
          </cell>
        </row>
      </sheetData>
      <sheetData sheetId="47"/>
      <sheetData sheetId="48"/>
      <sheetData sheetId="49"/>
    </sheetDataSet>
  </externalBook>
</externalLink>
</file>

<file path=xl/externalLinks/externalLink3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2882</v>
          </cell>
        </row>
      </sheetData>
    </sheetDataSet>
  </externalBook>
</externalLink>
</file>

<file path=xl/externalLinks/externalLink3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3221</v>
          </cell>
        </row>
      </sheetData>
    </sheetDataSet>
  </externalBook>
</externalLink>
</file>

<file path=xl/externalLinks/externalLink3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3867</v>
          </cell>
        </row>
      </sheetData>
    </sheetDataSet>
  </externalBook>
</externalLink>
</file>

<file path=xl/externalLinks/externalLink3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2068</v>
          </cell>
        </row>
      </sheetData>
      <sheetData sheetId="23"/>
    </sheetDataSet>
  </externalBook>
</externalLink>
</file>

<file path=xl/externalLinks/externalLink3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3631</v>
          </cell>
        </row>
      </sheetData>
    </sheetDataSet>
  </externalBook>
</externalLink>
</file>

<file path=xl/externalLinks/externalLink3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2454</v>
          </cell>
        </row>
      </sheetData>
      <sheetData sheetId="23"/>
    </sheetDataSet>
  </externalBook>
</externalLink>
</file>

<file path=xl/externalLinks/externalLink3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KO daně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2351</v>
          </cell>
        </row>
      </sheetData>
      <sheetData sheetId="24"/>
    </sheetDataSet>
  </externalBook>
</externalLink>
</file>

<file path=xl/externalLinks/externalLink3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2096</v>
          </cell>
        </row>
      </sheetData>
    </sheetDataSet>
  </externalBook>
</externalLink>
</file>

<file path=xl/externalLinks/externalLink3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účinnosti"/>
      <sheetName val="MTH kotle"/>
      <sheetName val="Vyhodnocení PROVOZ"/>
      <sheetName val="Kogenerace"/>
      <sheetName val="ED plyn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řehled Provozu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C3">
            <v>3868</v>
          </cell>
        </row>
      </sheetData>
    </sheetDataSet>
  </externalBook>
</externalLink>
</file>

<file path=xl/externalLinks/externalLink3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3531</v>
          </cell>
        </row>
      </sheetData>
      <sheetData sheetId="24"/>
    </sheetDataSet>
  </externalBook>
</externalLink>
</file>

<file path=xl/externalLinks/externalLink3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2857</v>
          </cell>
        </row>
      </sheetData>
    </sheetDataSet>
  </externalBook>
</externalLink>
</file>

<file path=xl/externalLinks/externalLink3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3082</v>
          </cell>
        </row>
      </sheetData>
    </sheetDataSet>
  </externalBook>
</externalLink>
</file>

<file path=xl/externalLinks/externalLink3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3">
          <cell r="C3">
            <v>2881</v>
          </cell>
        </row>
      </sheetData>
      <sheetData sheetId="23" refreshError="1"/>
    </sheetDataSet>
  </externalBook>
</externalLink>
</file>

<file path=xl/externalLinks/externalLink3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3081</v>
          </cell>
        </row>
      </sheetData>
      <sheetData sheetId="23"/>
    </sheetDataSet>
  </externalBook>
</externalLink>
</file>

<file path=xl/externalLinks/externalLink3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2880</v>
          </cell>
        </row>
      </sheetData>
      <sheetData sheetId="24"/>
    </sheetDataSet>
  </externalBook>
</externalLink>
</file>

<file path=xl/externalLinks/externalLink3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vyhodnocení PROVOZ"/>
      <sheetName val="Kogenerace"/>
      <sheetName val="účinnosti"/>
      <sheetName val="měsíční výkaz"/>
      <sheetName val="MTH kotlů"/>
      <sheetName val="plyn"/>
      <sheetName val="evidence plynu k ED"/>
      <sheetName val="Teplo"/>
      <sheetName val="voda"/>
      <sheetName val="elektřina"/>
      <sheetName val="kotelna pošta"/>
      <sheetName val="Spotřeba tepla kancelář"/>
      <sheetName val="importy"/>
      <sheetName val="Fakturace"/>
      <sheetName val="Odběratelé"/>
      <sheetName val="Odběratelé GJ m2"/>
      <sheetName val="Měrné spotřeby"/>
      <sheetName val="Spotřeby elektřiny DPS"/>
      <sheetName val="patní měřiče"/>
      <sheetName val="hlášení MPO"/>
      <sheetName val="ERU-1"/>
      <sheetName val="OTE"/>
      <sheetName val="měrné ukazatele"/>
      <sheetName val="hodnocení Volyně"/>
      <sheetName val="evidenc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3282</v>
          </cell>
        </row>
      </sheetData>
    </sheetDataSet>
  </externalBook>
</externalLink>
</file>

<file path=xl/externalLinks/externalLink3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TČ"/>
      <sheetName val="Kotle"/>
      <sheetName val="Reporting NKTC"/>
      <sheetName val="evidence k ED"/>
      <sheetName val="Reporting LK"/>
      <sheetName val="Evidence"/>
      <sheetName val="MPO"/>
      <sheetName val="OTE"/>
      <sheetName val="ERU NKTC"/>
      <sheetName val="ERU LK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">
          <cell r="C3">
            <v>2642</v>
          </cell>
        </row>
      </sheetData>
    </sheetDataSet>
  </externalBook>
</externalLink>
</file>

<file path=xl/externalLinks/externalLink3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2703</v>
          </cell>
        </row>
      </sheetData>
      <sheetData sheetId="23"/>
    </sheetDataSet>
  </externalBook>
</externalLink>
</file>

<file path=xl/externalLinks/externalLink3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2704</v>
          </cell>
        </row>
      </sheetData>
      <sheetData sheetId="23"/>
    </sheetDataSet>
  </externalBook>
</externalLink>
</file>

<file path=xl/externalLinks/externalLink3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3939</v>
          </cell>
        </row>
      </sheetData>
    </sheetDataSet>
  </externalBook>
</externalLink>
</file>

<file path=xl/externalLinks/externalLink3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3869</v>
          </cell>
        </row>
      </sheetData>
    </sheetDataSet>
  </externalBook>
</externalLink>
</file>

<file path=xl/externalLinks/externalLink3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>
        <row r="44">
          <cell r="B44">
            <v>4077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4077</v>
          </cell>
        </row>
      </sheetData>
      <sheetData sheetId="23"/>
    </sheetDataSet>
  </externalBook>
</externalLink>
</file>

<file path=xl/externalLinks/externalLink3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3943</v>
          </cell>
        </row>
      </sheetData>
    </sheetDataSet>
  </externalBook>
</externalLink>
</file>

<file path=xl/externalLinks/externalLink3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3849</v>
          </cell>
        </row>
      </sheetData>
    </sheetDataSet>
  </externalBook>
</externalLink>
</file>

<file path=xl/externalLinks/externalLink3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3974</v>
          </cell>
        </row>
      </sheetData>
    </sheetDataSet>
  </externalBook>
</externalLink>
</file>

<file path=xl/externalLinks/externalLink3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241.471</v>
          </cell>
          <cell r="E6">
            <v>106.825</v>
          </cell>
          <cell r="F6">
            <v>134.64599999999999</v>
          </cell>
          <cell r="G6">
            <v>34.640999999999998</v>
          </cell>
          <cell r="H6">
            <v>0</v>
          </cell>
          <cell r="I6">
            <v>82.643000000000001</v>
          </cell>
          <cell r="J6">
            <v>2.1349999999999998</v>
          </cell>
          <cell r="K6">
            <v>2.69</v>
          </cell>
          <cell r="L6">
            <v>0</v>
          </cell>
          <cell r="M6">
            <v>0</v>
          </cell>
          <cell r="N6">
            <v>77.817999999999998</v>
          </cell>
          <cell r="O6">
            <v>0</v>
          </cell>
          <cell r="P6">
            <v>375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375</v>
          </cell>
          <cell r="V6">
            <v>0</v>
          </cell>
          <cell r="W6">
            <v>9.4E-2</v>
          </cell>
          <cell r="X6">
            <v>82.643000000000001</v>
          </cell>
          <cell r="Y6">
            <v>4.9189999999999996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77.817999999999998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82.643000000000001</v>
          </cell>
          <cell r="BC6">
            <v>375</v>
          </cell>
          <cell r="BD6">
            <v>241.471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218.56399999999999</v>
          </cell>
          <cell r="E7">
            <v>95.731999999999999</v>
          </cell>
          <cell r="F7">
            <v>122.83199999999999</v>
          </cell>
          <cell r="G7">
            <v>34.621000000000002</v>
          </cell>
          <cell r="H7">
            <v>0</v>
          </cell>
          <cell r="I7">
            <v>74.472999999999999</v>
          </cell>
          <cell r="J7">
            <v>1.849</v>
          </cell>
          <cell r="K7">
            <v>2.3730000000000002</v>
          </cell>
          <cell r="L7">
            <v>0</v>
          </cell>
          <cell r="M7">
            <v>0</v>
          </cell>
          <cell r="N7">
            <v>70.251000000000005</v>
          </cell>
          <cell r="O7">
            <v>0</v>
          </cell>
          <cell r="P7">
            <v>344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344</v>
          </cell>
          <cell r="V7">
            <v>0</v>
          </cell>
          <cell r="W7">
            <v>9.2999999999999999E-2</v>
          </cell>
          <cell r="X7">
            <v>74.472999999999999</v>
          </cell>
          <cell r="Y7">
            <v>4.3150000000000004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70.251000000000005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74.472999999999999</v>
          </cell>
          <cell r="BC7">
            <v>344</v>
          </cell>
          <cell r="BD7">
            <v>218.56399999999999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240.089</v>
          </cell>
          <cell r="E8">
            <v>104.89</v>
          </cell>
          <cell r="F8">
            <v>135.19900000000001</v>
          </cell>
          <cell r="G8">
            <v>34.558999999999997</v>
          </cell>
          <cell r="H8">
            <v>0</v>
          </cell>
          <cell r="I8">
            <v>82.106999999999999</v>
          </cell>
          <cell r="J8">
            <v>2.1139999999999999</v>
          </cell>
          <cell r="K8">
            <v>2.7250000000000001</v>
          </cell>
          <cell r="L8">
            <v>0</v>
          </cell>
          <cell r="M8">
            <v>0</v>
          </cell>
          <cell r="N8">
            <v>77.268000000000001</v>
          </cell>
          <cell r="O8">
            <v>0</v>
          </cell>
          <cell r="P8">
            <v>381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381</v>
          </cell>
          <cell r="V8">
            <v>0</v>
          </cell>
          <cell r="W8">
            <v>0.121</v>
          </cell>
          <cell r="X8">
            <v>82.106999999999999</v>
          </cell>
          <cell r="Y8">
            <v>4.9600000000000009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77.268000000000001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82.106999999999999</v>
          </cell>
          <cell r="BC8">
            <v>381</v>
          </cell>
          <cell r="BD8">
            <v>240.089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140.73099999999999</v>
          </cell>
          <cell r="E9">
            <v>61.853999999999999</v>
          </cell>
          <cell r="F9">
            <v>78.876999999999995</v>
          </cell>
          <cell r="G9">
            <v>34.561</v>
          </cell>
          <cell r="H9">
            <v>0</v>
          </cell>
          <cell r="I9">
            <v>48.14</v>
          </cell>
          <cell r="J9">
            <v>1.2629999999999999</v>
          </cell>
          <cell r="K9">
            <v>1.61</v>
          </cell>
          <cell r="L9">
            <v>0</v>
          </cell>
          <cell r="M9">
            <v>0</v>
          </cell>
          <cell r="N9">
            <v>45.267000000000003</v>
          </cell>
          <cell r="O9">
            <v>0</v>
          </cell>
          <cell r="P9">
            <v>221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221</v>
          </cell>
          <cell r="V9">
            <v>0</v>
          </cell>
          <cell r="W9">
            <v>0.161</v>
          </cell>
          <cell r="X9">
            <v>48.14</v>
          </cell>
          <cell r="Y9">
            <v>3.0340000000000003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45.267000000000003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48.14</v>
          </cell>
          <cell r="BC9">
            <v>221</v>
          </cell>
          <cell r="BD9">
            <v>140.73099999999999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93.975999999999999</v>
          </cell>
          <cell r="E10">
            <v>42.055999999999997</v>
          </cell>
          <cell r="F10">
            <v>51.92</v>
          </cell>
          <cell r="G10">
            <v>34.576999999999998</v>
          </cell>
          <cell r="H10">
            <v>0</v>
          </cell>
          <cell r="I10">
            <v>31.95</v>
          </cell>
          <cell r="J10">
            <v>0.84499999999999997</v>
          </cell>
          <cell r="K10">
            <v>1.044</v>
          </cell>
          <cell r="L10">
            <v>0</v>
          </cell>
          <cell r="M10">
            <v>0</v>
          </cell>
          <cell r="N10">
            <v>30.061</v>
          </cell>
          <cell r="O10">
            <v>0</v>
          </cell>
          <cell r="P10">
            <v>142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142</v>
          </cell>
          <cell r="V10">
            <v>0</v>
          </cell>
          <cell r="W10">
            <v>0.19500000000000001</v>
          </cell>
          <cell r="X10">
            <v>31.95</v>
          </cell>
          <cell r="Y10">
            <v>2.0840000000000001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30.061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31.95</v>
          </cell>
          <cell r="BC10">
            <v>142</v>
          </cell>
          <cell r="BD10">
            <v>93.975999999999999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71.057000000000002</v>
          </cell>
          <cell r="E11">
            <v>32.683999999999997</v>
          </cell>
          <cell r="F11">
            <v>38.372999999999998</v>
          </cell>
          <cell r="G11">
            <v>34.598999999999997</v>
          </cell>
          <cell r="H11">
            <v>0</v>
          </cell>
          <cell r="I11">
            <v>23.66</v>
          </cell>
          <cell r="J11">
            <v>0.65800000000000003</v>
          </cell>
          <cell r="K11">
            <v>0.77200000000000002</v>
          </cell>
          <cell r="L11">
            <v>0</v>
          </cell>
          <cell r="M11">
            <v>0</v>
          </cell>
          <cell r="N11">
            <v>22.23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0.28399999999999997</v>
          </cell>
          <cell r="X11">
            <v>23.66</v>
          </cell>
          <cell r="Y11">
            <v>1.7140000000000002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22.23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23.66</v>
          </cell>
          <cell r="BC11">
            <v>100</v>
          </cell>
          <cell r="BD11">
            <v>71.057000000000002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63.372999999999998</v>
          </cell>
          <cell r="E12">
            <v>29.263999999999999</v>
          </cell>
          <cell r="F12">
            <v>34.109000000000002</v>
          </cell>
          <cell r="G12">
            <v>34.520000000000003</v>
          </cell>
          <cell r="H12">
            <v>0</v>
          </cell>
          <cell r="I12">
            <v>21.449000000000002</v>
          </cell>
          <cell r="J12">
            <v>0.59</v>
          </cell>
          <cell r="K12">
            <v>0.68700000000000006</v>
          </cell>
          <cell r="L12">
            <v>0</v>
          </cell>
          <cell r="M12">
            <v>0</v>
          </cell>
          <cell r="N12">
            <v>20.172000000000001</v>
          </cell>
          <cell r="O12">
            <v>0</v>
          </cell>
          <cell r="P12">
            <v>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90</v>
          </cell>
          <cell r="V12">
            <v>0</v>
          </cell>
          <cell r="W12">
            <v>0.25800000000000001</v>
          </cell>
          <cell r="X12">
            <v>21.449000000000002</v>
          </cell>
          <cell r="Y12">
            <v>1.5350000000000001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20.172000000000001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21.449000000000002</v>
          </cell>
          <cell r="BC12">
            <v>90</v>
          </cell>
          <cell r="BD12">
            <v>63.372999999999998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74.135999999999996</v>
          </cell>
          <cell r="E13">
            <v>34.087000000000003</v>
          </cell>
          <cell r="F13">
            <v>40.048999999999999</v>
          </cell>
          <cell r="G13">
            <v>34.491999999999997</v>
          </cell>
          <cell r="H13">
            <v>0</v>
          </cell>
          <cell r="I13">
            <v>25.061</v>
          </cell>
          <cell r="J13">
            <v>0.67800000000000005</v>
          </cell>
          <cell r="K13">
            <v>0.79700000000000004</v>
          </cell>
          <cell r="L13">
            <v>0</v>
          </cell>
          <cell r="M13">
            <v>0</v>
          </cell>
          <cell r="N13">
            <v>23.585999999999999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0.255</v>
          </cell>
          <cell r="X13">
            <v>25.061</v>
          </cell>
          <cell r="Y13">
            <v>1.73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23.585999999999999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25.061</v>
          </cell>
          <cell r="BC13">
            <v>106</v>
          </cell>
          <cell r="BD13">
            <v>74.135999999999996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74.484999999999999</v>
          </cell>
          <cell r="E14">
            <v>33.191000000000003</v>
          </cell>
          <cell r="F14">
            <v>41.293999999999997</v>
          </cell>
          <cell r="G14">
            <v>34.496000000000002</v>
          </cell>
          <cell r="H14">
            <v>0</v>
          </cell>
          <cell r="I14">
            <v>25.23</v>
          </cell>
          <cell r="J14">
            <v>0.65700000000000003</v>
          </cell>
          <cell r="K14">
            <v>0.81699999999999995</v>
          </cell>
          <cell r="L14">
            <v>0</v>
          </cell>
          <cell r="M14">
            <v>0</v>
          </cell>
          <cell r="N14">
            <v>23.756</v>
          </cell>
          <cell r="O14">
            <v>0</v>
          </cell>
          <cell r="P14">
            <v>113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</v>
          </cell>
          <cell r="V14">
            <v>0</v>
          </cell>
          <cell r="W14">
            <v>0.217</v>
          </cell>
          <cell r="X14">
            <v>25.23</v>
          </cell>
          <cell r="Y14">
            <v>1.6910000000000001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23.756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25.23</v>
          </cell>
          <cell r="BC14">
            <v>113</v>
          </cell>
          <cell r="BD14">
            <v>74.484999999999999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233.14500000000001</v>
          </cell>
          <cell r="E15">
            <v>101.89100000000001</v>
          </cell>
          <cell r="F15">
            <v>131.25399999999999</v>
          </cell>
          <cell r="G15">
            <v>34.643000000000001</v>
          </cell>
          <cell r="H15">
            <v>0</v>
          </cell>
          <cell r="I15">
            <v>79.569999999999993</v>
          </cell>
          <cell r="J15">
            <v>2.0579999999999998</v>
          </cell>
          <cell r="K15">
            <v>2.65</v>
          </cell>
          <cell r="L15">
            <v>0</v>
          </cell>
          <cell r="M15">
            <v>0</v>
          </cell>
          <cell r="N15">
            <v>74.861999999999995</v>
          </cell>
          <cell r="O15">
            <v>0</v>
          </cell>
          <cell r="P15">
            <v>369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369</v>
          </cell>
          <cell r="V15">
            <v>0</v>
          </cell>
          <cell r="W15">
            <v>0.13500000000000001</v>
          </cell>
          <cell r="X15">
            <v>79.569999999999993</v>
          </cell>
          <cell r="Y15">
            <v>4.843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74.861999999999995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79.569999999999993</v>
          </cell>
          <cell r="BC15">
            <v>369</v>
          </cell>
          <cell r="BD15">
            <v>233.14500000000001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315.44299999999998</v>
          </cell>
          <cell r="E16">
            <v>136.166</v>
          </cell>
          <cell r="F16">
            <v>179.27699999999999</v>
          </cell>
          <cell r="G16">
            <v>34.584000000000003</v>
          </cell>
          <cell r="H16">
            <v>0</v>
          </cell>
          <cell r="I16">
            <v>107.6</v>
          </cell>
          <cell r="J16">
            <v>2.968</v>
          </cell>
          <cell r="K16">
            <v>3.9079999999999999</v>
          </cell>
          <cell r="L16">
            <v>0</v>
          </cell>
          <cell r="M16">
            <v>0</v>
          </cell>
          <cell r="N16">
            <v>100.724</v>
          </cell>
          <cell r="O16">
            <v>0</v>
          </cell>
          <cell r="P16">
            <v>510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510</v>
          </cell>
          <cell r="V16">
            <v>0</v>
          </cell>
          <cell r="W16">
            <v>0.08</v>
          </cell>
          <cell r="X16">
            <v>107.6</v>
          </cell>
          <cell r="Y16">
            <v>6.9559999999999995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100.724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107.6</v>
          </cell>
          <cell r="BC16">
            <v>510</v>
          </cell>
          <cell r="BD16">
            <v>315.44299999999998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3929</v>
          </cell>
        </row>
      </sheetData>
      <sheetData sheetId="23"/>
    </sheetDataSet>
  </externalBook>
</externalLink>
</file>

<file path=xl/externalLinks/externalLink3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386.42</v>
          </cell>
          <cell r="E6">
            <v>182.392</v>
          </cell>
          <cell r="F6">
            <v>204.02799999999999</v>
          </cell>
          <cell r="G6">
            <v>34.442999999999998</v>
          </cell>
          <cell r="H6">
            <v>0</v>
          </cell>
          <cell r="I6">
            <v>143.53</v>
          </cell>
          <cell r="J6">
            <v>1.274</v>
          </cell>
          <cell r="K6">
            <v>1.4259999999999999</v>
          </cell>
          <cell r="L6">
            <v>0</v>
          </cell>
          <cell r="M6">
            <v>0</v>
          </cell>
          <cell r="N6">
            <v>140.83000000000001</v>
          </cell>
          <cell r="O6">
            <v>0</v>
          </cell>
          <cell r="P6">
            <v>578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578</v>
          </cell>
          <cell r="V6">
            <v>0</v>
          </cell>
          <cell r="W6">
            <v>1.0609999999999999</v>
          </cell>
          <cell r="X6">
            <v>143.53</v>
          </cell>
          <cell r="Y6">
            <v>3.7610000000000001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140.83000000000001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143.53</v>
          </cell>
          <cell r="BC6">
            <v>578</v>
          </cell>
          <cell r="BD6">
            <v>386.42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322.66899999999998</v>
          </cell>
          <cell r="E7">
            <v>153.22800000000001</v>
          </cell>
          <cell r="F7">
            <v>169.441</v>
          </cell>
          <cell r="G7">
            <v>34.634</v>
          </cell>
          <cell r="H7">
            <v>0</v>
          </cell>
          <cell r="I7">
            <v>119.32</v>
          </cell>
          <cell r="J7">
            <v>0.99199999999999999</v>
          </cell>
          <cell r="K7">
            <v>1.0960000000000001</v>
          </cell>
          <cell r="L7">
            <v>0</v>
          </cell>
          <cell r="M7">
            <v>0</v>
          </cell>
          <cell r="N7">
            <v>117.232</v>
          </cell>
          <cell r="O7">
            <v>0</v>
          </cell>
          <cell r="P7">
            <v>475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475</v>
          </cell>
          <cell r="V7">
            <v>0</v>
          </cell>
          <cell r="W7">
            <v>0.96599999999999997</v>
          </cell>
          <cell r="X7">
            <v>119.32</v>
          </cell>
          <cell r="Y7">
            <v>3.0540000000000003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117.232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119.32</v>
          </cell>
          <cell r="BC7">
            <v>475</v>
          </cell>
          <cell r="BD7">
            <v>322.66899999999998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306.61700000000002</v>
          </cell>
          <cell r="E8">
            <v>145.13999999999999</v>
          </cell>
          <cell r="F8">
            <v>161.477</v>
          </cell>
          <cell r="G8">
            <v>34.546999999999997</v>
          </cell>
          <cell r="H8">
            <v>0</v>
          </cell>
          <cell r="I8">
            <v>112.60299999999999</v>
          </cell>
          <cell r="J8">
            <v>1.0269999999999999</v>
          </cell>
          <cell r="K8">
            <v>1.1419999999999999</v>
          </cell>
          <cell r="L8">
            <v>0</v>
          </cell>
          <cell r="M8">
            <v>0</v>
          </cell>
          <cell r="N8">
            <v>110.434</v>
          </cell>
          <cell r="O8">
            <v>0</v>
          </cell>
          <cell r="P8">
            <v>451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451</v>
          </cell>
          <cell r="V8">
            <v>0</v>
          </cell>
          <cell r="W8">
            <v>1.06</v>
          </cell>
          <cell r="X8">
            <v>112.60299999999999</v>
          </cell>
          <cell r="Y8">
            <v>3.2289999999999996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110.434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451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112.60299999999999</v>
          </cell>
          <cell r="BC8">
            <v>451</v>
          </cell>
          <cell r="BD8">
            <v>306.61700000000002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242.43</v>
          </cell>
          <cell r="E9">
            <v>116.169</v>
          </cell>
          <cell r="F9">
            <v>126.261</v>
          </cell>
          <cell r="G9">
            <v>34.585999999999999</v>
          </cell>
          <cell r="H9">
            <v>0</v>
          </cell>
          <cell r="I9">
            <v>89.706999999999994</v>
          </cell>
          <cell r="J9">
            <v>0.71399999999999997</v>
          </cell>
          <cell r="K9">
            <v>0.77600000000000002</v>
          </cell>
          <cell r="L9">
            <v>0</v>
          </cell>
          <cell r="M9">
            <v>0</v>
          </cell>
          <cell r="N9">
            <v>88.216999999999999</v>
          </cell>
          <cell r="O9">
            <v>0</v>
          </cell>
          <cell r="P9">
            <v>351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351</v>
          </cell>
          <cell r="V9">
            <v>0</v>
          </cell>
          <cell r="W9">
            <v>1.0489999999999999</v>
          </cell>
          <cell r="X9">
            <v>89.706999999999994</v>
          </cell>
          <cell r="Y9">
            <v>2.5389999999999997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88.216999999999999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89.706999999999994</v>
          </cell>
          <cell r="BC9">
            <v>351</v>
          </cell>
          <cell r="BD9">
            <v>242.43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196.71799999999999</v>
          </cell>
          <cell r="E10">
            <v>94.784000000000006</v>
          </cell>
          <cell r="F10">
            <v>101.934</v>
          </cell>
          <cell r="G10">
            <v>34.595999999999997</v>
          </cell>
          <cell r="H10">
            <v>0</v>
          </cell>
          <cell r="I10">
            <v>72.58</v>
          </cell>
          <cell r="J10">
            <v>0.67100000000000004</v>
          </cell>
          <cell r="K10">
            <v>0.72099999999999997</v>
          </cell>
          <cell r="L10">
            <v>0</v>
          </cell>
          <cell r="M10">
            <v>0</v>
          </cell>
          <cell r="N10">
            <v>71.188000000000002</v>
          </cell>
          <cell r="O10">
            <v>0</v>
          </cell>
          <cell r="P10">
            <v>281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281</v>
          </cell>
          <cell r="V10">
            <v>0</v>
          </cell>
          <cell r="W10">
            <v>1.107</v>
          </cell>
          <cell r="X10">
            <v>72.58</v>
          </cell>
          <cell r="Y10">
            <v>2.4989999999999997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71.188000000000002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72.58</v>
          </cell>
          <cell r="BC10">
            <v>281</v>
          </cell>
          <cell r="BD10">
            <v>196.71799999999999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114.876</v>
          </cell>
          <cell r="E11">
            <v>57.201000000000001</v>
          </cell>
          <cell r="F11">
            <v>57.674999999999997</v>
          </cell>
          <cell r="G11">
            <v>34.603999999999999</v>
          </cell>
          <cell r="H11">
            <v>0</v>
          </cell>
          <cell r="I11">
            <v>42.15</v>
          </cell>
          <cell r="J11">
            <v>0.47899999999999998</v>
          </cell>
          <cell r="K11">
            <v>0.48299999999999998</v>
          </cell>
          <cell r="L11">
            <v>0</v>
          </cell>
          <cell r="M11">
            <v>0</v>
          </cell>
          <cell r="N11">
            <v>41.188000000000002</v>
          </cell>
          <cell r="O11">
            <v>0</v>
          </cell>
          <cell r="P11">
            <v>153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153</v>
          </cell>
          <cell r="V11">
            <v>0</v>
          </cell>
          <cell r="W11">
            <v>1.1240000000000001</v>
          </cell>
          <cell r="X11">
            <v>42.15</v>
          </cell>
          <cell r="Y11">
            <v>2.0860000000000003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41.188000000000002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42.15</v>
          </cell>
          <cell r="BC11">
            <v>153</v>
          </cell>
          <cell r="BD11">
            <v>114.876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114.786</v>
          </cell>
          <cell r="E12">
            <v>57.417000000000002</v>
          </cell>
          <cell r="F12">
            <v>57.369</v>
          </cell>
          <cell r="G12">
            <v>34.622</v>
          </cell>
          <cell r="H12">
            <v>0</v>
          </cell>
          <cell r="I12">
            <v>43.37</v>
          </cell>
          <cell r="J12">
            <v>1.3009999999999999</v>
          </cell>
          <cell r="K12">
            <v>1.3</v>
          </cell>
          <cell r="L12">
            <v>0</v>
          </cell>
          <cell r="M12">
            <v>0</v>
          </cell>
          <cell r="N12">
            <v>40.768999999999998</v>
          </cell>
          <cell r="O12">
            <v>0</v>
          </cell>
          <cell r="P12">
            <v>156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156</v>
          </cell>
          <cell r="V12">
            <v>0</v>
          </cell>
          <cell r="W12">
            <v>1.157</v>
          </cell>
          <cell r="X12">
            <v>43.37</v>
          </cell>
          <cell r="Y12">
            <v>3.758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40.768999999999998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43.37</v>
          </cell>
          <cell r="BC12">
            <v>156</v>
          </cell>
          <cell r="BD12">
            <v>114.786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121.89</v>
          </cell>
          <cell r="E13">
            <v>60.814</v>
          </cell>
          <cell r="F13">
            <v>61.076000000000001</v>
          </cell>
          <cell r="G13">
            <v>34.545999999999999</v>
          </cell>
          <cell r="H13">
            <v>0</v>
          </cell>
          <cell r="I13">
            <v>44.53</v>
          </cell>
          <cell r="J13">
            <v>0.16800000000000001</v>
          </cell>
          <cell r="K13">
            <v>0.16900000000000001</v>
          </cell>
          <cell r="L13">
            <v>0</v>
          </cell>
          <cell r="M13">
            <v>0</v>
          </cell>
          <cell r="N13">
            <v>44.192999999999998</v>
          </cell>
          <cell r="O13">
            <v>0</v>
          </cell>
          <cell r="P13">
            <v>161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161</v>
          </cell>
          <cell r="V13">
            <v>0</v>
          </cell>
          <cell r="W13">
            <v>1.1519999999999999</v>
          </cell>
          <cell r="X13">
            <v>44.53</v>
          </cell>
          <cell r="Y13">
            <v>1.4889999999999999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44.192999999999998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44.53</v>
          </cell>
          <cell r="BC13">
            <v>161</v>
          </cell>
          <cell r="BD13">
            <v>121.89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147.74600000000001</v>
          </cell>
          <cell r="E14">
            <v>71.557000000000002</v>
          </cell>
          <cell r="F14">
            <v>76.188999999999993</v>
          </cell>
          <cell r="G14">
            <v>34.588000000000001</v>
          </cell>
          <cell r="H14">
            <v>0</v>
          </cell>
          <cell r="I14">
            <v>52.96</v>
          </cell>
          <cell r="J14">
            <v>7.0000000000000007E-2</v>
          </cell>
          <cell r="K14">
            <v>7.3999999999999996E-2</v>
          </cell>
          <cell r="L14">
            <v>0</v>
          </cell>
          <cell r="M14">
            <v>0</v>
          </cell>
          <cell r="N14">
            <v>52.816000000000003</v>
          </cell>
          <cell r="O14">
            <v>0</v>
          </cell>
          <cell r="P14">
            <v>203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203</v>
          </cell>
          <cell r="V14">
            <v>0</v>
          </cell>
          <cell r="W14">
            <v>1.097</v>
          </cell>
          <cell r="X14">
            <v>52.96</v>
          </cell>
          <cell r="Y14">
            <v>1.2410000000000001</v>
          </cell>
          <cell r="Z14">
            <v>0</v>
          </cell>
          <cell r="AA14">
            <v>0</v>
          </cell>
          <cell r="AB14">
            <v>0</v>
          </cell>
          <cell r="AC14">
            <v>1.2490009027033011E-16</v>
          </cell>
          <cell r="AD14">
            <v>0</v>
          </cell>
          <cell r="AE14">
            <v>203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52.816000000000003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52.96</v>
          </cell>
          <cell r="BC14">
            <v>203</v>
          </cell>
          <cell r="BD14">
            <v>147.74600000000001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436.36799999999999</v>
          </cell>
          <cell r="E15">
            <v>208.06</v>
          </cell>
          <cell r="F15">
            <v>228.30799999999999</v>
          </cell>
          <cell r="G15">
            <v>34.61</v>
          </cell>
          <cell r="H15">
            <v>0</v>
          </cell>
          <cell r="I15">
            <v>162.77000000000001</v>
          </cell>
          <cell r="J15">
            <v>1.946</v>
          </cell>
          <cell r="K15">
            <v>2.1360000000000001</v>
          </cell>
          <cell r="L15">
            <v>0</v>
          </cell>
          <cell r="M15">
            <v>0</v>
          </cell>
          <cell r="N15">
            <v>158.68799999999999</v>
          </cell>
          <cell r="O15">
            <v>0</v>
          </cell>
          <cell r="P15">
            <v>643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643</v>
          </cell>
          <cell r="V15">
            <v>0</v>
          </cell>
          <cell r="W15">
            <v>1.004</v>
          </cell>
          <cell r="X15">
            <v>162.77000000000001</v>
          </cell>
          <cell r="Y15">
            <v>5.0860000000000003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158.68799999999999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162.77000000000001</v>
          </cell>
          <cell r="BC15">
            <v>643</v>
          </cell>
          <cell r="BD15">
            <v>436.36799999999999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702.88499999999999</v>
          </cell>
          <cell r="E16">
            <v>334.375</v>
          </cell>
          <cell r="F16">
            <v>368.51</v>
          </cell>
          <cell r="G16">
            <v>34.590000000000003</v>
          </cell>
          <cell r="H16">
            <v>0</v>
          </cell>
          <cell r="I16">
            <v>263.39</v>
          </cell>
          <cell r="J16">
            <v>2.7269999999999999</v>
          </cell>
          <cell r="K16">
            <v>3.0059999999999998</v>
          </cell>
          <cell r="L16">
            <v>0</v>
          </cell>
          <cell r="M16">
            <v>0</v>
          </cell>
          <cell r="N16">
            <v>257.65699999999998</v>
          </cell>
          <cell r="O16">
            <v>0</v>
          </cell>
          <cell r="P16">
            <v>1045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1045</v>
          </cell>
          <cell r="V16">
            <v>0</v>
          </cell>
          <cell r="W16">
            <v>0.63200000000000001</v>
          </cell>
          <cell r="X16">
            <v>263.39</v>
          </cell>
          <cell r="Y16">
            <v>6.3649999999999993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1045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257.65699999999998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1045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263.39</v>
          </cell>
          <cell r="BC16">
            <v>1045</v>
          </cell>
          <cell r="BD16">
            <v>702.88499999999999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4108</v>
          </cell>
        </row>
      </sheetData>
    </sheetDataSet>
  </externalBook>
</externalLink>
</file>

<file path=xl/externalLinks/externalLink3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683.28899999999999</v>
          </cell>
          <cell r="E6">
            <v>314.15199999999999</v>
          </cell>
          <cell r="F6">
            <v>369.137</v>
          </cell>
          <cell r="G6">
            <v>34.691000000000003</v>
          </cell>
          <cell r="H6">
            <v>0</v>
          </cell>
          <cell r="I6">
            <v>244.202</v>
          </cell>
          <cell r="J6">
            <v>2.7450000000000001</v>
          </cell>
          <cell r="K6">
            <v>3.226</v>
          </cell>
          <cell r="L6">
            <v>0</v>
          </cell>
          <cell r="M6">
            <v>0</v>
          </cell>
          <cell r="N6">
            <v>238.23099999999999</v>
          </cell>
          <cell r="O6">
            <v>0</v>
          </cell>
          <cell r="P6">
            <v>1033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1033</v>
          </cell>
          <cell r="V6">
            <v>0</v>
          </cell>
          <cell r="W6">
            <v>0.376</v>
          </cell>
          <cell r="X6">
            <v>244.202</v>
          </cell>
          <cell r="Y6">
            <v>6.3470000000000004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238.23099999999999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244.202</v>
          </cell>
          <cell r="BC6">
            <v>1033</v>
          </cell>
          <cell r="BD6">
            <v>683.28899999999999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619.73</v>
          </cell>
          <cell r="E7">
            <v>284.71100000000001</v>
          </cell>
          <cell r="F7">
            <v>335.01900000000001</v>
          </cell>
          <cell r="G7">
            <v>34.823999999999998</v>
          </cell>
          <cell r="H7">
            <v>0</v>
          </cell>
          <cell r="I7">
            <v>221.43</v>
          </cell>
          <cell r="J7">
            <v>2.9390000000000001</v>
          </cell>
          <cell r="K7">
            <v>3.4580000000000002</v>
          </cell>
          <cell r="L7">
            <v>0</v>
          </cell>
          <cell r="M7">
            <v>0</v>
          </cell>
          <cell r="N7">
            <v>215.03299999999999</v>
          </cell>
          <cell r="O7">
            <v>0</v>
          </cell>
          <cell r="P7">
            <v>938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938</v>
          </cell>
          <cell r="V7">
            <v>0</v>
          </cell>
          <cell r="W7">
            <v>0.34</v>
          </cell>
          <cell r="X7">
            <v>221.43</v>
          </cell>
          <cell r="Y7">
            <v>6.7370000000000001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215.03299999999999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221.43</v>
          </cell>
          <cell r="BC7">
            <v>938</v>
          </cell>
          <cell r="BD7">
            <v>619.73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622.10799999999995</v>
          </cell>
          <cell r="E8">
            <v>286.37799999999999</v>
          </cell>
          <cell r="F8">
            <v>335.73</v>
          </cell>
          <cell r="G8">
            <v>34.645000000000003</v>
          </cell>
          <cell r="H8">
            <v>0</v>
          </cell>
          <cell r="I8">
            <v>224.15</v>
          </cell>
          <cell r="J8">
            <v>2.2639999999999998</v>
          </cell>
          <cell r="K8">
            <v>2.6539999999999999</v>
          </cell>
          <cell r="L8">
            <v>0</v>
          </cell>
          <cell r="M8">
            <v>0</v>
          </cell>
          <cell r="N8">
            <v>219.232</v>
          </cell>
          <cell r="O8">
            <v>0</v>
          </cell>
          <cell r="P8">
            <v>946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946</v>
          </cell>
          <cell r="V8">
            <v>0</v>
          </cell>
          <cell r="W8">
            <v>0.435</v>
          </cell>
          <cell r="X8">
            <v>224.15</v>
          </cell>
          <cell r="Y8">
            <v>5.3529999999999989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219.232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224.15</v>
          </cell>
          <cell r="BC8">
            <v>946</v>
          </cell>
          <cell r="BD8">
            <v>622.10799999999995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421.27699999999999</v>
          </cell>
          <cell r="E9">
            <v>194.815</v>
          </cell>
          <cell r="F9">
            <v>226.46199999999999</v>
          </cell>
          <cell r="G9">
            <v>34.670999999999999</v>
          </cell>
          <cell r="H9">
            <v>0</v>
          </cell>
          <cell r="I9">
            <v>151.02199999999999</v>
          </cell>
          <cell r="J9">
            <v>0.98099999999999998</v>
          </cell>
          <cell r="K9">
            <v>1.141</v>
          </cell>
          <cell r="L9">
            <v>0</v>
          </cell>
          <cell r="M9">
            <v>0</v>
          </cell>
          <cell r="N9">
            <v>148.9</v>
          </cell>
          <cell r="O9">
            <v>0</v>
          </cell>
          <cell r="P9">
            <v>632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632</v>
          </cell>
          <cell r="V9">
            <v>0</v>
          </cell>
          <cell r="W9">
            <v>0.52900000000000003</v>
          </cell>
          <cell r="X9">
            <v>151.02199999999999</v>
          </cell>
          <cell r="Y9">
            <v>2.6509999999999998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151.02199999999999</v>
          </cell>
          <cell r="BC9">
            <v>632</v>
          </cell>
          <cell r="BD9">
            <v>421.27699999999999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294.63</v>
          </cell>
          <cell r="E10">
            <v>137.43899999999999</v>
          </cell>
          <cell r="F10">
            <v>157.191</v>
          </cell>
          <cell r="G10">
            <v>34.587000000000003</v>
          </cell>
          <cell r="H10">
            <v>0</v>
          </cell>
          <cell r="I10">
            <v>105.65</v>
          </cell>
          <cell r="J10">
            <v>2.117</v>
          </cell>
          <cell r="K10">
            <v>2.4220000000000002</v>
          </cell>
          <cell r="L10">
            <v>0</v>
          </cell>
          <cell r="M10">
            <v>0</v>
          </cell>
          <cell r="N10">
            <v>101.111</v>
          </cell>
          <cell r="O10">
            <v>0</v>
          </cell>
          <cell r="P10">
            <v>435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435</v>
          </cell>
          <cell r="V10">
            <v>0</v>
          </cell>
          <cell r="W10">
            <v>0.60799999999999998</v>
          </cell>
          <cell r="X10">
            <v>105.65</v>
          </cell>
          <cell r="Y10">
            <v>5.1469999999999994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101.111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105.65</v>
          </cell>
          <cell r="BC10">
            <v>435</v>
          </cell>
          <cell r="BD10">
            <v>294.63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210.202</v>
          </cell>
          <cell r="E11">
            <v>98.960999999999999</v>
          </cell>
          <cell r="F11">
            <v>111.241</v>
          </cell>
          <cell r="G11">
            <v>34.564</v>
          </cell>
          <cell r="H11">
            <v>0</v>
          </cell>
          <cell r="I11">
            <v>75.123000000000005</v>
          </cell>
          <cell r="J11">
            <v>1.2969999999999999</v>
          </cell>
          <cell r="K11">
            <v>1.458</v>
          </cell>
          <cell r="L11">
            <v>0</v>
          </cell>
          <cell r="M11">
            <v>0</v>
          </cell>
          <cell r="N11">
            <v>72.367999999999995</v>
          </cell>
          <cell r="O11">
            <v>0</v>
          </cell>
          <cell r="P11">
            <v>304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304</v>
          </cell>
          <cell r="V11">
            <v>0</v>
          </cell>
          <cell r="W11">
            <v>0.61899999999999999</v>
          </cell>
          <cell r="X11">
            <v>75.123000000000005</v>
          </cell>
          <cell r="Y11">
            <v>3.3739999999999997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72.367999999999995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75.123000000000005</v>
          </cell>
          <cell r="BC11">
            <v>304</v>
          </cell>
          <cell r="BD11">
            <v>210.202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221.56800000000001</v>
          </cell>
          <cell r="E12">
            <v>103.25</v>
          </cell>
          <cell r="F12">
            <v>118.318</v>
          </cell>
          <cell r="G12">
            <v>34.704000000000001</v>
          </cell>
          <cell r="H12">
            <v>0</v>
          </cell>
          <cell r="I12">
            <v>78.537999999999997</v>
          </cell>
          <cell r="J12">
            <v>0.5</v>
          </cell>
          <cell r="K12">
            <v>0.57199999999999995</v>
          </cell>
          <cell r="L12">
            <v>0</v>
          </cell>
          <cell r="M12">
            <v>0</v>
          </cell>
          <cell r="N12">
            <v>77.465999999999994</v>
          </cell>
          <cell r="O12">
            <v>0</v>
          </cell>
          <cell r="P12">
            <v>324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324</v>
          </cell>
          <cell r="V12">
            <v>0</v>
          </cell>
          <cell r="W12">
            <v>0.66400000000000003</v>
          </cell>
          <cell r="X12">
            <v>78.537999999999997</v>
          </cell>
          <cell r="Y12">
            <v>1.7360000000000002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77.465999999999994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78.537999999999997</v>
          </cell>
          <cell r="BC12">
            <v>324</v>
          </cell>
          <cell r="BD12">
            <v>221.56800000000001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338.32299999999998</v>
          </cell>
          <cell r="E13">
            <v>157.77699999999999</v>
          </cell>
          <cell r="F13">
            <v>180.54599999999999</v>
          </cell>
          <cell r="G13">
            <v>34.735999999999997</v>
          </cell>
          <cell r="H13">
            <v>0</v>
          </cell>
          <cell r="I13">
            <v>122.83</v>
          </cell>
          <cell r="J13">
            <v>2.2810000000000001</v>
          </cell>
          <cell r="K13">
            <v>2.61</v>
          </cell>
          <cell r="L13">
            <v>0</v>
          </cell>
          <cell r="M13">
            <v>0</v>
          </cell>
          <cell r="N13">
            <v>117.93899999999999</v>
          </cell>
          <cell r="O13">
            <v>0</v>
          </cell>
          <cell r="P13">
            <v>506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506</v>
          </cell>
          <cell r="V13">
            <v>0</v>
          </cell>
          <cell r="W13">
            <v>0.66600000000000004</v>
          </cell>
          <cell r="X13">
            <v>122.83</v>
          </cell>
          <cell r="Y13">
            <v>5.5570000000000004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117.93899999999999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122.83</v>
          </cell>
          <cell r="BC13">
            <v>506</v>
          </cell>
          <cell r="BD13">
            <v>338.32299999999998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383.02</v>
          </cell>
          <cell r="E14">
            <v>176.78800000000001</v>
          </cell>
          <cell r="F14">
            <v>206.232</v>
          </cell>
          <cell r="G14">
            <v>34.561</v>
          </cell>
          <cell r="H14">
            <v>0</v>
          </cell>
          <cell r="I14">
            <v>132.63200000000001</v>
          </cell>
          <cell r="J14">
            <v>1.476</v>
          </cell>
          <cell r="K14">
            <v>1.722</v>
          </cell>
          <cell r="L14">
            <v>0</v>
          </cell>
          <cell r="M14">
            <v>0</v>
          </cell>
          <cell r="N14">
            <v>129.434</v>
          </cell>
          <cell r="O14">
            <v>0</v>
          </cell>
          <cell r="P14">
            <v>557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557</v>
          </cell>
          <cell r="V14">
            <v>0</v>
          </cell>
          <cell r="W14">
            <v>0.60499999999999998</v>
          </cell>
          <cell r="X14">
            <v>132.63200000000001</v>
          </cell>
          <cell r="Y14">
            <v>3.8029999999999999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129.434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132.63200000000001</v>
          </cell>
          <cell r="BC14">
            <v>557</v>
          </cell>
          <cell r="BD14">
            <v>383.02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474.37400000000002</v>
          </cell>
          <cell r="E15">
            <v>218.75800000000001</v>
          </cell>
          <cell r="F15">
            <v>255.61600000000001</v>
          </cell>
          <cell r="G15">
            <v>34.823999999999998</v>
          </cell>
          <cell r="H15">
            <v>0</v>
          </cell>
          <cell r="I15">
            <v>168.309</v>
          </cell>
          <cell r="J15">
            <v>1.9990000000000001</v>
          </cell>
          <cell r="K15">
            <v>2.335</v>
          </cell>
          <cell r="L15">
            <v>0</v>
          </cell>
          <cell r="M15">
            <v>0</v>
          </cell>
          <cell r="N15">
            <v>163.97499999999999</v>
          </cell>
          <cell r="O15">
            <v>0</v>
          </cell>
          <cell r="P15">
            <v>708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708</v>
          </cell>
          <cell r="V15">
            <v>0</v>
          </cell>
          <cell r="W15">
            <v>0.58499999999999996</v>
          </cell>
          <cell r="X15">
            <v>168.309</v>
          </cell>
          <cell r="Y15">
            <v>4.9189999999999996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708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163.97499999999999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708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168.309</v>
          </cell>
          <cell r="BC15">
            <v>708</v>
          </cell>
          <cell r="BD15">
            <v>474.37400000000002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760.10900000000004</v>
          </cell>
          <cell r="E16">
            <v>347.96699999999998</v>
          </cell>
          <cell r="F16">
            <v>412.142</v>
          </cell>
          <cell r="G16">
            <v>34.752000000000002</v>
          </cell>
          <cell r="H16">
            <v>0</v>
          </cell>
          <cell r="I16">
            <v>269.93799999999999</v>
          </cell>
          <cell r="J16">
            <v>2.77</v>
          </cell>
          <cell r="K16">
            <v>3.28</v>
          </cell>
          <cell r="L16">
            <v>0</v>
          </cell>
          <cell r="M16">
            <v>0</v>
          </cell>
          <cell r="N16">
            <v>263.88799999999998</v>
          </cell>
          <cell r="O16">
            <v>0</v>
          </cell>
          <cell r="P16">
            <v>1151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1151</v>
          </cell>
          <cell r="V16">
            <v>0</v>
          </cell>
          <cell r="W16">
            <v>0.29599999999999999</v>
          </cell>
          <cell r="X16">
            <v>269.93799999999999</v>
          </cell>
          <cell r="Y16">
            <v>6.3460000000000001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263.88799999999998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269.93799999999999</v>
          </cell>
          <cell r="BC16">
            <v>1151</v>
          </cell>
          <cell r="BD16">
            <v>760.10900000000004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809.69</v>
          </cell>
          <cell r="E17">
            <v>370.38900000000001</v>
          </cell>
          <cell r="F17">
            <v>439.30099999999999</v>
          </cell>
          <cell r="G17">
            <v>34.593000000000004</v>
          </cell>
          <cell r="H17">
            <v>0</v>
          </cell>
          <cell r="I17">
            <v>290.88099999999997</v>
          </cell>
          <cell r="J17">
            <v>3.0640000000000001</v>
          </cell>
          <cell r="K17">
            <v>3.633</v>
          </cell>
          <cell r="L17">
            <v>0</v>
          </cell>
          <cell r="M17">
            <v>0</v>
          </cell>
          <cell r="N17">
            <v>284.18400000000003</v>
          </cell>
          <cell r="O17">
            <v>0</v>
          </cell>
          <cell r="P17">
            <v>1242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1242</v>
          </cell>
          <cell r="V17">
            <v>0</v>
          </cell>
          <cell r="W17">
            <v>0.46200000000000002</v>
          </cell>
          <cell r="X17">
            <v>290.88099999999997</v>
          </cell>
          <cell r="Y17">
            <v>7.1589999999999998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284.18400000000003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1242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290.88099999999997</v>
          </cell>
          <cell r="BC17">
            <v>1242</v>
          </cell>
          <cell r="BD17">
            <v>809.69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4109</v>
          </cell>
        </row>
      </sheetData>
    </sheetDataSet>
  </externalBook>
</externalLink>
</file>

<file path=xl/externalLinks/externalLink3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1114.992</v>
          </cell>
          <cell r="E6">
            <v>504.25799999999998</v>
          </cell>
          <cell r="F6">
            <v>610.73400000000004</v>
          </cell>
          <cell r="G6">
            <v>34.573</v>
          </cell>
          <cell r="H6">
            <v>0</v>
          </cell>
          <cell r="I6">
            <v>408.47199999999998</v>
          </cell>
          <cell r="J6">
            <v>5.1959999999999997</v>
          </cell>
          <cell r="K6">
            <v>6.2939999999999996</v>
          </cell>
          <cell r="L6">
            <v>0</v>
          </cell>
          <cell r="M6">
            <v>0</v>
          </cell>
          <cell r="N6">
            <v>396.98200000000003</v>
          </cell>
          <cell r="O6">
            <v>0</v>
          </cell>
          <cell r="P6">
            <v>1781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1781</v>
          </cell>
          <cell r="V6">
            <v>0</v>
          </cell>
          <cell r="W6">
            <v>8.1219999999999999</v>
          </cell>
          <cell r="X6">
            <v>408.47199999999998</v>
          </cell>
          <cell r="Y6">
            <v>19.611999999999998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396.98200000000003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408.47199999999998</v>
          </cell>
          <cell r="BC6">
            <v>1781</v>
          </cell>
          <cell r="BD6">
            <v>1114.992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1015.938</v>
          </cell>
          <cell r="E7">
            <v>456.78199999999998</v>
          </cell>
          <cell r="F7">
            <v>559.15599999999995</v>
          </cell>
          <cell r="G7">
            <v>34.593000000000004</v>
          </cell>
          <cell r="H7">
            <v>0</v>
          </cell>
          <cell r="I7">
            <v>367.15699999999998</v>
          </cell>
          <cell r="J7">
            <v>4.6180000000000003</v>
          </cell>
          <cell r="K7">
            <v>5.6520000000000001</v>
          </cell>
          <cell r="L7">
            <v>0</v>
          </cell>
          <cell r="M7">
            <v>0</v>
          </cell>
          <cell r="N7">
            <v>356.887</v>
          </cell>
          <cell r="O7">
            <v>0</v>
          </cell>
          <cell r="P7">
            <v>1618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1618</v>
          </cell>
          <cell r="V7">
            <v>0</v>
          </cell>
          <cell r="W7">
            <v>7.7770000000000001</v>
          </cell>
          <cell r="X7">
            <v>367.15699999999998</v>
          </cell>
          <cell r="Y7">
            <v>18.047000000000001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1618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356.887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1618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367.15699999999998</v>
          </cell>
          <cell r="BC7">
            <v>1618</v>
          </cell>
          <cell r="BD7">
            <v>1015.938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1001.879</v>
          </cell>
          <cell r="E8">
            <v>449.697</v>
          </cell>
          <cell r="F8">
            <v>552.18200000000002</v>
          </cell>
          <cell r="G8">
            <v>34.540999999999997</v>
          </cell>
          <cell r="H8">
            <v>0</v>
          </cell>
          <cell r="I8">
            <v>359.24099999999999</v>
          </cell>
          <cell r="J8">
            <v>3.4910000000000001</v>
          </cell>
          <cell r="K8">
            <v>4.2869999999999999</v>
          </cell>
          <cell r="L8">
            <v>0</v>
          </cell>
          <cell r="M8">
            <v>0</v>
          </cell>
          <cell r="N8">
            <v>351.46300000000002</v>
          </cell>
          <cell r="O8">
            <v>0</v>
          </cell>
          <cell r="P8">
            <v>1588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1588</v>
          </cell>
          <cell r="V8">
            <v>0</v>
          </cell>
          <cell r="W8">
            <v>9.0389999999999997</v>
          </cell>
          <cell r="X8">
            <v>359.24099999999999</v>
          </cell>
          <cell r="Y8">
            <v>16.817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351.46300000000002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359.24099999999999</v>
          </cell>
          <cell r="BC8">
            <v>1588</v>
          </cell>
          <cell r="BD8">
            <v>1001.879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714.46600000000001</v>
          </cell>
          <cell r="E9">
            <v>320.57600000000002</v>
          </cell>
          <cell r="F9">
            <v>393.89</v>
          </cell>
          <cell r="G9">
            <v>34.582999999999998</v>
          </cell>
          <cell r="H9">
            <v>0</v>
          </cell>
          <cell r="I9">
            <v>258.85599999999999</v>
          </cell>
          <cell r="J9">
            <v>3.1240000000000001</v>
          </cell>
          <cell r="K9">
            <v>3.839</v>
          </cell>
          <cell r="L9">
            <v>0</v>
          </cell>
          <cell r="M9">
            <v>0</v>
          </cell>
          <cell r="N9">
            <v>251.893</v>
          </cell>
          <cell r="O9">
            <v>0</v>
          </cell>
          <cell r="P9">
            <v>1145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1145</v>
          </cell>
          <cell r="V9">
            <v>0</v>
          </cell>
          <cell r="W9">
            <v>10.651</v>
          </cell>
          <cell r="X9">
            <v>258.85599999999999</v>
          </cell>
          <cell r="Y9">
            <v>17.614000000000001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251.893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1145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258.85599999999999</v>
          </cell>
          <cell r="BC9">
            <v>1145</v>
          </cell>
          <cell r="BD9">
            <v>714.46600000000001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471.05399999999997</v>
          </cell>
          <cell r="E10">
            <v>211.512</v>
          </cell>
          <cell r="F10">
            <v>259.54199999999997</v>
          </cell>
          <cell r="G10">
            <v>34.582000000000001</v>
          </cell>
          <cell r="H10">
            <v>0</v>
          </cell>
          <cell r="I10">
            <v>166.61</v>
          </cell>
          <cell r="J10">
            <v>1.6819999999999999</v>
          </cell>
          <cell r="K10">
            <v>2.0640000000000001</v>
          </cell>
          <cell r="L10">
            <v>0</v>
          </cell>
          <cell r="M10">
            <v>0</v>
          </cell>
          <cell r="N10">
            <v>162.864</v>
          </cell>
          <cell r="O10">
            <v>0</v>
          </cell>
          <cell r="P10">
            <v>736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736</v>
          </cell>
          <cell r="V10">
            <v>0</v>
          </cell>
          <cell r="W10">
            <v>12.847</v>
          </cell>
          <cell r="X10">
            <v>166.61</v>
          </cell>
          <cell r="Y10">
            <v>16.593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162.864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166.61</v>
          </cell>
          <cell r="BC10">
            <v>736</v>
          </cell>
          <cell r="BD10">
            <v>471.05399999999997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307.70100000000002</v>
          </cell>
          <cell r="E11">
            <v>146.25899999999999</v>
          </cell>
          <cell r="F11">
            <v>161.44200000000001</v>
          </cell>
          <cell r="G11">
            <v>34.593000000000004</v>
          </cell>
          <cell r="H11">
            <v>0</v>
          </cell>
          <cell r="I11">
            <v>110.476</v>
          </cell>
          <cell r="J11">
            <v>1.9359999999999999</v>
          </cell>
          <cell r="K11">
            <v>2.1379999999999999</v>
          </cell>
          <cell r="L11">
            <v>0</v>
          </cell>
          <cell r="M11">
            <v>0</v>
          </cell>
          <cell r="N11">
            <v>106.402</v>
          </cell>
          <cell r="O11">
            <v>0</v>
          </cell>
          <cell r="P11">
            <v>439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439</v>
          </cell>
          <cell r="V11">
            <v>0</v>
          </cell>
          <cell r="W11">
            <v>6.3239999999999998</v>
          </cell>
          <cell r="X11">
            <v>110.476</v>
          </cell>
          <cell r="Y11">
            <v>10.398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106.402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110.476</v>
          </cell>
          <cell r="BC11">
            <v>439</v>
          </cell>
          <cell r="BD11">
            <v>307.70100000000002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265.79300000000001</v>
          </cell>
          <cell r="E12">
            <v>124.13200000000001</v>
          </cell>
          <cell r="F12">
            <v>141.661</v>
          </cell>
          <cell r="G12">
            <v>34.585000000000001</v>
          </cell>
          <cell r="H12">
            <v>0</v>
          </cell>
          <cell r="I12">
            <v>95.171999999999997</v>
          </cell>
          <cell r="J12">
            <v>0.41299999999999998</v>
          </cell>
          <cell r="K12">
            <v>0.47199999999999998</v>
          </cell>
          <cell r="L12">
            <v>0</v>
          </cell>
          <cell r="M12">
            <v>0</v>
          </cell>
          <cell r="N12">
            <v>94.287000000000006</v>
          </cell>
          <cell r="O12">
            <v>0</v>
          </cell>
          <cell r="P12">
            <v>391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391</v>
          </cell>
          <cell r="V12">
            <v>0</v>
          </cell>
          <cell r="W12">
            <v>4.5739999999999998</v>
          </cell>
          <cell r="X12">
            <v>95.171999999999997</v>
          </cell>
          <cell r="Y12">
            <v>5.4589999999999996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94.287000000000006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95.171999999999997</v>
          </cell>
          <cell r="BC12">
            <v>391</v>
          </cell>
          <cell r="BD12">
            <v>265.79300000000001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413.053</v>
          </cell>
          <cell r="E13">
            <v>190.821</v>
          </cell>
          <cell r="F13">
            <v>222.232</v>
          </cell>
          <cell r="G13">
            <v>34.491999999999997</v>
          </cell>
          <cell r="H13">
            <v>0</v>
          </cell>
          <cell r="I13">
            <v>148.357</v>
          </cell>
          <cell r="J13">
            <v>1.306</v>
          </cell>
          <cell r="K13">
            <v>1.522</v>
          </cell>
          <cell r="L13">
            <v>0</v>
          </cell>
          <cell r="M13">
            <v>0</v>
          </cell>
          <cell r="N13">
            <v>145.529</v>
          </cell>
          <cell r="O13">
            <v>0</v>
          </cell>
          <cell r="P13">
            <v>622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622</v>
          </cell>
          <cell r="V13">
            <v>0</v>
          </cell>
          <cell r="W13">
            <v>4.0279999999999996</v>
          </cell>
          <cell r="X13">
            <v>148.357</v>
          </cell>
          <cell r="Y13">
            <v>6.8559999999999999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145.529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148.357</v>
          </cell>
          <cell r="BC13">
            <v>622</v>
          </cell>
          <cell r="BD13">
            <v>413.053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409.572</v>
          </cell>
          <cell r="E14">
            <v>188.328</v>
          </cell>
          <cell r="F14">
            <v>221.244</v>
          </cell>
          <cell r="G14">
            <v>34.5</v>
          </cell>
          <cell r="H14">
            <v>0</v>
          </cell>
          <cell r="I14">
            <v>147.309</v>
          </cell>
          <cell r="J14">
            <v>1.3819999999999999</v>
          </cell>
          <cell r="K14">
            <v>1.623</v>
          </cell>
          <cell r="L14">
            <v>0</v>
          </cell>
          <cell r="M14">
            <v>0</v>
          </cell>
          <cell r="N14">
            <v>144.304</v>
          </cell>
          <cell r="O14">
            <v>0</v>
          </cell>
          <cell r="P14">
            <v>623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623</v>
          </cell>
          <cell r="V14">
            <v>0</v>
          </cell>
          <cell r="W14">
            <v>4.4939999999999998</v>
          </cell>
          <cell r="X14">
            <v>147.309</v>
          </cell>
          <cell r="Y14">
            <v>7.4989999999999997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144.304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147.309</v>
          </cell>
          <cell r="BC14">
            <v>623</v>
          </cell>
          <cell r="BD14">
            <v>409.572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868.904</v>
          </cell>
          <cell r="E15">
            <v>391.01299999999998</v>
          </cell>
          <cell r="F15">
            <v>477.89100000000002</v>
          </cell>
          <cell r="G15">
            <v>34.677</v>
          </cell>
          <cell r="H15">
            <v>0</v>
          </cell>
          <cell r="I15">
            <v>313.87200000000001</v>
          </cell>
          <cell r="J15">
            <v>2.895</v>
          </cell>
          <cell r="K15">
            <v>3.5379999999999998</v>
          </cell>
          <cell r="L15">
            <v>0</v>
          </cell>
          <cell r="M15">
            <v>0</v>
          </cell>
          <cell r="N15">
            <v>307.43900000000002</v>
          </cell>
          <cell r="O15">
            <v>0</v>
          </cell>
          <cell r="P15">
            <v>1381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1381</v>
          </cell>
          <cell r="V15">
            <v>0</v>
          </cell>
          <cell r="W15">
            <v>4.194</v>
          </cell>
          <cell r="X15">
            <v>313.87200000000001</v>
          </cell>
          <cell r="Y15">
            <v>10.626999999999999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307.43900000000002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313.87200000000001</v>
          </cell>
          <cell r="BC15">
            <v>1381</v>
          </cell>
          <cell r="BD15">
            <v>868.904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1283.817</v>
          </cell>
          <cell r="E16">
            <v>571.47900000000004</v>
          </cell>
          <cell r="F16">
            <v>712.33799999999997</v>
          </cell>
          <cell r="G16">
            <v>34.588999999999999</v>
          </cell>
          <cell r="H16">
            <v>0</v>
          </cell>
          <cell r="I16">
            <v>464.41899999999998</v>
          </cell>
          <cell r="J16">
            <v>4.7670000000000003</v>
          </cell>
          <cell r="K16">
            <v>5.9429999999999996</v>
          </cell>
          <cell r="L16">
            <v>0</v>
          </cell>
          <cell r="M16">
            <v>0</v>
          </cell>
          <cell r="N16">
            <v>453.709</v>
          </cell>
          <cell r="O16">
            <v>0</v>
          </cell>
          <cell r="P16">
            <v>2084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2084</v>
          </cell>
          <cell r="V16">
            <v>0</v>
          </cell>
          <cell r="W16">
            <v>2.883</v>
          </cell>
          <cell r="X16">
            <v>464.41899999999998</v>
          </cell>
          <cell r="Y16">
            <v>13.593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453.709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464.41899999999998</v>
          </cell>
          <cell r="BC16">
            <v>2084</v>
          </cell>
          <cell r="BD16">
            <v>1283.817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1245.836</v>
          </cell>
          <cell r="E17">
            <v>561.45399999999995</v>
          </cell>
          <cell r="F17">
            <v>684.38199999999995</v>
          </cell>
          <cell r="G17">
            <v>34.58</v>
          </cell>
          <cell r="H17">
            <v>0</v>
          </cell>
          <cell r="I17">
            <v>451.666</v>
          </cell>
          <cell r="J17">
            <v>5.3259999999999996</v>
          </cell>
          <cell r="K17">
            <v>6.4930000000000003</v>
          </cell>
          <cell r="L17">
            <v>0</v>
          </cell>
          <cell r="M17">
            <v>0</v>
          </cell>
          <cell r="N17">
            <v>439.84699999999998</v>
          </cell>
          <cell r="O17">
            <v>0</v>
          </cell>
          <cell r="P17">
            <v>1982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1982</v>
          </cell>
          <cell r="V17">
            <v>0</v>
          </cell>
          <cell r="W17">
            <v>3.7639999999999998</v>
          </cell>
          <cell r="X17">
            <v>451.666</v>
          </cell>
          <cell r="Y17">
            <v>15.582999999999998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439.84699999999998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451.666</v>
          </cell>
          <cell r="BC17">
            <v>1982</v>
          </cell>
          <cell r="BD17">
            <v>1245.836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4110</v>
          </cell>
        </row>
      </sheetData>
    </sheetDataSet>
  </externalBook>
</externalLink>
</file>

<file path=xl/externalLinks/externalLink3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1286.6469999999999</v>
          </cell>
          <cell r="E6">
            <v>599.12300000000005</v>
          </cell>
          <cell r="F6">
            <v>687.524</v>
          </cell>
          <cell r="G6">
            <v>34.633000000000003</v>
          </cell>
          <cell r="H6">
            <v>0</v>
          </cell>
          <cell r="I6">
            <v>474.44</v>
          </cell>
          <cell r="J6">
            <v>9.1809999999999992</v>
          </cell>
          <cell r="K6">
            <v>10.536</v>
          </cell>
          <cell r="L6">
            <v>0</v>
          </cell>
          <cell r="M6">
            <v>0</v>
          </cell>
          <cell r="N6">
            <v>454.72300000000001</v>
          </cell>
          <cell r="O6">
            <v>0</v>
          </cell>
          <cell r="P6">
            <v>1960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1960</v>
          </cell>
          <cell r="V6">
            <v>0</v>
          </cell>
          <cell r="W6">
            <v>7.181</v>
          </cell>
          <cell r="X6">
            <v>474.44</v>
          </cell>
          <cell r="Y6">
            <v>26.898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454.72300000000001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474.44</v>
          </cell>
          <cell r="BC6">
            <v>1960</v>
          </cell>
          <cell r="BD6">
            <v>1286.6469999999999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1162.316</v>
          </cell>
          <cell r="E7">
            <v>541.04999999999995</v>
          </cell>
          <cell r="F7">
            <v>621.26599999999996</v>
          </cell>
          <cell r="G7">
            <v>34.654000000000003</v>
          </cell>
          <cell r="H7">
            <v>0</v>
          </cell>
          <cell r="I7">
            <v>427.21600000000001</v>
          </cell>
          <cell r="J7">
            <v>8.375</v>
          </cell>
          <cell r="K7">
            <v>9.6170000000000009</v>
          </cell>
          <cell r="L7">
            <v>0</v>
          </cell>
          <cell r="M7">
            <v>0</v>
          </cell>
          <cell r="N7">
            <v>409.22399999999999</v>
          </cell>
          <cell r="O7">
            <v>0</v>
          </cell>
          <cell r="P7">
            <v>1766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1766</v>
          </cell>
          <cell r="V7">
            <v>0</v>
          </cell>
          <cell r="W7">
            <v>7.97</v>
          </cell>
          <cell r="X7">
            <v>427.21600000000001</v>
          </cell>
          <cell r="Y7">
            <v>25.962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409.22399999999999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427.21600000000001</v>
          </cell>
          <cell r="BC7">
            <v>1766</v>
          </cell>
          <cell r="BD7">
            <v>1162.316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1160.835</v>
          </cell>
          <cell r="E8">
            <v>539.05200000000002</v>
          </cell>
          <cell r="F8">
            <v>621.78300000000002</v>
          </cell>
          <cell r="G8">
            <v>34.595999999999997</v>
          </cell>
          <cell r="H8">
            <v>0</v>
          </cell>
          <cell r="I8">
            <v>426.00799999999998</v>
          </cell>
          <cell r="J8">
            <v>7.282</v>
          </cell>
          <cell r="K8">
            <v>8.4</v>
          </cell>
          <cell r="L8">
            <v>0</v>
          </cell>
          <cell r="M8">
            <v>0</v>
          </cell>
          <cell r="N8">
            <v>410.32600000000002</v>
          </cell>
          <cell r="O8">
            <v>0</v>
          </cell>
          <cell r="P8">
            <v>1769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1769</v>
          </cell>
          <cell r="V8">
            <v>0</v>
          </cell>
          <cell r="W8">
            <v>8.2949999999999999</v>
          </cell>
          <cell r="X8">
            <v>426.00799999999998</v>
          </cell>
          <cell r="Y8">
            <v>23.977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410.32600000000002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426.00799999999998</v>
          </cell>
          <cell r="BC8">
            <v>1769</v>
          </cell>
          <cell r="BD8">
            <v>1160.835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837.92600000000004</v>
          </cell>
          <cell r="E9">
            <v>390.584</v>
          </cell>
          <cell r="F9">
            <v>447.34199999999998</v>
          </cell>
          <cell r="G9">
            <v>34.6</v>
          </cell>
          <cell r="H9">
            <v>0</v>
          </cell>
          <cell r="I9">
            <v>309.23</v>
          </cell>
          <cell r="J9">
            <v>4.9039999999999999</v>
          </cell>
          <cell r="K9">
            <v>5.617</v>
          </cell>
          <cell r="L9">
            <v>0</v>
          </cell>
          <cell r="M9">
            <v>0</v>
          </cell>
          <cell r="N9">
            <v>298.709</v>
          </cell>
          <cell r="O9">
            <v>0</v>
          </cell>
          <cell r="P9">
            <v>1275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1275</v>
          </cell>
          <cell r="V9">
            <v>0</v>
          </cell>
          <cell r="W9">
            <v>8.9830000000000005</v>
          </cell>
          <cell r="X9">
            <v>309.23</v>
          </cell>
          <cell r="Y9">
            <v>19.504000000000001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298.709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309.23</v>
          </cell>
          <cell r="BC9">
            <v>1275</v>
          </cell>
          <cell r="BD9">
            <v>837.92600000000004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544.58199999999999</v>
          </cell>
          <cell r="E10">
            <v>255.131</v>
          </cell>
          <cell r="F10">
            <v>289.45100000000002</v>
          </cell>
          <cell r="G10">
            <v>34.597000000000001</v>
          </cell>
          <cell r="H10">
            <v>0</v>
          </cell>
          <cell r="I10">
            <v>200.52600000000001</v>
          </cell>
          <cell r="J10">
            <v>2.9409999999999998</v>
          </cell>
          <cell r="K10">
            <v>3.3370000000000002</v>
          </cell>
          <cell r="L10">
            <v>0</v>
          </cell>
          <cell r="M10">
            <v>0</v>
          </cell>
          <cell r="N10">
            <v>194.24799999999999</v>
          </cell>
          <cell r="O10">
            <v>0</v>
          </cell>
          <cell r="P10">
            <v>819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819</v>
          </cell>
          <cell r="V10">
            <v>0</v>
          </cell>
          <cell r="W10">
            <v>9.5690000000000008</v>
          </cell>
          <cell r="X10">
            <v>200.52600000000001</v>
          </cell>
          <cell r="Y10">
            <v>15.847000000000001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819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194.24799999999999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819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200.52600000000001</v>
          </cell>
          <cell r="BC10">
            <v>819</v>
          </cell>
          <cell r="BD10">
            <v>544.58199999999999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200.73099999999999</v>
          </cell>
          <cell r="E11">
            <v>95.191000000000003</v>
          </cell>
          <cell r="F11">
            <v>105.54</v>
          </cell>
          <cell r="G11">
            <v>34.622</v>
          </cell>
          <cell r="H11">
            <v>0</v>
          </cell>
          <cell r="I11">
            <v>73.408000000000001</v>
          </cell>
          <cell r="J11">
            <v>0.94199999999999995</v>
          </cell>
          <cell r="K11">
            <v>1.0449999999999999</v>
          </cell>
          <cell r="L11">
            <v>0</v>
          </cell>
          <cell r="M11">
            <v>0</v>
          </cell>
          <cell r="N11">
            <v>71.421000000000006</v>
          </cell>
          <cell r="O11">
            <v>0</v>
          </cell>
          <cell r="P11">
            <v>293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293</v>
          </cell>
          <cell r="V11">
            <v>0</v>
          </cell>
          <cell r="W11">
            <v>6.2939999999999996</v>
          </cell>
          <cell r="X11">
            <v>73.408000000000001</v>
          </cell>
          <cell r="Y11">
            <v>8.2809999999999988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71.421000000000006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73.408000000000001</v>
          </cell>
          <cell r="BC11">
            <v>293</v>
          </cell>
          <cell r="BD11">
            <v>200.73099999999999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183.00800000000001</v>
          </cell>
          <cell r="E12">
            <v>86.61</v>
          </cell>
          <cell r="F12">
            <v>96.397999999999996</v>
          </cell>
          <cell r="G12">
            <v>34.621000000000002</v>
          </cell>
          <cell r="H12">
            <v>0</v>
          </cell>
          <cell r="I12">
            <v>66.635999999999996</v>
          </cell>
          <cell r="J12">
            <v>0.86</v>
          </cell>
          <cell r="K12">
            <v>0.95699999999999996</v>
          </cell>
          <cell r="L12">
            <v>0</v>
          </cell>
          <cell r="M12">
            <v>0</v>
          </cell>
          <cell r="N12">
            <v>64.819000000000003</v>
          </cell>
          <cell r="O12">
            <v>0</v>
          </cell>
          <cell r="P12">
            <v>267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267</v>
          </cell>
          <cell r="V12">
            <v>0</v>
          </cell>
          <cell r="W12">
            <v>6.319</v>
          </cell>
          <cell r="X12">
            <v>66.635999999999996</v>
          </cell>
          <cell r="Y12">
            <v>8.1359999999999992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64.819000000000003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66.635999999999996</v>
          </cell>
          <cell r="BC12">
            <v>267</v>
          </cell>
          <cell r="BD12">
            <v>183.00800000000001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178.35599999999999</v>
          </cell>
          <cell r="E13">
            <v>84.728999999999999</v>
          </cell>
          <cell r="F13">
            <v>93.626999999999995</v>
          </cell>
          <cell r="G13">
            <v>34.600999999999999</v>
          </cell>
          <cell r="H13">
            <v>0</v>
          </cell>
          <cell r="I13">
            <v>64.855000000000004</v>
          </cell>
          <cell r="J13">
            <v>0.82099999999999995</v>
          </cell>
          <cell r="K13">
            <v>0.90700000000000003</v>
          </cell>
          <cell r="L13">
            <v>0</v>
          </cell>
          <cell r="M13">
            <v>0</v>
          </cell>
          <cell r="N13">
            <v>63.127000000000002</v>
          </cell>
          <cell r="O13">
            <v>0</v>
          </cell>
          <cell r="P13">
            <v>258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258</v>
          </cell>
          <cell r="V13">
            <v>0</v>
          </cell>
          <cell r="W13">
            <v>6.9950000000000001</v>
          </cell>
          <cell r="X13">
            <v>64.855000000000004</v>
          </cell>
          <cell r="Y13">
            <v>8.7230000000000008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63.127000000000002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64.855000000000004</v>
          </cell>
          <cell r="BC13">
            <v>258</v>
          </cell>
          <cell r="BD13">
            <v>178.35599999999999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220.91200000000001</v>
          </cell>
          <cell r="E14">
            <v>104.542</v>
          </cell>
          <cell r="F14">
            <v>116.37</v>
          </cell>
          <cell r="G14">
            <v>34.567999999999998</v>
          </cell>
          <cell r="H14">
            <v>0</v>
          </cell>
          <cell r="I14">
            <v>80.602999999999994</v>
          </cell>
          <cell r="J14">
            <v>1.1140000000000001</v>
          </cell>
          <cell r="K14">
            <v>1.2390000000000001</v>
          </cell>
          <cell r="L14">
            <v>0</v>
          </cell>
          <cell r="M14">
            <v>0</v>
          </cell>
          <cell r="N14">
            <v>78.25</v>
          </cell>
          <cell r="O14">
            <v>0</v>
          </cell>
          <cell r="P14">
            <v>323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323</v>
          </cell>
          <cell r="V14">
            <v>0</v>
          </cell>
          <cell r="W14">
            <v>8.5709999999999997</v>
          </cell>
          <cell r="X14">
            <v>80.602999999999994</v>
          </cell>
          <cell r="Y14">
            <v>10.923999999999999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78.25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80.602999999999994</v>
          </cell>
          <cell r="BC14">
            <v>323</v>
          </cell>
          <cell r="BD14">
            <v>220.91200000000001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765.48400000000004</v>
          </cell>
          <cell r="E15">
            <v>356.87</v>
          </cell>
          <cell r="F15">
            <v>408.61399999999998</v>
          </cell>
          <cell r="G15">
            <v>34.628999999999998</v>
          </cell>
          <cell r="H15">
            <v>0</v>
          </cell>
          <cell r="I15">
            <v>281.17599999999999</v>
          </cell>
          <cell r="J15">
            <v>4.5119999999999996</v>
          </cell>
          <cell r="K15">
            <v>5.1660000000000004</v>
          </cell>
          <cell r="L15">
            <v>0</v>
          </cell>
          <cell r="M15">
            <v>0</v>
          </cell>
          <cell r="N15">
            <v>271.49799999999999</v>
          </cell>
          <cell r="O15">
            <v>0</v>
          </cell>
          <cell r="P15">
            <v>1159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1159</v>
          </cell>
          <cell r="V15">
            <v>0</v>
          </cell>
          <cell r="W15">
            <v>9.6379999999999999</v>
          </cell>
          <cell r="X15">
            <v>281.17599999999999</v>
          </cell>
          <cell r="Y15">
            <v>19.316000000000003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271.49799999999999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281.17599999999999</v>
          </cell>
          <cell r="BC15">
            <v>1159</v>
          </cell>
          <cell r="BD15">
            <v>765.48400000000004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1053.3330000000001</v>
          </cell>
          <cell r="E16">
            <v>489.15600000000001</v>
          </cell>
          <cell r="F16">
            <v>564.17700000000002</v>
          </cell>
          <cell r="G16">
            <v>34.606999999999999</v>
          </cell>
          <cell r="H16">
            <v>0</v>
          </cell>
          <cell r="I16">
            <v>388.23500000000001</v>
          </cell>
          <cell r="J16">
            <v>6.1660000000000004</v>
          </cell>
          <cell r="K16">
            <v>7.1109999999999998</v>
          </cell>
          <cell r="L16">
            <v>0</v>
          </cell>
          <cell r="M16">
            <v>0</v>
          </cell>
          <cell r="N16">
            <v>374.95800000000003</v>
          </cell>
          <cell r="O16">
            <v>0</v>
          </cell>
          <cell r="P16">
            <v>1612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1612</v>
          </cell>
          <cell r="V16">
            <v>0</v>
          </cell>
          <cell r="W16">
            <v>7.7249999999999996</v>
          </cell>
          <cell r="X16">
            <v>388.23500000000001</v>
          </cell>
          <cell r="Y16">
            <v>21.002000000000002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374.95800000000003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388.23500000000001</v>
          </cell>
          <cell r="BC16">
            <v>1612</v>
          </cell>
          <cell r="BD16">
            <v>1053.3330000000001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986.7</v>
          </cell>
          <cell r="E17">
            <v>457.88499999999999</v>
          </cell>
          <cell r="F17">
            <v>528.81500000000005</v>
          </cell>
          <cell r="G17">
            <v>34.595999999999997</v>
          </cell>
          <cell r="H17">
            <v>0</v>
          </cell>
          <cell r="I17">
            <v>363.18400000000003</v>
          </cell>
          <cell r="J17">
            <v>5.6550000000000002</v>
          </cell>
          <cell r="K17">
            <v>6.532</v>
          </cell>
          <cell r="L17">
            <v>0</v>
          </cell>
          <cell r="M17">
            <v>0</v>
          </cell>
          <cell r="N17">
            <v>350.99700000000001</v>
          </cell>
          <cell r="O17">
            <v>0</v>
          </cell>
          <cell r="P17">
            <v>1510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1510</v>
          </cell>
          <cell r="V17">
            <v>0</v>
          </cell>
          <cell r="W17">
            <v>11.701000000000001</v>
          </cell>
          <cell r="X17">
            <v>363.18400000000003</v>
          </cell>
          <cell r="Y17">
            <v>23.888000000000002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350.99700000000001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363.18400000000003</v>
          </cell>
          <cell r="BC17">
            <v>1510</v>
          </cell>
          <cell r="BD17">
            <v>986.7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4028</v>
          </cell>
        </row>
      </sheetData>
    </sheetDataSet>
  </externalBook>
</externalLink>
</file>

<file path=xl/externalLinks/externalLink3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Evidence"/>
      <sheetName val="OTE"/>
      <sheetName val="MPO"/>
      <sheetName val="Měsíční výkaz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237.661</v>
          </cell>
          <cell r="E6">
            <v>98.926000000000002</v>
          </cell>
          <cell r="F6">
            <v>138.73500000000001</v>
          </cell>
          <cell r="G6">
            <v>34.558</v>
          </cell>
          <cell r="H6">
            <v>0</v>
          </cell>
          <cell r="I6">
            <v>82.596000000000004</v>
          </cell>
          <cell r="J6">
            <v>0.92</v>
          </cell>
          <cell r="K6">
            <v>1.2909999999999999</v>
          </cell>
          <cell r="L6">
            <v>0</v>
          </cell>
          <cell r="M6">
            <v>0</v>
          </cell>
          <cell r="N6">
            <v>80.385000000000005</v>
          </cell>
          <cell r="O6">
            <v>0</v>
          </cell>
          <cell r="P6">
            <v>417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417</v>
          </cell>
          <cell r="V6">
            <v>0</v>
          </cell>
          <cell r="W6">
            <v>3.6999999999999998E-2</v>
          </cell>
          <cell r="X6">
            <v>82.596000000000004</v>
          </cell>
          <cell r="Y6">
            <v>2.2479999999999998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80.385000000000005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82.596000000000004</v>
          </cell>
          <cell r="BC6">
            <v>417</v>
          </cell>
          <cell r="BD6">
            <v>237.661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221.352</v>
          </cell>
          <cell r="E7">
            <v>91.344999999999999</v>
          </cell>
          <cell r="F7">
            <v>130.00700000000001</v>
          </cell>
          <cell r="G7">
            <v>34.540999999999997</v>
          </cell>
          <cell r="H7">
            <v>0</v>
          </cell>
          <cell r="I7">
            <v>75.921999999999997</v>
          </cell>
          <cell r="J7">
            <v>0.84899999999999998</v>
          </cell>
          <cell r="K7">
            <v>1.208</v>
          </cell>
          <cell r="L7">
            <v>0</v>
          </cell>
          <cell r="M7">
            <v>0</v>
          </cell>
          <cell r="N7">
            <v>73.864999999999995</v>
          </cell>
          <cell r="O7">
            <v>0</v>
          </cell>
          <cell r="P7">
            <v>389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389</v>
          </cell>
          <cell r="V7">
            <v>0</v>
          </cell>
          <cell r="W7">
            <v>3.3000000000000002E-2</v>
          </cell>
          <cell r="X7">
            <v>75.921999999999997</v>
          </cell>
          <cell r="Y7">
            <v>2.09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73.864999999999995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75.921999999999997</v>
          </cell>
          <cell r="BC7">
            <v>389</v>
          </cell>
          <cell r="BD7">
            <v>221.352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220.39400000000001</v>
          </cell>
          <cell r="E8">
            <v>91.117999999999995</v>
          </cell>
          <cell r="F8">
            <v>129.27600000000001</v>
          </cell>
          <cell r="G8">
            <v>34.587000000000003</v>
          </cell>
          <cell r="H8">
            <v>0</v>
          </cell>
          <cell r="I8">
            <v>75.77</v>
          </cell>
          <cell r="J8">
            <v>0.85299999999999998</v>
          </cell>
          <cell r="K8">
            <v>1.21</v>
          </cell>
          <cell r="L8">
            <v>0</v>
          </cell>
          <cell r="M8">
            <v>0</v>
          </cell>
          <cell r="N8">
            <v>73.706999999999994</v>
          </cell>
          <cell r="O8">
            <v>0</v>
          </cell>
          <cell r="P8">
            <v>387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387</v>
          </cell>
          <cell r="V8">
            <v>0</v>
          </cell>
          <cell r="W8">
            <v>4.2000000000000003E-2</v>
          </cell>
          <cell r="X8">
            <v>75.77</v>
          </cell>
          <cell r="Y8">
            <v>2.1049999999999995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73.706999999999994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75.77</v>
          </cell>
          <cell r="BC8">
            <v>387</v>
          </cell>
          <cell r="BD8">
            <v>220.39400000000001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145.58000000000001</v>
          </cell>
          <cell r="E9">
            <v>60.484000000000002</v>
          </cell>
          <cell r="F9">
            <v>85.096000000000004</v>
          </cell>
          <cell r="G9">
            <v>34.578000000000003</v>
          </cell>
          <cell r="H9">
            <v>0</v>
          </cell>
          <cell r="I9">
            <v>50.149000000000001</v>
          </cell>
          <cell r="J9">
            <v>0.55800000000000005</v>
          </cell>
          <cell r="K9">
            <v>0.78600000000000003</v>
          </cell>
          <cell r="L9">
            <v>0</v>
          </cell>
          <cell r="M9">
            <v>0</v>
          </cell>
          <cell r="N9">
            <v>48.805</v>
          </cell>
          <cell r="O9">
            <v>0</v>
          </cell>
          <cell r="P9">
            <v>254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254</v>
          </cell>
          <cell r="V9">
            <v>0</v>
          </cell>
          <cell r="W9">
            <v>4.7E-2</v>
          </cell>
          <cell r="X9">
            <v>50.149000000000001</v>
          </cell>
          <cell r="Y9">
            <v>1.391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48.805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50.149000000000001</v>
          </cell>
          <cell r="BC9">
            <v>254</v>
          </cell>
          <cell r="BD9">
            <v>145.58000000000001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84.501999999999995</v>
          </cell>
          <cell r="E10">
            <v>35.494999999999997</v>
          </cell>
          <cell r="F10">
            <v>49.006999999999998</v>
          </cell>
          <cell r="G10">
            <v>34.582000000000001</v>
          </cell>
          <cell r="H10">
            <v>0</v>
          </cell>
          <cell r="I10">
            <v>28.972000000000001</v>
          </cell>
          <cell r="J10">
            <v>0.33200000000000002</v>
          </cell>
          <cell r="K10">
            <v>0.45900000000000002</v>
          </cell>
          <cell r="L10">
            <v>0</v>
          </cell>
          <cell r="M10">
            <v>0</v>
          </cell>
          <cell r="N10">
            <v>28.181000000000001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5.6000000000000001E-2</v>
          </cell>
          <cell r="X10">
            <v>28.972000000000001</v>
          </cell>
          <cell r="Y10">
            <v>0.84700000000000009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28.181000000000001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28.972000000000001</v>
          </cell>
          <cell r="BC10">
            <v>144</v>
          </cell>
          <cell r="BD10">
            <v>84.501999999999995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65.087000000000003</v>
          </cell>
          <cell r="E11">
            <v>28.053000000000001</v>
          </cell>
          <cell r="F11">
            <v>37.033999999999999</v>
          </cell>
          <cell r="G11">
            <v>34.598999999999997</v>
          </cell>
          <cell r="H11">
            <v>0</v>
          </cell>
          <cell r="I11">
            <v>22.093</v>
          </cell>
          <cell r="J11">
            <v>0.44900000000000001</v>
          </cell>
          <cell r="K11">
            <v>0.59199999999999997</v>
          </cell>
          <cell r="L11">
            <v>0</v>
          </cell>
          <cell r="M11">
            <v>0</v>
          </cell>
          <cell r="N11">
            <v>21.052</v>
          </cell>
          <cell r="O11">
            <v>0</v>
          </cell>
          <cell r="P11">
            <v>105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</v>
          </cell>
          <cell r="V11">
            <v>0</v>
          </cell>
          <cell r="W11">
            <v>5.8999999999999997E-2</v>
          </cell>
          <cell r="X11">
            <v>22.093</v>
          </cell>
          <cell r="Y11">
            <v>1.0999999999999999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21.052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22.093</v>
          </cell>
          <cell r="BC11">
            <v>105</v>
          </cell>
          <cell r="BD11">
            <v>65.087000000000003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64.778000000000006</v>
          </cell>
          <cell r="E12">
            <v>27.673999999999999</v>
          </cell>
          <cell r="F12">
            <v>37.103999999999999</v>
          </cell>
          <cell r="G12">
            <v>34.685000000000002</v>
          </cell>
          <cell r="H12">
            <v>0</v>
          </cell>
          <cell r="I12">
            <v>21.960999999999999</v>
          </cell>
          <cell r="J12">
            <v>0.113</v>
          </cell>
          <cell r="K12">
            <v>0.151</v>
          </cell>
          <cell r="L12">
            <v>0</v>
          </cell>
          <cell r="M12">
            <v>0</v>
          </cell>
          <cell r="N12">
            <v>21.696999999999999</v>
          </cell>
          <cell r="O12">
            <v>0</v>
          </cell>
          <cell r="P12">
            <v>106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106</v>
          </cell>
          <cell r="V12">
            <v>0</v>
          </cell>
          <cell r="W12">
            <v>6.0999999999999999E-2</v>
          </cell>
          <cell r="X12">
            <v>21.960999999999999</v>
          </cell>
          <cell r="Y12">
            <v>0.32500000000000001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21.696999999999999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21.960999999999999</v>
          </cell>
          <cell r="BC12">
            <v>106</v>
          </cell>
          <cell r="BD12">
            <v>64.778000000000006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81.736999999999995</v>
          </cell>
          <cell r="E13">
            <v>34.317</v>
          </cell>
          <cell r="F13">
            <v>47.42</v>
          </cell>
          <cell r="G13">
            <v>34.482999999999997</v>
          </cell>
          <cell r="H13">
            <v>0</v>
          </cell>
          <cell r="I13">
            <v>27.942</v>
          </cell>
          <cell r="J13">
            <v>0.33300000000000002</v>
          </cell>
          <cell r="K13">
            <v>0.46100000000000002</v>
          </cell>
          <cell r="L13">
            <v>0</v>
          </cell>
          <cell r="M13">
            <v>0</v>
          </cell>
          <cell r="N13">
            <v>27.148</v>
          </cell>
          <cell r="O13">
            <v>0</v>
          </cell>
          <cell r="P13">
            <v>139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139</v>
          </cell>
          <cell r="V13">
            <v>0</v>
          </cell>
          <cell r="W13">
            <v>6.2E-2</v>
          </cell>
          <cell r="X13">
            <v>27.942</v>
          </cell>
          <cell r="Y13">
            <v>0.85600000000000009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27.148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27.942</v>
          </cell>
          <cell r="BC13">
            <v>139</v>
          </cell>
          <cell r="BD13">
            <v>81.736999999999995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79.97</v>
          </cell>
          <cell r="E14">
            <v>33.896000000000001</v>
          </cell>
          <cell r="F14">
            <v>46.073999999999998</v>
          </cell>
          <cell r="G14">
            <v>34.500999999999998</v>
          </cell>
          <cell r="H14">
            <v>0</v>
          </cell>
          <cell r="I14">
            <v>27.384</v>
          </cell>
          <cell r="J14">
            <v>0.32600000000000001</v>
          </cell>
          <cell r="K14">
            <v>0.442</v>
          </cell>
          <cell r="L14">
            <v>0</v>
          </cell>
          <cell r="M14">
            <v>0</v>
          </cell>
          <cell r="N14">
            <v>26.616</v>
          </cell>
          <cell r="O14">
            <v>0</v>
          </cell>
          <cell r="P14">
            <v>134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134</v>
          </cell>
          <cell r="V14">
            <v>0</v>
          </cell>
          <cell r="W14">
            <v>0.06</v>
          </cell>
          <cell r="X14">
            <v>27.384</v>
          </cell>
          <cell r="Y14">
            <v>0.82800000000000007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26.616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27.384</v>
          </cell>
          <cell r="BC14">
            <v>134</v>
          </cell>
          <cell r="BD14">
            <v>79.97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188.52</v>
          </cell>
          <cell r="E15">
            <v>78.629000000000005</v>
          </cell>
          <cell r="F15">
            <v>109.89100000000001</v>
          </cell>
          <cell r="G15">
            <v>34.677</v>
          </cell>
          <cell r="H15">
            <v>0</v>
          </cell>
          <cell r="I15">
            <v>65.191999999999993</v>
          </cell>
          <cell r="J15">
            <v>0.755</v>
          </cell>
          <cell r="K15">
            <v>1.0549999999999999</v>
          </cell>
          <cell r="L15">
            <v>0</v>
          </cell>
          <cell r="M15">
            <v>0</v>
          </cell>
          <cell r="N15">
            <v>63.381999999999998</v>
          </cell>
          <cell r="O15">
            <v>0</v>
          </cell>
          <cell r="P15">
            <v>328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328</v>
          </cell>
          <cell r="V15">
            <v>0</v>
          </cell>
          <cell r="W15">
            <v>4.7E-2</v>
          </cell>
          <cell r="X15">
            <v>65.191999999999993</v>
          </cell>
          <cell r="Y15">
            <v>1.857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63.381999999999998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65.191999999999993</v>
          </cell>
          <cell r="BC15">
            <v>328</v>
          </cell>
          <cell r="BD15">
            <v>188.52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277.03800000000001</v>
          </cell>
          <cell r="E16">
            <v>115.39</v>
          </cell>
          <cell r="F16">
            <v>161.648</v>
          </cell>
          <cell r="G16">
            <v>34.594000000000001</v>
          </cell>
          <cell r="H16">
            <v>0</v>
          </cell>
          <cell r="I16">
            <v>95.772999999999996</v>
          </cell>
          <cell r="J16">
            <v>1.107</v>
          </cell>
          <cell r="K16">
            <v>1.55</v>
          </cell>
          <cell r="L16">
            <v>0</v>
          </cell>
          <cell r="M16">
            <v>0</v>
          </cell>
          <cell r="N16">
            <v>93.116</v>
          </cell>
          <cell r="O16">
            <v>0</v>
          </cell>
          <cell r="P16">
            <v>483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483</v>
          </cell>
          <cell r="V16">
            <v>0</v>
          </cell>
          <cell r="W16">
            <v>2.7E-2</v>
          </cell>
          <cell r="X16">
            <v>95.772999999999996</v>
          </cell>
          <cell r="Y16">
            <v>2.6840000000000002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93.116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95.772999999999996</v>
          </cell>
          <cell r="BC16">
            <v>483</v>
          </cell>
          <cell r="BD16">
            <v>277.03800000000001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295.69400000000002</v>
          </cell>
          <cell r="E17">
            <v>123.185</v>
          </cell>
          <cell r="F17">
            <v>172.50899999999999</v>
          </cell>
          <cell r="G17">
            <v>34.588999999999999</v>
          </cell>
          <cell r="H17">
            <v>0</v>
          </cell>
          <cell r="I17">
            <v>102.55</v>
          </cell>
          <cell r="J17">
            <v>1.1830000000000001</v>
          </cell>
          <cell r="K17">
            <v>1.6559999999999999</v>
          </cell>
          <cell r="L17">
            <v>0</v>
          </cell>
          <cell r="M17">
            <v>0</v>
          </cell>
          <cell r="N17">
            <v>99.710999999999999</v>
          </cell>
          <cell r="O17">
            <v>0</v>
          </cell>
          <cell r="P17">
            <v>517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517</v>
          </cell>
          <cell r="V17">
            <v>0</v>
          </cell>
          <cell r="W17">
            <v>2.7E-2</v>
          </cell>
          <cell r="X17">
            <v>102.55</v>
          </cell>
          <cell r="Y17">
            <v>2.8660000000000001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99.710999999999999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102.55</v>
          </cell>
          <cell r="BC17">
            <v>517</v>
          </cell>
          <cell r="BD17">
            <v>295.69400000000002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3928</v>
          </cell>
        </row>
      </sheetData>
    </sheetDataSet>
  </externalBook>
</externalLink>
</file>

<file path=xl/externalLinks/externalLink3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1302.92</v>
          </cell>
          <cell r="E6">
            <v>614.96100000000001</v>
          </cell>
          <cell r="F6">
            <v>687.95899999999995</v>
          </cell>
          <cell r="G6">
            <v>34.572000000000003</v>
          </cell>
          <cell r="H6">
            <v>0</v>
          </cell>
          <cell r="I6">
            <v>476.24599999999998</v>
          </cell>
          <cell r="J6">
            <v>4.5469999999999997</v>
          </cell>
          <cell r="K6">
            <v>5.0869999999999997</v>
          </cell>
          <cell r="L6">
            <v>0</v>
          </cell>
          <cell r="M6">
            <v>0</v>
          </cell>
          <cell r="N6">
            <v>466.61200000000002</v>
          </cell>
          <cell r="O6">
            <v>0</v>
          </cell>
          <cell r="P6">
            <v>1918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1918</v>
          </cell>
          <cell r="V6">
            <v>0</v>
          </cell>
          <cell r="W6">
            <v>0.621</v>
          </cell>
          <cell r="X6">
            <v>476.24599999999998</v>
          </cell>
          <cell r="Y6">
            <v>10.255000000000001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466.61200000000002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476.24599999999998</v>
          </cell>
          <cell r="BC6">
            <v>1918</v>
          </cell>
          <cell r="BD6">
            <v>1302.92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1190.9290000000001</v>
          </cell>
          <cell r="E7">
            <v>560.54399999999998</v>
          </cell>
          <cell r="F7">
            <v>630.38499999999999</v>
          </cell>
          <cell r="G7">
            <v>34.590000000000003</v>
          </cell>
          <cell r="H7">
            <v>0</v>
          </cell>
          <cell r="I7">
            <v>435.46499999999997</v>
          </cell>
          <cell r="J7">
            <v>4.1820000000000004</v>
          </cell>
          <cell r="K7">
            <v>4.7030000000000003</v>
          </cell>
          <cell r="L7">
            <v>0</v>
          </cell>
          <cell r="M7">
            <v>0</v>
          </cell>
          <cell r="N7">
            <v>426.58</v>
          </cell>
          <cell r="O7">
            <v>0</v>
          </cell>
          <cell r="P7">
            <v>1763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1763</v>
          </cell>
          <cell r="V7">
            <v>0</v>
          </cell>
          <cell r="W7">
            <v>0.93600000000000005</v>
          </cell>
          <cell r="X7">
            <v>435.46499999999997</v>
          </cell>
          <cell r="Y7">
            <v>9.8210000000000015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426.58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435.46499999999997</v>
          </cell>
          <cell r="BC7">
            <v>1763</v>
          </cell>
          <cell r="BD7">
            <v>1190.9290000000001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1237.9110000000001</v>
          </cell>
          <cell r="E8">
            <v>584.15099999999995</v>
          </cell>
          <cell r="F8">
            <v>653.76</v>
          </cell>
          <cell r="G8">
            <v>34.540999999999997</v>
          </cell>
          <cell r="H8">
            <v>0</v>
          </cell>
          <cell r="I8">
            <v>453.21600000000001</v>
          </cell>
          <cell r="J8">
            <v>4.7160000000000002</v>
          </cell>
          <cell r="K8">
            <v>5.2789999999999999</v>
          </cell>
          <cell r="L8">
            <v>0</v>
          </cell>
          <cell r="M8">
            <v>0</v>
          </cell>
          <cell r="N8">
            <v>443.221</v>
          </cell>
          <cell r="O8">
            <v>0</v>
          </cell>
          <cell r="P8">
            <v>1826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1826</v>
          </cell>
          <cell r="V8">
            <v>0</v>
          </cell>
          <cell r="W8">
            <v>1.2270000000000001</v>
          </cell>
          <cell r="X8">
            <v>453.21600000000001</v>
          </cell>
          <cell r="Y8">
            <v>11.222000000000001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443.221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453.21600000000001</v>
          </cell>
          <cell r="BC8">
            <v>1826</v>
          </cell>
          <cell r="BD8">
            <v>1237.9110000000001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1081.143</v>
          </cell>
          <cell r="E9">
            <v>508.77100000000002</v>
          </cell>
          <cell r="F9">
            <v>572.37199999999996</v>
          </cell>
          <cell r="G9">
            <v>34.582999999999998</v>
          </cell>
          <cell r="H9">
            <v>0</v>
          </cell>
          <cell r="I9">
            <v>395.79899999999998</v>
          </cell>
          <cell r="J9">
            <v>4.1449999999999996</v>
          </cell>
          <cell r="K9">
            <v>4.6630000000000003</v>
          </cell>
          <cell r="L9">
            <v>0</v>
          </cell>
          <cell r="M9">
            <v>0</v>
          </cell>
          <cell r="N9">
            <v>386.99099999999999</v>
          </cell>
          <cell r="O9">
            <v>0</v>
          </cell>
          <cell r="P9">
            <v>1603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1603</v>
          </cell>
          <cell r="V9">
            <v>0</v>
          </cell>
          <cell r="W9">
            <v>1.3819999999999999</v>
          </cell>
          <cell r="X9">
            <v>395.79899999999998</v>
          </cell>
          <cell r="Y9">
            <v>10.19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386.99099999999999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395.79899999999998</v>
          </cell>
          <cell r="BC9">
            <v>1603</v>
          </cell>
          <cell r="BD9">
            <v>1081.143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747.59799999999996</v>
          </cell>
          <cell r="E10">
            <v>349.80900000000003</v>
          </cell>
          <cell r="F10">
            <v>397.78899999999999</v>
          </cell>
          <cell r="G10">
            <v>34.582999999999998</v>
          </cell>
          <cell r="H10">
            <v>0</v>
          </cell>
          <cell r="I10">
            <v>272.60899999999998</v>
          </cell>
          <cell r="J10">
            <v>2.9359999999999999</v>
          </cell>
          <cell r="K10">
            <v>3.339</v>
          </cell>
          <cell r="L10">
            <v>0</v>
          </cell>
          <cell r="M10">
            <v>0</v>
          </cell>
          <cell r="N10">
            <v>266.334</v>
          </cell>
          <cell r="O10">
            <v>0</v>
          </cell>
          <cell r="P10">
            <v>1116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1116</v>
          </cell>
          <cell r="V10">
            <v>0</v>
          </cell>
          <cell r="W10">
            <v>2.2509999999999999</v>
          </cell>
          <cell r="X10">
            <v>272.60899999999998</v>
          </cell>
          <cell r="Y10">
            <v>8.5259999999999998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1116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266.334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1116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272.60899999999998</v>
          </cell>
          <cell r="BC10">
            <v>1116</v>
          </cell>
          <cell r="BD10">
            <v>747.59799999999996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294.68099999999998</v>
          </cell>
          <cell r="E11">
            <v>141.96600000000001</v>
          </cell>
          <cell r="F11">
            <v>152.715</v>
          </cell>
          <cell r="G11">
            <v>34.600999999999999</v>
          </cell>
          <cell r="H11">
            <v>0</v>
          </cell>
          <cell r="I11">
            <v>106.905</v>
          </cell>
          <cell r="J11">
            <v>1.2350000000000001</v>
          </cell>
          <cell r="K11">
            <v>1.329</v>
          </cell>
          <cell r="L11">
            <v>0</v>
          </cell>
          <cell r="M11">
            <v>0</v>
          </cell>
          <cell r="N11">
            <v>104.34099999999999</v>
          </cell>
          <cell r="O11">
            <v>0</v>
          </cell>
          <cell r="P11">
            <v>414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414</v>
          </cell>
          <cell r="V11">
            <v>0</v>
          </cell>
          <cell r="W11">
            <v>2.9609999999999999</v>
          </cell>
          <cell r="X11">
            <v>106.905</v>
          </cell>
          <cell r="Y11">
            <v>5.5250000000000004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104.34099999999999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106.905</v>
          </cell>
          <cell r="BC11">
            <v>414</v>
          </cell>
          <cell r="BD11">
            <v>294.68099999999998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125.60599999999999</v>
          </cell>
          <cell r="E12">
            <v>59.607999999999997</v>
          </cell>
          <cell r="F12">
            <v>65.998000000000005</v>
          </cell>
          <cell r="G12">
            <v>34.573999999999998</v>
          </cell>
          <cell r="H12">
            <v>0</v>
          </cell>
          <cell r="I12">
            <v>45.41</v>
          </cell>
          <cell r="J12">
            <v>0.504</v>
          </cell>
          <cell r="K12">
            <v>0.55700000000000005</v>
          </cell>
          <cell r="L12">
            <v>0</v>
          </cell>
          <cell r="M12">
            <v>0</v>
          </cell>
          <cell r="N12">
            <v>44.348999999999997</v>
          </cell>
          <cell r="O12">
            <v>0</v>
          </cell>
          <cell r="P12">
            <v>181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181</v>
          </cell>
          <cell r="V12">
            <v>0</v>
          </cell>
          <cell r="W12">
            <v>3.3420000000000001</v>
          </cell>
          <cell r="X12">
            <v>45.41</v>
          </cell>
          <cell r="Y12">
            <v>4.4030000000000005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44.348999999999997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45.41</v>
          </cell>
          <cell r="BC12">
            <v>181</v>
          </cell>
          <cell r="BD12">
            <v>125.60599999999999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354.93400000000003</v>
          </cell>
          <cell r="E13">
            <v>166.39099999999999</v>
          </cell>
          <cell r="F13">
            <v>188.54300000000001</v>
          </cell>
          <cell r="G13">
            <v>34.491999999999997</v>
          </cell>
          <cell r="H13">
            <v>0</v>
          </cell>
          <cell r="I13">
            <v>128.45400000000001</v>
          </cell>
          <cell r="J13">
            <v>1.44</v>
          </cell>
          <cell r="K13">
            <v>1.6319999999999999</v>
          </cell>
          <cell r="L13">
            <v>0</v>
          </cell>
          <cell r="M13">
            <v>0</v>
          </cell>
          <cell r="N13">
            <v>125.38200000000001</v>
          </cell>
          <cell r="O13">
            <v>0</v>
          </cell>
          <cell r="P13">
            <v>524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524</v>
          </cell>
          <cell r="V13">
            <v>0</v>
          </cell>
          <cell r="W13">
            <v>3.28</v>
          </cell>
          <cell r="X13">
            <v>128.45400000000001</v>
          </cell>
          <cell r="Y13">
            <v>6.3520000000000003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125.38200000000001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128.45400000000001</v>
          </cell>
          <cell r="BC13">
            <v>524</v>
          </cell>
          <cell r="BD13">
            <v>354.93400000000003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263.94</v>
          </cell>
          <cell r="E14">
            <v>125.547</v>
          </cell>
          <cell r="F14">
            <v>138.393</v>
          </cell>
          <cell r="G14">
            <v>34.496000000000002</v>
          </cell>
          <cell r="H14">
            <v>0</v>
          </cell>
          <cell r="I14">
            <v>95.506</v>
          </cell>
          <cell r="J14">
            <v>1.032</v>
          </cell>
          <cell r="K14">
            <v>1.1379999999999999</v>
          </cell>
          <cell r="L14">
            <v>0</v>
          </cell>
          <cell r="M14">
            <v>0</v>
          </cell>
          <cell r="N14">
            <v>93.335999999999999</v>
          </cell>
          <cell r="O14">
            <v>0</v>
          </cell>
          <cell r="P14">
            <v>379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379</v>
          </cell>
          <cell r="V14">
            <v>0</v>
          </cell>
          <cell r="W14">
            <v>3.1269999999999998</v>
          </cell>
          <cell r="X14">
            <v>95.506</v>
          </cell>
          <cell r="Y14">
            <v>5.2969999999999997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93.335999999999999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95.506</v>
          </cell>
          <cell r="BC14">
            <v>379</v>
          </cell>
          <cell r="BD14">
            <v>263.94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808.94</v>
          </cell>
          <cell r="E15">
            <v>380.44600000000003</v>
          </cell>
          <cell r="F15">
            <v>428.49400000000003</v>
          </cell>
          <cell r="G15">
            <v>34.68</v>
          </cell>
          <cell r="H15">
            <v>0</v>
          </cell>
          <cell r="I15">
            <v>294.96899999999999</v>
          </cell>
          <cell r="J15">
            <v>3.0219999999999998</v>
          </cell>
          <cell r="K15">
            <v>3.403</v>
          </cell>
          <cell r="L15">
            <v>0</v>
          </cell>
          <cell r="M15">
            <v>0</v>
          </cell>
          <cell r="N15">
            <v>288.54399999999998</v>
          </cell>
          <cell r="O15">
            <v>0</v>
          </cell>
          <cell r="P15">
            <v>1196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1196</v>
          </cell>
          <cell r="V15">
            <v>0</v>
          </cell>
          <cell r="W15">
            <v>2.0579999999999998</v>
          </cell>
          <cell r="X15">
            <v>294.96899999999999</v>
          </cell>
          <cell r="Y15">
            <v>8.4830000000000005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1196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288.54399999999998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1196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294.96899999999999</v>
          </cell>
          <cell r="BC15">
            <v>1196</v>
          </cell>
          <cell r="BD15">
            <v>808.94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1398.155</v>
          </cell>
          <cell r="E16">
            <v>656.654</v>
          </cell>
          <cell r="F16">
            <v>741.50099999999998</v>
          </cell>
          <cell r="G16">
            <v>34.588999999999999</v>
          </cell>
          <cell r="H16">
            <v>0</v>
          </cell>
          <cell r="I16">
            <v>510.68099999999998</v>
          </cell>
          <cell r="J16">
            <v>5.0279999999999996</v>
          </cell>
          <cell r="K16">
            <v>5.6769999999999996</v>
          </cell>
          <cell r="L16">
            <v>0</v>
          </cell>
          <cell r="M16">
            <v>0</v>
          </cell>
          <cell r="N16">
            <v>499.976</v>
          </cell>
          <cell r="O16">
            <v>0</v>
          </cell>
          <cell r="P16">
            <v>2076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2076</v>
          </cell>
          <cell r="V16">
            <v>0</v>
          </cell>
          <cell r="W16">
            <v>0.86899999999999999</v>
          </cell>
          <cell r="X16">
            <v>510.68099999999998</v>
          </cell>
          <cell r="Y16">
            <v>11.573999999999998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499.976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510.68099999999998</v>
          </cell>
          <cell r="BC16">
            <v>2076</v>
          </cell>
          <cell r="BD16">
            <v>1398.155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1478.8610000000001</v>
          </cell>
          <cell r="E17">
            <v>695.36699999999996</v>
          </cell>
          <cell r="F17">
            <v>783.49400000000003</v>
          </cell>
          <cell r="G17">
            <v>34.58</v>
          </cell>
          <cell r="H17">
            <v>0</v>
          </cell>
          <cell r="I17">
            <v>540.40099999999995</v>
          </cell>
          <cell r="J17">
            <v>5.2119999999999997</v>
          </cell>
          <cell r="K17">
            <v>5.8719999999999999</v>
          </cell>
          <cell r="L17">
            <v>0</v>
          </cell>
          <cell r="M17">
            <v>0</v>
          </cell>
          <cell r="N17">
            <v>529.31700000000001</v>
          </cell>
          <cell r="O17">
            <v>0</v>
          </cell>
          <cell r="P17">
            <v>2192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2192</v>
          </cell>
          <cell r="V17">
            <v>0</v>
          </cell>
          <cell r="W17">
            <v>0.78500000000000003</v>
          </cell>
          <cell r="X17">
            <v>540.40099999999995</v>
          </cell>
          <cell r="Y17">
            <v>11.869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529.31700000000001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540.40099999999995</v>
          </cell>
          <cell r="BC17">
            <v>2192</v>
          </cell>
          <cell r="BD17">
            <v>1478.8610000000001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4026</v>
          </cell>
        </row>
      </sheetData>
    </sheetDataSet>
  </externalBook>
</externalLink>
</file>

<file path=xl/externalLinks/externalLink3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1131.001</v>
          </cell>
          <cell r="E6">
            <v>516.98500000000001</v>
          </cell>
          <cell r="F6">
            <v>614.01599999999996</v>
          </cell>
          <cell r="G6">
            <v>34.56</v>
          </cell>
          <cell r="H6">
            <v>0</v>
          </cell>
          <cell r="I6">
            <v>408.35700000000003</v>
          </cell>
          <cell r="J6">
            <v>5.3680000000000003</v>
          </cell>
          <cell r="K6">
            <v>6.375</v>
          </cell>
          <cell r="L6">
            <v>0</v>
          </cell>
          <cell r="M6">
            <v>0</v>
          </cell>
          <cell r="N6">
            <v>396.61399999999998</v>
          </cell>
          <cell r="O6">
            <v>0</v>
          </cell>
          <cell r="P6">
            <v>1746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1746</v>
          </cell>
          <cell r="V6">
            <v>0</v>
          </cell>
          <cell r="W6">
            <v>3.4489999999999998</v>
          </cell>
          <cell r="X6">
            <v>408.35700000000003</v>
          </cell>
          <cell r="Y6">
            <v>15.192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396.61399999999998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408.35700000000003</v>
          </cell>
          <cell r="BC6">
            <v>1746</v>
          </cell>
          <cell r="BD6">
            <v>1131.001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1057.261</v>
          </cell>
          <cell r="E7">
            <v>483.16</v>
          </cell>
          <cell r="F7">
            <v>574.101</v>
          </cell>
          <cell r="G7">
            <v>34.551000000000002</v>
          </cell>
          <cell r="H7">
            <v>0</v>
          </cell>
          <cell r="I7">
            <v>380.822</v>
          </cell>
          <cell r="J7">
            <v>4.9059999999999997</v>
          </cell>
          <cell r="K7">
            <v>5.83</v>
          </cell>
          <cell r="L7">
            <v>0</v>
          </cell>
          <cell r="M7">
            <v>0</v>
          </cell>
          <cell r="N7">
            <v>370.08600000000001</v>
          </cell>
          <cell r="O7">
            <v>0</v>
          </cell>
          <cell r="P7">
            <v>1629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1629</v>
          </cell>
          <cell r="V7">
            <v>0</v>
          </cell>
          <cell r="W7">
            <v>2.7850000000000001</v>
          </cell>
          <cell r="X7">
            <v>380.822</v>
          </cell>
          <cell r="Y7">
            <v>13.521000000000001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370.08600000000001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380.822</v>
          </cell>
          <cell r="BC7">
            <v>1629</v>
          </cell>
          <cell r="BD7">
            <v>1057.261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1033.3989999999999</v>
          </cell>
          <cell r="E8">
            <v>473.077</v>
          </cell>
          <cell r="F8">
            <v>560.322</v>
          </cell>
          <cell r="G8">
            <v>34.546999999999997</v>
          </cell>
          <cell r="H8">
            <v>0</v>
          </cell>
          <cell r="I8">
            <v>371.959</v>
          </cell>
          <cell r="J8">
            <v>4.8920000000000003</v>
          </cell>
          <cell r="K8">
            <v>5.7939999999999996</v>
          </cell>
          <cell r="L8">
            <v>0</v>
          </cell>
          <cell r="M8">
            <v>0</v>
          </cell>
          <cell r="N8">
            <v>361.27300000000002</v>
          </cell>
          <cell r="O8">
            <v>0</v>
          </cell>
          <cell r="P8">
            <v>1586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1586</v>
          </cell>
          <cell r="V8">
            <v>0</v>
          </cell>
          <cell r="W8">
            <v>3.4009999999999998</v>
          </cell>
          <cell r="X8">
            <v>371.959</v>
          </cell>
          <cell r="Y8">
            <v>14.087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361.27300000000002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371.959</v>
          </cell>
          <cell r="BC8">
            <v>1586</v>
          </cell>
          <cell r="BD8">
            <v>1033.3989999999999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430.33100000000002</v>
          </cell>
          <cell r="E9">
            <v>198.703</v>
          </cell>
          <cell r="F9">
            <v>231.62799999999999</v>
          </cell>
          <cell r="G9">
            <v>34.578000000000003</v>
          </cell>
          <cell r="H9">
            <v>0</v>
          </cell>
          <cell r="I9">
            <v>154.41300000000001</v>
          </cell>
          <cell r="J9">
            <v>1.792</v>
          </cell>
          <cell r="K9">
            <v>2.09</v>
          </cell>
          <cell r="L9">
            <v>0</v>
          </cell>
          <cell r="M9">
            <v>0</v>
          </cell>
          <cell r="N9">
            <v>150.53100000000001</v>
          </cell>
          <cell r="O9">
            <v>0</v>
          </cell>
          <cell r="P9">
            <v>648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648</v>
          </cell>
          <cell r="V9">
            <v>0</v>
          </cell>
          <cell r="W9">
            <v>1.982</v>
          </cell>
          <cell r="X9">
            <v>154.41300000000001</v>
          </cell>
          <cell r="Y9">
            <v>5.8639999999999999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648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150.53100000000001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648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154.41300000000001</v>
          </cell>
          <cell r="BC9">
            <v>648</v>
          </cell>
          <cell r="BD9">
            <v>430.33100000000002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680.29300000000001</v>
          </cell>
          <cell r="E10">
            <v>312.79500000000002</v>
          </cell>
          <cell r="F10">
            <v>367.49799999999999</v>
          </cell>
          <cell r="G10">
            <v>34.581000000000003</v>
          </cell>
          <cell r="H10">
            <v>0</v>
          </cell>
          <cell r="I10">
            <v>243.75899999999999</v>
          </cell>
          <cell r="J10">
            <v>3.03</v>
          </cell>
          <cell r="K10">
            <v>3.5590000000000002</v>
          </cell>
          <cell r="L10">
            <v>0</v>
          </cell>
          <cell r="M10">
            <v>0</v>
          </cell>
          <cell r="N10">
            <v>237.17</v>
          </cell>
          <cell r="O10">
            <v>0</v>
          </cell>
          <cell r="P10">
            <v>1031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1031</v>
          </cell>
          <cell r="V10">
            <v>0</v>
          </cell>
          <cell r="W10">
            <v>4.0529999999999999</v>
          </cell>
          <cell r="X10">
            <v>243.75899999999999</v>
          </cell>
          <cell r="Y10">
            <v>10.641999999999999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237.17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243.75899999999999</v>
          </cell>
          <cell r="BC10">
            <v>1031</v>
          </cell>
          <cell r="BD10">
            <v>680.29300000000001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422.61399999999998</v>
          </cell>
          <cell r="E11">
            <v>195.02199999999999</v>
          </cell>
          <cell r="F11">
            <v>227.59200000000001</v>
          </cell>
          <cell r="G11">
            <v>34.594000000000001</v>
          </cell>
          <cell r="H11">
            <v>0</v>
          </cell>
          <cell r="I11">
            <v>150.90799999999999</v>
          </cell>
          <cell r="J11">
            <v>2.141</v>
          </cell>
          <cell r="K11">
            <v>2.4990000000000001</v>
          </cell>
          <cell r="L11">
            <v>0</v>
          </cell>
          <cell r="M11">
            <v>0</v>
          </cell>
          <cell r="N11">
            <v>146.268</v>
          </cell>
          <cell r="O11">
            <v>0</v>
          </cell>
          <cell r="P11">
            <v>634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634</v>
          </cell>
          <cell r="V11">
            <v>0</v>
          </cell>
          <cell r="W11">
            <v>3.601</v>
          </cell>
          <cell r="X11">
            <v>150.90799999999999</v>
          </cell>
          <cell r="Y11">
            <v>8.2409999999999997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146.268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150.90799999999999</v>
          </cell>
          <cell r="BC11">
            <v>634</v>
          </cell>
          <cell r="BD11">
            <v>422.61399999999998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355.20299999999997</v>
          </cell>
          <cell r="E12">
            <v>164.29400000000001</v>
          </cell>
          <cell r="F12">
            <v>190.90899999999999</v>
          </cell>
          <cell r="G12">
            <v>34.578000000000003</v>
          </cell>
          <cell r="H12">
            <v>0</v>
          </cell>
          <cell r="I12">
            <v>126.937</v>
          </cell>
          <cell r="J12">
            <v>1.4019999999999999</v>
          </cell>
          <cell r="K12">
            <v>1.63</v>
          </cell>
          <cell r="L12">
            <v>0</v>
          </cell>
          <cell r="M12">
            <v>0</v>
          </cell>
          <cell r="N12">
            <v>123.905</v>
          </cell>
          <cell r="O12">
            <v>0</v>
          </cell>
          <cell r="P12">
            <v>531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531</v>
          </cell>
          <cell r="V12">
            <v>0</v>
          </cell>
          <cell r="W12">
            <v>3.827</v>
          </cell>
          <cell r="X12">
            <v>126.937</v>
          </cell>
          <cell r="Y12">
            <v>6.859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123.905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126.937</v>
          </cell>
          <cell r="BC12">
            <v>531</v>
          </cell>
          <cell r="BD12">
            <v>355.20299999999997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333.05</v>
          </cell>
          <cell r="E13">
            <v>154.172</v>
          </cell>
          <cell r="F13">
            <v>178.87799999999999</v>
          </cell>
          <cell r="G13">
            <v>34.481999999999999</v>
          </cell>
          <cell r="H13">
            <v>0</v>
          </cell>
          <cell r="I13">
            <v>119.46599999999999</v>
          </cell>
          <cell r="J13">
            <v>1.486</v>
          </cell>
          <cell r="K13">
            <v>1.724</v>
          </cell>
          <cell r="L13">
            <v>0</v>
          </cell>
          <cell r="M13">
            <v>0</v>
          </cell>
          <cell r="N13">
            <v>116.256</v>
          </cell>
          <cell r="O13">
            <v>0</v>
          </cell>
          <cell r="P13">
            <v>499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499</v>
          </cell>
          <cell r="V13">
            <v>0</v>
          </cell>
          <cell r="W13">
            <v>4.0949999999999998</v>
          </cell>
          <cell r="X13">
            <v>119.46599999999999</v>
          </cell>
          <cell r="Y13">
            <v>7.3049999999999997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116.256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119.46599999999999</v>
          </cell>
          <cell r="BC13">
            <v>499</v>
          </cell>
          <cell r="BD13">
            <v>333.05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373.48200000000003</v>
          </cell>
          <cell r="E14">
            <v>172.715</v>
          </cell>
          <cell r="F14">
            <v>200.767</v>
          </cell>
          <cell r="G14">
            <v>34.502000000000002</v>
          </cell>
          <cell r="H14">
            <v>0</v>
          </cell>
          <cell r="I14">
            <v>134.059</v>
          </cell>
          <cell r="J14">
            <v>1.9179999999999999</v>
          </cell>
          <cell r="K14">
            <v>2.23</v>
          </cell>
          <cell r="L14">
            <v>0</v>
          </cell>
          <cell r="M14">
            <v>0</v>
          </cell>
          <cell r="N14">
            <v>129.911</v>
          </cell>
          <cell r="O14">
            <v>0</v>
          </cell>
          <cell r="P14">
            <v>561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561</v>
          </cell>
          <cell r="V14">
            <v>0</v>
          </cell>
          <cell r="W14">
            <v>4.258</v>
          </cell>
          <cell r="X14">
            <v>134.059</v>
          </cell>
          <cell r="Y14">
            <v>8.4059999999999988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129.911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134.059</v>
          </cell>
          <cell r="BC14">
            <v>561</v>
          </cell>
          <cell r="BD14">
            <v>373.48200000000003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1067.5719999999999</v>
          </cell>
          <cell r="E15">
            <v>488.64</v>
          </cell>
          <cell r="F15">
            <v>578.93200000000002</v>
          </cell>
          <cell r="G15">
            <v>34.677</v>
          </cell>
          <cell r="H15">
            <v>0</v>
          </cell>
          <cell r="I15">
            <v>382.86399999999998</v>
          </cell>
          <cell r="J15">
            <v>4.7649999999999997</v>
          </cell>
          <cell r="K15">
            <v>5.6459999999999999</v>
          </cell>
          <cell r="L15">
            <v>0</v>
          </cell>
          <cell r="M15">
            <v>0</v>
          </cell>
          <cell r="N15">
            <v>372.45299999999997</v>
          </cell>
          <cell r="O15">
            <v>0</v>
          </cell>
          <cell r="P15">
            <v>1633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1633</v>
          </cell>
          <cell r="V15">
            <v>0</v>
          </cell>
          <cell r="W15">
            <v>2.98</v>
          </cell>
          <cell r="X15">
            <v>382.86399999999998</v>
          </cell>
          <cell r="Y15">
            <v>13.391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372.45299999999997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382.86399999999998</v>
          </cell>
          <cell r="BC15">
            <v>1633</v>
          </cell>
          <cell r="BD15">
            <v>1067.5719999999999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1405.2660000000001</v>
          </cell>
          <cell r="E16">
            <v>642.04499999999996</v>
          </cell>
          <cell r="F16">
            <v>763.221</v>
          </cell>
          <cell r="G16">
            <v>34.607999999999997</v>
          </cell>
          <cell r="H16">
            <v>0</v>
          </cell>
          <cell r="I16">
            <v>505.43900000000002</v>
          </cell>
          <cell r="J16">
            <v>6.194</v>
          </cell>
          <cell r="K16">
            <v>7.3639999999999999</v>
          </cell>
          <cell r="L16">
            <v>0</v>
          </cell>
          <cell r="M16">
            <v>0</v>
          </cell>
          <cell r="N16">
            <v>491.88099999999997</v>
          </cell>
          <cell r="O16">
            <v>0</v>
          </cell>
          <cell r="P16">
            <v>2163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2163</v>
          </cell>
          <cell r="V16">
            <v>0</v>
          </cell>
          <cell r="W16">
            <v>1.6259999999999999</v>
          </cell>
          <cell r="X16">
            <v>505.43900000000002</v>
          </cell>
          <cell r="Y16">
            <v>15.183999999999999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491.88099999999997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505.43900000000002</v>
          </cell>
          <cell r="BC16">
            <v>2163</v>
          </cell>
          <cell r="BD16">
            <v>1405.2660000000001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1496.5920000000001</v>
          </cell>
          <cell r="E17">
            <v>684.01400000000001</v>
          </cell>
          <cell r="F17">
            <v>812.57799999999997</v>
          </cell>
          <cell r="G17">
            <v>34.607999999999997</v>
          </cell>
          <cell r="H17">
            <v>0</v>
          </cell>
          <cell r="I17">
            <v>539.67600000000004</v>
          </cell>
          <cell r="J17">
            <v>7.5869999999999997</v>
          </cell>
          <cell r="K17">
            <v>9.0139999999999993</v>
          </cell>
          <cell r="L17">
            <v>0</v>
          </cell>
          <cell r="M17">
            <v>0</v>
          </cell>
          <cell r="N17">
            <v>523.07500000000005</v>
          </cell>
          <cell r="O17">
            <v>0</v>
          </cell>
          <cell r="P17">
            <v>2308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2308</v>
          </cell>
          <cell r="V17">
            <v>0</v>
          </cell>
          <cell r="W17">
            <v>1.895</v>
          </cell>
          <cell r="X17">
            <v>539.67600000000004</v>
          </cell>
          <cell r="Y17">
            <v>18.495999999999999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2308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523.07500000000005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2308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539.67600000000004</v>
          </cell>
          <cell r="BC17">
            <v>2308</v>
          </cell>
          <cell r="BD17">
            <v>1496.5920000000001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4153</v>
          </cell>
        </row>
      </sheetData>
    </sheetDataSet>
  </externalBook>
</externalLink>
</file>

<file path=xl/externalLinks/externalLink3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Říjen"/>
      <sheetName val="Září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1319.442</v>
          </cell>
          <cell r="E6">
            <v>613.10699999999997</v>
          </cell>
          <cell r="F6">
            <v>706.33500000000004</v>
          </cell>
          <cell r="G6">
            <v>34.631999999999998</v>
          </cell>
          <cell r="H6">
            <v>0</v>
          </cell>
          <cell r="I6">
            <v>489.221</v>
          </cell>
          <cell r="J6">
            <v>3.7690000000000001</v>
          </cell>
          <cell r="K6">
            <v>4.3419999999999996</v>
          </cell>
          <cell r="L6">
            <v>0</v>
          </cell>
          <cell r="M6">
            <v>0</v>
          </cell>
          <cell r="N6">
            <v>481.11</v>
          </cell>
          <cell r="O6">
            <v>0</v>
          </cell>
          <cell r="P6">
            <v>2029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2029</v>
          </cell>
          <cell r="V6">
            <v>0</v>
          </cell>
          <cell r="W6">
            <v>0.377</v>
          </cell>
          <cell r="X6">
            <v>489.221</v>
          </cell>
          <cell r="Y6">
            <v>8.4880000000000013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481.11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489.221</v>
          </cell>
          <cell r="BC6">
            <v>2029</v>
          </cell>
          <cell r="BD6">
            <v>1319.442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1170.7090000000001</v>
          </cell>
          <cell r="E7">
            <v>541.98900000000003</v>
          </cell>
          <cell r="F7">
            <v>628.72</v>
          </cell>
          <cell r="G7">
            <v>34.654000000000003</v>
          </cell>
          <cell r="H7">
            <v>0</v>
          </cell>
          <cell r="I7">
            <v>432.22300000000001</v>
          </cell>
          <cell r="J7">
            <v>3.2450000000000001</v>
          </cell>
          <cell r="K7">
            <v>3.7639999999999998</v>
          </cell>
          <cell r="L7">
            <v>0</v>
          </cell>
          <cell r="M7">
            <v>0</v>
          </cell>
          <cell r="N7">
            <v>425.214</v>
          </cell>
          <cell r="O7">
            <v>0</v>
          </cell>
          <cell r="P7">
            <v>1805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1805</v>
          </cell>
          <cell r="V7">
            <v>0</v>
          </cell>
          <cell r="W7">
            <v>0.38200000000000001</v>
          </cell>
          <cell r="X7">
            <v>432.22300000000001</v>
          </cell>
          <cell r="Y7">
            <v>7.391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425.214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432.22300000000001</v>
          </cell>
          <cell r="BC7">
            <v>1805</v>
          </cell>
          <cell r="BD7">
            <v>1170.7090000000001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1203.1110000000001</v>
          </cell>
          <cell r="E8">
            <v>557.05999999999995</v>
          </cell>
          <cell r="F8">
            <v>646.05100000000004</v>
          </cell>
          <cell r="G8">
            <v>34.600999999999999</v>
          </cell>
          <cell r="H8">
            <v>0</v>
          </cell>
          <cell r="I8">
            <v>442.62299999999999</v>
          </cell>
          <cell r="J8">
            <v>3.3820000000000001</v>
          </cell>
          <cell r="K8">
            <v>3.923</v>
          </cell>
          <cell r="L8">
            <v>0</v>
          </cell>
          <cell r="M8">
            <v>0</v>
          </cell>
          <cell r="N8">
            <v>435.31799999999998</v>
          </cell>
          <cell r="O8">
            <v>0</v>
          </cell>
          <cell r="P8">
            <v>1848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1848</v>
          </cell>
          <cell r="V8">
            <v>0</v>
          </cell>
          <cell r="W8">
            <v>0.47399999999999998</v>
          </cell>
          <cell r="X8">
            <v>442.62299999999999</v>
          </cell>
          <cell r="Y8">
            <v>7.7789999999999999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435.31799999999998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442.62299999999999</v>
          </cell>
          <cell r="BC8">
            <v>1848</v>
          </cell>
          <cell r="BD8">
            <v>1203.1110000000001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670.49</v>
          </cell>
          <cell r="E9">
            <v>311.76</v>
          </cell>
          <cell r="F9">
            <v>358.73</v>
          </cell>
          <cell r="G9">
            <v>34.597999999999999</v>
          </cell>
          <cell r="H9">
            <v>0</v>
          </cell>
          <cell r="I9">
            <v>245.26900000000001</v>
          </cell>
          <cell r="J9">
            <v>1.127</v>
          </cell>
          <cell r="K9">
            <v>1.2969999999999999</v>
          </cell>
          <cell r="L9">
            <v>0</v>
          </cell>
          <cell r="M9">
            <v>0</v>
          </cell>
          <cell r="N9">
            <v>242.845</v>
          </cell>
          <cell r="O9">
            <v>0</v>
          </cell>
          <cell r="P9">
            <v>1016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1016</v>
          </cell>
          <cell r="V9">
            <v>0</v>
          </cell>
          <cell r="W9">
            <v>0.72399999999999998</v>
          </cell>
          <cell r="X9">
            <v>245.26900000000001</v>
          </cell>
          <cell r="Y9">
            <v>3.1479999999999997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242.845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245.26900000000001</v>
          </cell>
          <cell r="BC9">
            <v>1016</v>
          </cell>
          <cell r="BD9">
            <v>670.49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391.904</v>
          </cell>
          <cell r="E10">
            <v>182.98400000000001</v>
          </cell>
          <cell r="F10">
            <v>208.92</v>
          </cell>
          <cell r="G10">
            <v>34.595999999999997</v>
          </cell>
          <cell r="H10">
            <v>0</v>
          </cell>
          <cell r="I10">
            <v>145.49</v>
          </cell>
          <cell r="J10">
            <v>1.921</v>
          </cell>
          <cell r="K10">
            <v>2.1930000000000001</v>
          </cell>
          <cell r="L10">
            <v>0</v>
          </cell>
          <cell r="M10">
            <v>0</v>
          </cell>
          <cell r="N10">
            <v>141.376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0.86499999999999999</v>
          </cell>
          <cell r="X10">
            <v>145.49</v>
          </cell>
          <cell r="Y10">
            <v>4.9790000000000001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141.376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145.49</v>
          </cell>
          <cell r="BC10">
            <v>598</v>
          </cell>
          <cell r="BD10">
            <v>391.904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228.26599999999999</v>
          </cell>
          <cell r="E11">
            <v>107.06100000000001</v>
          </cell>
          <cell r="F11">
            <v>121.205</v>
          </cell>
          <cell r="G11">
            <v>34.621000000000002</v>
          </cell>
          <cell r="H11">
            <v>0</v>
          </cell>
          <cell r="I11">
            <v>83.423000000000002</v>
          </cell>
          <cell r="J11">
            <v>0.76200000000000001</v>
          </cell>
          <cell r="K11">
            <v>0.86199999999999999</v>
          </cell>
          <cell r="L11">
            <v>0</v>
          </cell>
          <cell r="M11">
            <v>0</v>
          </cell>
          <cell r="N11">
            <v>81.799000000000007</v>
          </cell>
          <cell r="O11">
            <v>0</v>
          </cell>
          <cell r="P11">
            <v>340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340</v>
          </cell>
          <cell r="V11">
            <v>0</v>
          </cell>
          <cell r="W11">
            <v>0.91200000000000003</v>
          </cell>
          <cell r="X11">
            <v>83.423000000000002</v>
          </cell>
          <cell r="Y11">
            <v>2.536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81.799000000000007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83.423000000000002</v>
          </cell>
          <cell r="BC11">
            <v>340</v>
          </cell>
          <cell r="BD11">
            <v>228.26599999999999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172.14599999999999</v>
          </cell>
          <cell r="E12">
            <v>80.98</v>
          </cell>
          <cell r="F12">
            <v>91.165999999999997</v>
          </cell>
          <cell r="G12">
            <v>34.622</v>
          </cell>
          <cell r="H12">
            <v>0</v>
          </cell>
          <cell r="I12">
            <v>62.426000000000002</v>
          </cell>
          <cell r="J12">
            <v>0.58299999999999996</v>
          </cell>
          <cell r="K12">
            <v>0.65600000000000003</v>
          </cell>
          <cell r="L12">
            <v>0</v>
          </cell>
          <cell r="M12">
            <v>0</v>
          </cell>
          <cell r="N12">
            <v>61.186999999999998</v>
          </cell>
          <cell r="O12">
            <v>0</v>
          </cell>
          <cell r="P12">
            <v>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253</v>
          </cell>
          <cell r="V12">
            <v>0</v>
          </cell>
          <cell r="W12">
            <v>0.96199999999999997</v>
          </cell>
          <cell r="X12">
            <v>62.426000000000002</v>
          </cell>
          <cell r="Y12">
            <v>2.2009999999999996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61.186999999999998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62.426000000000002</v>
          </cell>
          <cell r="BC12">
            <v>253</v>
          </cell>
          <cell r="BD12">
            <v>172.14599999999999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156.61500000000001</v>
          </cell>
          <cell r="E13">
            <v>73.873000000000005</v>
          </cell>
          <cell r="F13">
            <v>82.742000000000004</v>
          </cell>
          <cell r="G13">
            <v>34.601999999999997</v>
          </cell>
          <cell r="H13">
            <v>0</v>
          </cell>
          <cell r="I13">
            <v>56.792000000000002</v>
          </cell>
          <cell r="J13">
            <v>0.50700000000000001</v>
          </cell>
          <cell r="K13">
            <v>0.56699999999999995</v>
          </cell>
          <cell r="L13">
            <v>0</v>
          </cell>
          <cell r="M13">
            <v>0</v>
          </cell>
          <cell r="N13">
            <v>55.718000000000004</v>
          </cell>
          <cell r="O13">
            <v>0</v>
          </cell>
          <cell r="P13">
            <v>229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229</v>
          </cell>
          <cell r="V13">
            <v>0</v>
          </cell>
          <cell r="W13">
            <v>0.94499999999999995</v>
          </cell>
          <cell r="X13">
            <v>56.792000000000002</v>
          </cell>
          <cell r="Y13">
            <v>2.0189999999999997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55.718000000000004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56.792000000000002</v>
          </cell>
          <cell r="BC13">
            <v>229</v>
          </cell>
          <cell r="BD13">
            <v>156.61500000000001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273.19600000000003</v>
          </cell>
          <cell r="E14">
            <v>127.92100000000001</v>
          </cell>
          <cell r="F14">
            <v>145.27500000000001</v>
          </cell>
          <cell r="G14">
            <v>34.561</v>
          </cell>
          <cell r="H14">
            <v>0</v>
          </cell>
          <cell r="I14">
            <v>99.551000000000002</v>
          </cell>
          <cell r="J14">
            <v>0.83899999999999997</v>
          </cell>
          <cell r="K14">
            <v>0.95199999999999996</v>
          </cell>
          <cell r="L14">
            <v>0</v>
          </cell>
          <cell r="M14">
            <v>0</v>
          </cell>
          <cell r="N14">
            <v>97.76</v>
          </cell>
          <cell r="O14">
            <v>0</v>
          </cell>
          <cell r="P14">
            <v>407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407</v>
          </cell>
          <cell r="V14">
            <v>0</v>
          </cell>
          <cell r="W14">
            <v>0.89700000000000002</v>
          </cell>
          <cell r="X14">
            <v>99.551000000000002</v>
          </cell>
          <cell r="Y14">
            <v>2.6879999999999997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97.76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99.551000000000002</v>
          </cell>
          <cell r="BC14">
            <v>407</v>
          </cell>
          <cell r="BD14">
            <v>273.19600000000003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805.96799999999996</v>
          </cell>
          <cell r="E15">
            <v>373.38</v>
          </cell>
          <cell r="F15">
            <v>432.58800000000002</v>
          </cell>
          <cell r="G15">
            <v>34.637999999999998</v>
          </cell>
          <cell r="H15">
            <v>0</v>
          </cell>
          <cell r="I15">
            <v>296.34100000000001</v>
          </cell>
          <cell r="J15">
            <v>2.3109999999999999</v>
          </cell>
          <cell r="K15">
            <v>2.6779999999999999</v>
          </cell>
          <cell r="L15">
            <v>0</v>
          </cell>
          <cell r="M15">
            <v>0</v>
          </cell>
          <cell r="N15">
            <v>291.35199999999998</v>
          </cell>
          <cell r="O15">
            <v>0</v>
          </cell>
          <cell r="P15">
            <v>1236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1236</v>
          </cell>
          <cell r="V15">
            <v>0</v>
          </cell>
          <cell r="W15">
            <v>0.69699999999999995</v>
          </cell>
          <cell r="X15">
            <v>296.34100000000001</v>
          </cell>
          <cell r="Y15">
            <v>5.6859999999999999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291.35199999999998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296.34100000000001</v>
          </cell>
          <cell r="BC15">
            <v>1236</v>
          </cell>
          <cell r="BD15">
            <v>805.96799999999996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1169.97</v>
          </cell>
          <cell r="E16">
            <v>541.49599999999998</v>
          </cell>
          <cell r="F16">
            <v>628.47400000000005</v>
          </cell>
          <cell r="G16">
            <v>34.606999999999999</v>
          </cell>
          <cell r="H16">
            <v>0</v>
          </cell>
          <cell r="I16">
            <v>432.238</v>
          </cell>
          <cell r="J16">
            <v>3.3540000000000001</v>
          </cell>
          <cell r="K16">
            <v>3.8919999999999999</v>
          </cell>
          <cell r="L16">
            <v>0</v>
          </cell>
          <cell r="M16">
            <v>0</v>
          </cell>
          <cell r="N16">
            <v>424.99200000000002</v>
          </cell>
          <cell r="O16">
            <v>0</v>
          </cell>
          <cell r="P16">
            <v>1806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1806</v>
          </cell>
          <cell r="V16">
            <v>0</v>
          </cell>
          <cell r="W16">
            <v>0.44</v>
          </cell>
          <cell r="X16">
            <v>432.238</v>
          </cell>
          <cell r="Y16">
            <v>7.6860000000000008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424.99200000000002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432.238</v>
          </cell>
          <cell r="BC16">
            <v>1806</v>
          </cell>
          <cell r="BD16">
            <v>1169.97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0.499</v>
          </cell>
          <cell r="X17">
            <v>0</v>
          </cell>
          <cell r="Y17">
            <v>0.499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4027</v>
          </cell>
        </row>
      </sheetData>
    </sheetDataSet>
  </externalBook>
</externalLink>
</file>

<file path=xl/externalLinks/externalLink3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279.798</v>
          </cell>
          <cell r="E6">
            <v>125.825</v>
          </cell>
          <cell r="F6">
            <v>153.97300000000001</v>
          </cell>
          <cell r="G6">
            <v>34.643000000000001</v>
          </cell>
          <cell r="H6">
            <v>0</v>
          </cell>
          <cell r="I6">
            <v>96.700999999999993</v>
          </cell>
          <cell r="J6">
            <v>2.2360000000000002</v>
          </cell>
          <cell r="K6">
            <v>2.7370000000000001</v>
          </cell>
          <cell r="L6">
            <v>0</v>
          </cell>
          <cell r="M6">
            <v>0</v>
          </cell>
          <cell r="N6">
            <v>91.727999999999994</v>
          </cell>
          <cell r="O6">
            <v>0</v>
          </cell>
          <cell r="P6">
            <v>426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426</v>
          </cell>
          <cell r="V6">
            <v>0</v>
          </cell>
          <cell r="W6">
            <v>0.61499999999999999</v>
          </cell>
          <cell r="X6">
            <v>96.700999999999993</v>
          </cell>
          <cell r="Y6">
            <v>5.588000000000001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91.727999999999994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96.700999999999993</v>
          </cell>
          <cell r="BC6">
            <v>426</v>
          </cell>
          <cell r="BD6">
            <v>279.798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240.79599999999999</v>
          </cell>
          <cell r="E7">
            <v>103.133</v>
          </cell>
          <cell r="F7">
            <v>137.66300000000001</v>
          </cell>
          <cell r="G7">
            <v>34.613</v>
          </cell>
          <cell r="H7">
            <v>0</v>
          </cell>
          <cell r="I7">
            <v>78.662999999999997</v>
          </cell>
          <cell r="J7">
            <v>1.746</v>
          </cell>
          <cell r="K7">
            <v>2.33</v>
          </cell>
          <cell r="L7">
            <v>0</v>
          </cell>
          <cell r="M7">
            <v>0</v>
          </cell>
          <cell r="N7">
            <v>74.587000000000003</v>
          </cell>
          <cell r="O7">
            <v>0</v>
          </cell>
          <cell r="P7">
            <v>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378</v>
          </cell>
          <cell r="V7">
            <v>0</v>
          </cell>
          <cell r="W7">
            <v>0.67300000000000004</v>
          </cell>
          <cell r="X7">
            <v>78.662999999999997</v>
          </cell>
          <cell r="Y7">
            <v>4.7490000000000006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74.587000000000003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78.662999999999997</v>
          </cell>
          <cell r="BC7">
            <v>378</v>
          </cell>
          <cell r="BD7">
            <v>240.79599999999999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215.05799999999999</v>
          </cell>
          <cell r="E8">
            <v>95.11</v>
          </cell>
          <cell r="F8">
            <v>119.94799999999999</v>
          </cell>
          <cell r="G8">
            <v>34.558</v>
          </cell>
          <cell r="H8">
            <v>0</v>
          </cell>
          <cell r="I8">
            <v>72.905000000000001</v>
          </cell>
          <cell r="J8">
            <v>1.63</v>
          </cell>
          <cell r="K8">
            <v>2.0550000000000002</v>
          </cell>
          <cell r="L8">
            <v>0</v>
          </cell>
          <cell r="M8">
            <v>0</v>
          </cell>
          <cell r="N8">
            <v>69.22</v>
          </cell>
          <cell r="O8">
            <v>0</v>
          </cell>
          <cell r="P8">
            <v>331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331</v>
          </cell>
          <cell r="V8">
            <v>0</v>
          </cell>
          <cell r="W8">
            <v>0.73099999999999998</v>
          </cell>
          <cell r="X8">
            <v>72.905000000000001</v>
          </cell>
          <cell r="Y8">
            <v>4.4160000000000004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72.905000000000001</v>
          </cell>
          <cell r="BC8">
            <v>331</v>
          </cell>
          <cell r="BD8">
            <v>215.05799999999999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173.57900000000001</v>
          </cell>
          <cell r="E9">
            <v>73.894999999999996</v>
          </cell>
          <cell r="F9">
            <v>99.683999999999997</v>
          </cell>
          <cell r="G9">
            <v>34.561999999999998</v>
          </cell>
          <cell r="H9">
            <v>0</v>
          </cell>
          <cell r="I9">
            <v>56.627000000000002</v>
          </cell>
          <cell r="J9">
            <v>1.2270000000000001</v>
          </cell>
          <cell r="K9">
            <v>1.655</v>
          </cell>
          <cell r="L9">
            <v>0</v>
          </cell>
          <cell r="M9">
            <v>0</v>
          </cell>
          <cell r="N9">
            <v>53.744999999999997</v>
          </cell>
          <cell r="O9">
            <v>0</v>
          </cell>
          <cell r="P9">
            <v>275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275</v>
          </cell>
          <cell r="V9">
            <v>0</v>
          </cell>
          <cell r="W9">
            <v>0.40699999999999997</v>
          </cell>
          <cell r="X9">
            <v>56.627000000000002</v>
          </cell>
          <cell r="Y9">
            <v>3.2890000000000001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53.744999999999997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56.627000000000002</v>
          </cell>
          <cell r="BC9">
            <v>275</v>
          </cell>
          <cell r="BD9">
            <v>173.57900000000001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90.665000000000006</v>
          </cell>
          <cell r="E10">
            <v>39.697000000000003</v>
          </cell>
          <cell r="F10">
            <v>50.968000000000004</v>
          </cell>
          <cell r="G10">
            <v>34.575000000000003</v>
          </cell>
          <cell r="H10">
            <v>0</v>
          </cell>
          <cell r="I10">
            <v>29.64</v>
          </cell>
          <cell r="J10">
            <v>0.69599999999999995</v>
          </cell>
          <cell r="K10">
            <v>0.89300000000000002</v>
          </cell>
          <cell r="L10">
            <v>0</v>
          </cell>
          <cell r="M10">
            <v>0</v>
          </cell>
          <cell r="N10">
            <v>28.050999999999998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0.19400000000000001</v>
          </cell>
          <cell r="X10">
            <v>29.64</v>
          </cell>
          <cell r="Y10">
            <v>1.7829999999999999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28.050999999999998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29.64</v>
          </cell>
          <cell r="BC10">
            <v>137</v>
          </cell>
          <cell r="BD10">
            <v>90.665000000000006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88.786000000000001</v>
          </cell>
          <cell r="E11">
            <v>37.493000000000002</v>
          </cell>
          <cell r="F11">
            <v>51.292999999999999</v>
          </cell>
          <cell r="G11">
            <v>34.6</v>
          </cell>
          <cell r="H11">
            <v>0</v>
          </cell>
          <cell r="I11">
            <v>27.411000000000001</v>
          </cell>
          <cell r="J11">
            <v>0.65200000000000002</v>
          </cell>
          <cell r="K11">
            <v>0.89100000000000001</v>
          </cell>
          <cell r="L11">
            <v>0</v>
          </cell>
          <cell r="M11">
            <v>0</v>
          </cell>
          <cell r="N11">
            <v>25.867999999999999</v>
          </cell>
          <cell r="O11">
            <v>0</v>
          </cell>
          <cell r="P11">
            <v>135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135</v>
          </cell>
          <cell r="V11">
            <v>0</v>
          </cell>
          <cell r="W11">
            <v>0.16500000000000001</v>
          </cell>
          <cell r="X11">
            <v>27.411000000000001</v>
          </cell>
          <cell r="Y11">
            <v>1.7080000000000002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25.867999999999999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27.411000000000001</v>
          </cell>
          <cell r="BC11">
            <v>135</v>
          </cell>
          <cell r="BD11">
            <v>88.786000000000001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47.573</v>
          </cell>
          <cell r="E12">
            <v>19.783000000000001</v>
          </cell>
          <cell r="F12">
            <v>27.79</v>
          </cell>
          <cell r="G12">
            <v>34.622</v>
          </cell>
          <cell r="H12">
            <v>0</v>
          </cell>
          <cell r="I12">
            <v>15.226000000000001</v>
          </cell>
          <cell r="J12">
            <v>0.35199999999999998</v>
          </cell>
          <cell r="K12">
            <v>0.495</v>
          </cell>
          <cell r="L12">
            <v>0</v>
          </cell>
          <cell r="M12">
            <v>0</v>
          </cell>
          <cell r="N12">
            <v>14.379</v>
          </cell>
          <cell r="O12">
            <v>0</v>
          </cell>
          <cell r="P12">
            <v>77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77</v>
          </cell>
          <cell r="V12">
            <v>0</v>
          </cell>
          <cell r="W12">
            <v>0.114</v>
          </cell>
          <cell r="X12">
            <v>15.226000000000001</v>
          </cell>
          <cell r="Y12">
            <v>0.96099999999999997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14.379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15.226000000000001</v>
          </cell>
          <cell r="BC12">
            <v>77</v>
          </cell>
          <cell r="BD12">
            <v>47.573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76.31</v>
          </cell>
          <cell r="E13">
            <v>32.914999999999999</v>
          </cell>
          <cell r="F13">
            <v>43.395000000000003</v>
          </cell>
          <cell r="G13">
            <v>34.482999999999997</v>
          </cell>
          <cell r="H13">
            <v>0</v>
          </cell>
          <cell r="I13">
            <v>24.44</v>
          </cell>
          <cell r="J13">
            <v>0.57799999999999996</v>
          </cell>
          <cell r="K13">
            <v>0.76100000000000001</v>
          </cell>
          <cell r="L13">
            <v>0</v>
          </cell>
          <cell r="M13">
            <v>0</v>
          </cell>
          <cell r="N13">
            <v>23.100999999999999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0.151</v>
          </cell>
          <cell r="X13">
            <v>24.44</v>
          </cell>
          <cell r="Y13">
            <v>1.49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23.100999999999999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24.44</v>
          </cell>
          <cell r="BC13">
            <v>116</v>
          </cell>
          <cell r="BD13">
            <v>76.31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77.216999999999999</v>
          </cell>
          <cell r="E14">
            <v>32.799999999999997</v>
          </cell>
          <cell r="F14">
            <v>44.417000000000002</v>
          </cell>
          <cell r="G14">
            <v>34.488999999999997</v>
          </cell>
          <cell r="H14">
            <v>0</v>
          </cell>
          <cell r="I14">
            <v>25.024999999999999</v>
          </cell>
          <cell r="J14">
            <v>0.56899999999999995</v>
          </cell>
          <cell r="K14">
            <v>0.77</v>
          </cell>
          <cell r="L14">
            <v>0</v>
          </cell>
          <cell r="M14">
            <v>0</v>
          </cell>
          <cell r="N14">
            <v>23.686</v>
          </cell>
          <cell r="O14">
            <v>0</v>
          </cell>
          <cell r="P14">
            <v>122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122</v>
          </cell>
          <cell r="V14">
            <v>0</v>
          </cell>
          <cell r="W14">
            <v>0.127</v>
          </cell>
          <cell r="X14">
            <v>25.024999999999999</v>
          </cell>
          <cell r="Y14">
            <v>1.466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23.686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25.024999999999999</v>
          </cell>
          <cell r="BC14">
            <v>122</v>
          </cell>
          <cell r="BD14">
            <v>77.216999999999999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211.971</v>
          </cell>
          <cell r="E15">
            <v>89.93</v>
          </cell>
          <cell r="F15">
            <v>122.041</v>
          </cell>
          <cell r="G15">
            <v>34.642000000000003</v>
          </cell>
          <cell r="H15">
            <v>0</v>
          </cell>
          <cell r="I15">
            <v>68.98</v>
          </cell>
          <cell r="J15">
            <v>1.49</v>
          </cell>
          <cell r="K15">
            <v>2.0209999999999999</v>
          </cell>
          <cell r="L15">
            <v>0</v>
          </cell>
          <cell r="M15">
            <v>0</v>
          </cell>
          <cell r="N15">
            <v>65.468999999999994</v>
          </cell>
          <cell r="O15">
            <v>0</v>
          </cell>
          <cell r="P15">
            <v>337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337</v>
          </cell>
          <cell r="V15">
            <v>0</v>
          </cell>
          <cell r="W15">
            <v>0.20499999999999999</v>
          </cell>
          <cell r="X15">
            <v>68.98</v>
          </cell>
          <cell r="Y15">
            <v>3.7160000000000002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65.468999999999994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68.98</v>
          </cell>
          <cell r="BC15">
            <v>337</v>
          </cell>
          <cell r="BD15">
            <v>211.971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258.23700000000002</v>
          </cell>
          <cell r="E16">
            <v>109.066</v>
          </cell>
          <cell r="F16">
            <v>149.17099999999999</v>
          </cell>
          <cell r="G16">
            <v>34.585000000000001</v>
          </cell>
          <cell r="H16">
            <v>0</v>
          </cell>
          <cell r="I16">
            <v>84.081999999999994</v>
          </cell>
          <cell r="J16">
            <v>1.7589999999999999</v>
          </cell>
          <cell r="K16">
            <v>2.4049999999999998</v>
          </cell>
          <cell r="L16">
            <v>0</v>
          </cell>
          <cell r="M16">
            <v>0</v>
          </cell>
          <cell r="N16">
            <v>79.918000000000006</v>
          </cell>
          <cell r="O16">
            <v>0</v>
          </cell>
          <cell r="P16">
            <v>414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414</v>
          </cell>
          <cell r="V16">
            <v>0</v>
          </cell>
          <cell r="W16">
            <v>0.24099999999999999</v>
          </cell>
          <cell r="X16">
            <v>84.081999999999994</v>
          </cell>
          <cell r="Y16">
            <v>4.4049999999999994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79.918000000000006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84.081999999999994</v>
          </cell>
          <cell r="BC16">
            <v>414</v>
          </cell>
          <cell r="BD16">
            <v>258.23700000000002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280.21300000000002</v>
          </cell>
          <cell r="E17">
            <v>119.236</v>
          </cell>
          <cell r="F17">
            <v>160.977</v>
          </cell>
          <cell r="G17">
            <v>34.594999999999999</v>
          </cell>
          <cell r="H17">
            <v>0</v>
          </cell>
          <cell r="I17">
            <v>93.204999999999998</v>
          </cell>
          <cell r="J17">
            <v>1.974</v>
          </cell>
          <cell r="K17">
            <v>2.6640000000000001</v>
          </cell>
          <cell r="L17">
            <v>0</v>
          </cell>
          <cell r="M17">
            <v>0</v>
          </cell>
          <cell r="N17">
            <v>88.566999999999993</v>
          </cell>
          <cell r="O17">
            <v>0</v>
          </cell>
          <cell r="P17">
            <v>453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453</v>
          </cell>
          <cell r="V17">
            <v>0</v>
          </cell>
          <cell r="W17">
            <v>0.57399999999999995</v>
          </cell>
          <cell r="X17">
            <v>93.204999999999998</v>
          </cell>
          <cell r="Y17">
            <v>5.2119999999999997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88.566999999999993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93.204999999999998</v>
          </cell>
          <cell r="BC17">
            <v>453</v>
          </cell>
          <cell r="BD17">
            <v>280.21300000000002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4278</v>
          </cell>
        </row>
      </sheetData>
      <sheetData sheetId="24"/>
    </sheetDataSet>
  </externalBook>
</externalLink>
</file>

<file path=xl/externalLinks/externalLink3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účinnost kotl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1242.0509999999999</v>
          </cell>
          <cell r="E6">
            <v>590.06799999999998</v>
          </cell>
          <cell r="F6">
            <v>651.98299999999995</v>
          </cell>
          <cell r="G6">
            <v>34.633000000000003</v>
          </cell>
          <cell r="H6">
            <v>0</v>
          </cell>
          <cell r="I6">
            <v>461.82</v>
          </cell>
          <cell r="J6">
            <v>3.9980000000000002</v>
          </cell>
          <cell r="K6">
            <v>4.4180000000000001</v>
          </cell>
          <cell r="L6">
            <v>0</v>
          </cell>
          <cell r="M6">
            <v>0</v>
          </cell>
          <cell r="N6">
            <v>453.404</v>
          </cell>
          <cell r="O6">
            <v>0</v>
          </cell>
          <cell r="P6">
            <v>1837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1837</v>
          </cell>
          <cell r="V6">
            <v>0</v>
          </cell>
          <cell r="W6">
            <v>0.56000000000000005</v>
          </cell>
          <cell r="X6">
            <v>461.82</v>
          </cell>
          <cell r="Y6">
            <v>8.9760000000000009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453.404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461.82</v>
          </cell>
          <cell r="BC6">
            <v>1837</v>
          </cell>
          <cell r="BD6">
            <v>1242.0509999999999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974.73</v>
          </cell>
          <cell r="E7">
            <v>463.19099999999997</v>
          </cell>
          <cell r="F7">
            <v>511.53899999999999</v>
          </cell>
          <cell r="G7">
            <v>34.652999999999999</v>
          </cell>
          <cell r="H7">
            <v>0</v>
          </cell>
          <cell r="I7">
            <v>361.44</v>
          </cell>
          <cell r="J7">
            <v>2.6859999999999999</v>
          </cell>
          <cell r="K7">
            <v>2.9660000000000002</v>
          </cell>
          <cell r="L7">
            <v>0</v>
          </cell>
          <cell r="M7">
            <v>0</v>
          </cell>
          <cell r="N7">
            <v>355.78800000000001</v>
          </cell>
          <cell r="O7">
            <v>0</v>
          </cell>
          <cell r="P7">
            <v>1437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1437</v>
          </cell>
          <cell r="V7">
            <v>0</v>
          </cell>
          <cell r="W7">
            <v>0.752</v>
          </cell>
          <cell r="X7">
            <v>361.44</v>
          </cell>
          <cell r="Y7">
            <v>6.4039999999999999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355.78800000000001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361.44</v>
          </cell>
          <cell r="BC7">
            <v>1437</v>
          </cell>
          <cell r="BD7">
            <v>974.73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974.83199999999999</v>
          </cell>
          <cell r="E8">
            <v>465.07400000000001</v>
          </cell>
          <cell r="F8">
            <v>509.75799999999998</v>
          </cell>
          <cell r="G8">
            <v>34.603999999999999</v>
          </cell>
          <cell r="H8">
            <v>0</v>
          </cell>
          <cell r="I8">
            <v>356.32</v>
          </cell>
          <cell r="J8">
            <v>3.6930000000000001</v>
          </cell>
          <cell r="K8">
            <v>4.048</v>
          </cell>
          <cell r="L8">
            <v>0</v>
          </cell>
          <cell r="M8">
            <v>0</v>
          </cell>
          <cell r="N8">
            <v>348.57900000000001</v>
          </cell>
          <cell r="O8">
            <v>0</v>
          </cell>
          <cell r="P8">
            <v>1406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1406</v>
          </cell>
          <cell r="V8">
            <v>0</v>
          </cell>
          <cell r="W8">
            <v>0.84099999999999997</v>
          </cell>
          <cell r="X8">
            <v>356.32</v>
          </cell>
          <cell r="Y8">
            <v>8.581999999999999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348.57900000000001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356.32</v>
          </cell>
          <cell r="BC8">
            <v>1406</v>
          </cell>
          <cell r="BD8">
            <v>974.83199999999999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717.93799999999999</v>
          </cell>
          <cell r="E9">
            <v>342.584</v>
          </cell>
          <cell r="F9">
            <v>375.35399999999998</v>
          </cell>
          <cell r="G9">
            <v>34.601999999999997</v>
          </cell>
          <cell r="H9">
            <v>0</v>
          </cell>
          <cell r="I9">
            <v>260.37200000000001</v>
          </cell>
          <cell r="J9">
            <v>2.3620000000000001</v>
          </cell>
          <cell r="K9">
            <v>2.5870000000000002</v>
          </cell>
          <cell r="L9">
            <v>0</v>
          </cell>
          <cell r="M9">
            <v>0</v>
          </cell>
          <cell r="N9">
            <v>255.423</v>
          </cell>
          <cell r="O9">
            <v>0</v>
          </cell>
          <cell r="P9">
            <v>1027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1027</v>
          </cell>
          <cell r="V9">
            <v>0</v>
          </cell>
          <cell r="W9">
            <v>1.3120000000000001</v>
          </cell>
          <cell r="X9">
            <v>260.37200000000001</v>
          </cell>
          <cell r="Y9">
            <v>6.2610000000000001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255.423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260.37200000000001</v>
          </cell>
          <cell r="BC9">
            <v>1027</v>
          </cell>
          <cell r="BD9">
            <v>717.93799999999999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468.03199999999998</v>
          </cell>
          <cell r="E10">
            <v>223.25299999999999</v>
          </cell>
          <cell r="F10">
            <v>244.779</v>
          </cell>
          <cell r="G10">
            <v>34.597999999999999</v>
          </cell>
          <cell r="H10">
            <v>0</v>
          </cell>
          <cell r="I10">
            <v>169.744</v>
          </cell>
          <cell r="J10">
            <v>1.796</v>
          </cell>
          <cell r="K10">
            <v>1.9690000000000001</v>
          </cell>
          <cell r="L10">
            <v>0</v>
          </cell>
          <cell r="M10">
            <v>0</v>
          </cell>
          <cell r="N10">
            <v>165.97900000000001</v>
          </cell>
          <cell r="O10">
            <v>0</v>
          </cell>
          <cell r="P10">
            <v>670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670</v>
          </cell>
          <cell r="V10">
            <v>0</v>
          </cell>
          <cell r="W10">
            <v>1.248</v>
          </cell>
          <cell r="X10">
            <v>169.744</v>
          </cell>
          <cell r="Y10">
            <v>5.0129999999999999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165.97900000000001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169.744</v>
          </cell>
          <cell r="BC10">
            <v>670</v>
          </cell>
          <cell r="BD10">
            <v>468.03199999999998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350.95299999999997</v>
          </cell>
          <cell r="E11">
            <v>168.976</v>
          </cell>
          <cell r="F11">
            <v>181.977</v>
          </cell>
          <cell r="G11">
            <v>34.621000000000002</v>
          </cell>
          <cell r="H11">
            <v>0</v>
          </cell>
          <cell r="I11">
            <v>127.676</v>
          </cell>
          <cell r="J11">
            <v>1.929</v>
          </cell>
          <cell r="K11">
            <v>2.077</v>
          </cell>
          <cell r="L11">
            <v>0</v>
          </cell>
          <cell r="M11">
            <v>0</v>
          </cell>
          <cell r="N11">
            <v>123.67</v>
          </cell>
          <cell r="O11">
            <v>0</v>
          </cell>
          <cell r="P11">
            <v>495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495</v>
          </cell>
          <cell r="V11">
            <v>0</v>
          </cell>
          <cell r="W11">
            <v>2.0230000000000001</v>
          </cell>
          <cell r="X11">
            <v>127.676</v>
          </cell>
          <cell r="Y11">
            <v>6.0289999999999999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123.67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127.676</v>
          </cell>
          <cell r="BC11">
            <v>495</v>
          </cell>
          <cell r="BD11">
            <v>350.95299999999997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287.60700000000003</v>
          </cell>
          <cell r="E12">
            <v>135.66</v>
          </cell>
          <cell r="F12">
            <v>151.947</v>
          </cell>
          <cell r="G12">
            <v>34.621000000000002</v>
          </cell>
          <cell r="H12">
            <v>0</v>
          </cell>
          <cell r="I12">
            <v>104.657</v>
          </cell>
          <cell r="J12">
            <v>1.4590000000000001</v>
          </cell>
          <cell r="K12">
            <v>1.635</v>
          </cell>
          <cell r="L12">
            <v>0</v>
          </cell>
          <cell r="M12">
            <v>0</v>
          </cell>
          <cell r="N12">
            <v>101.563</v>
          </cell>
          <cell r="O12">
            <v>0</v>
          </cell>
          <cell r="P12">
            <v>422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422</v>
          </cell>
          <cell r="V12">
            <v>0</v>
          </cell>
          <cell r="W12">
            <v>1.843</v>
          </cell>
          <cell r="X12">
            <v>104.657</v>
          </cell>
          <cell r="Y12">
            <v>4.9370000000000003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101.563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104.657</v>
          </cell>
          <cell r="BC12">
            <v>422</v>
          </cell>
          <cell r="BD12">
            <v>287.60700000000003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337.416</v>
          </cell>
          <cell r="E13">
            <v>160.25899999999999</v>
          </cell>
          <cell r="F13">
            <v>177.15700000000001</v>
          </cell>
          <cell r="G13">
            <v>34.6</v>
          </cell>
          <cell r="H13">
            <v>0</v>
          </cell>
          <cell r="I13">
            <v>121.621</v>
          </cell>
          <cell r="J13">
            <v>1.1220000000000001</v>
          </cell>
          <cell r="K13">
            <v>1.24</v>
          </cell>
          <cell r="L13">
            <v>0</v>
          </cell>
          <cell r="M13">
            <v>0</v>
          </cell>
          <cell r="N13">
            <v>119.259</v>
          </cell>
          <cell r="O13">
            <v>0</v>
          </cell>
          <cell r="P13">
            <v>484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484</v>
          </cell>
          <cell r="V13">
            <v>0</v>
          </cell>
          <cell r="W13">
            <v>1.6559999999999999</v>
          </cell>
          <cell r="X13">
            <v>121.621</v>
          </cell>
          <cell r="Y13">
            <v>4.0179999999999998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119.259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484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121.621</v>
          </cell>
          <cell r="BC13">
            <v>484</v>
          </cell>
          <cell r="BD13">
            <v>337.416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408.18200000000002</v>
          </cell>
          <cell r="E14">
            <v>192.10499999999999</v>
          </cell>
          <cell r="F14">
            <v>216.077</v>
          </cell>
          <cell r="G14">
            <v>34.57</v>
          </cell>
          <cell r="H14">
            <v>0</v>
          </cell>
          <cell r="I14">
            <v>146.19999999999999</v>
          </cell>
          <cell r="J14">
            <v>0.74199999999999999</v>
          </cell>
          <cell r="K14">
            <v>0.83399999999999996</v>
          </cell>
          <cell r="L14">
            <v>0</v>
          </cell>
          <cell r="M14">
            <v>0</v>
          </cell>
          <cell r="N14">
            <v>144.624</v>
          </cell>
          <cell r="O14">
            <v>0</v>
          </cell>
          <cell r="P14">
            <v>592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592</v>
          </cell>
          <cell r="V14">
            <v>0</v>
          </cell>
          <cell r="W14">
            <v>1.2050000000000001</v>
          </cell>
          <cell r="X14">
            <v>146.19999999999999</v>
          </cell>
          <cell r="Y14">
            <v>2.7810000000000001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144.624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146.19999999999999</v>
          </cell>
          <cell r="BC14">
            <v>592</v>
          </cell>
          <cell r="BD14">
            <v>408.18200000000002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678.66499999999996</v>
          </cell>
          <cell r="E15">
            <v>324.72500000000002</v>
          </cell>
          <cell r="F15">
            <v>353.94</v>
          </cell>
          <cell r="G15">
            <v>34.636000000000003</v>
          </cell>
          <cell r="H15">
            <v>0</v>
          </cell>
          <cell r="I15">
            <v>250.517</v>
          </cell>
          <cell r="J15">
            <v>4.343</v>
          </cell>
          <cell r="K15">
            <v>4.7329999999999997</v>
          </cell>
          <cell r="L15">
            <v>0</v>
          </cell>
          <cell r="M15">
            <v>0</v>
          </cell>
          <cell r="N15">
            <v>241.441</v>
          </cell>
          <cell r="O15">
            <v>0</v>
          </cell>
          <cell r="P15">
            <v>983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983</v>
          </cell>
          <cell r="V15">
            <v>0</v>
          </cell>
          <cell r="W15">
            <v>1.4970000000000001</v>
          </cell>
          <cell r="X15">
            <v>250.517</v>
          </cell>
          <cell r="Y15">
            <v>10.573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241.441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250.517</v>
          </cell>
          <cell r="BC15">
            <v>983</v>
          </cell>
          <cell r="BD15">
            <v>678.66499999999996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969.56100000000004</v>
          </cell>
          <cell r="E16">
            <v>458.11500000000001</v>
          </cell>
          <cell r="F16">
            <v>511.44600000000003</v>
          </cell>
          <cell r="G16">
            <v>34.606999999999999</v>
          </cell>
          <cell r="H16">
            <v>0</v>
          </cell>
          <cell r="I16">
            <v>352.06900000000002</v>
          </cell>
          <cell r="J16">
            <v>3.4340000000000002</v>
          </cell>
          <cell r="K16">
            <v>3.8340000000000001</v>
          </cell>
          <cell r="L16">
            <v>0</v>
          </cell>
          <cell r="M16">
            <v>0</v>
          </cell>
          <cell r="N16">
            <v>344.80099999999999</v>
          </cell>
          <cell r="O16">
            <v>0</v>
          </cell>
          <cell r="P16">
            <v>1415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1415</v>
          </cell>
          <cell r="V16">
            <v>0</v>
          </cell>
          <cell r="W16">
            <v>1.0509999999999999</v>
          </cell>
          <cell r="X16">
            <v>352.06900000000002</v>
          </cell>
          <cell r="Y16">
            <v>8.3190000000000008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344.80099999999999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352.06900000000002</v>
          </cell>
          <cell r="BC16">
            <v>1415</v>
          </cell>
          <cell r="BD16">
            <v>969.56100000000004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1196.4880000000001</v>
          </cell>
          <cell r="E17">
            <v>564.42100000000005</v>
          </cell>
          <cell r="F17">
            <v>632.06700000000001</v>
          </cell>
          <cell r="G17">
            <v>34.597000000000001</v>
          </cell>
          <cell r="H17">
            <v>0</v>
          </cell>
          <cell r="I17">
            <v>435.822</v>
          </cell>
          <cell r="J17">
            <v>3.2130000000000001</v>
          </cell>
          <cell r="K17">
            <v>3.5979999999999999</v>
          </cell>
          <cell r="L17">
            <v>0</v>
          </cell>
          <cell r="M17">
            <v>0</v>
          </cell>
          <cell r="N17">
            <v>429.01100000000002</v>
          </cell>
          <cell r="O17">
            <v>0</v>
          </cell>
          <cell r="P17">
            <v>1757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1757</v>
          </cell>
          <cell r="V17">
            <v>0</v>
          </cell>
          <cell r="W17">
            <v>0.76500000000000001</v>
          </cell>
          <cell r="X17">
            <v>435.822</v>
          </cell>
          <cell r="Y17">
            <v>7.5759999999999996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1757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429.01100000000002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1757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435.822</v>
          </cell>
          <cell r="BC17">
            <v>1757</v>
          </cell>
          <cell r="BD17">
            <v>1196.4880000000001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4295</v>
          </cell>
        </row>
      </sheetData>
    </sheetDataSet>
  </externalBook>
</externalLink>
</file>

<file path=xl/externalLinks/externalLink3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837.29100000000005</v>
          </cell>
          <cell r="E6">
            <v>374.35</v>
          </cell>
          <cell r="F6">
            <v>462.94099999999997</v>
          </cell>
          <cell r="G6">
            <v>34.573999999999998</v>
          </cell>
          <cell r="H6">
            <v>0</v>
          </cell>
          <cell r="I6">
            <v>293.13</v>
          </cell>
          <cell r="J6">
            <v>2.371</v>
          </cell>
          <cell r="K6">
            <v>2.9319999999999999</v>
          </cell>
          <cell r="L6">
            <v>0</v>
          </cell>
          <cell r="M6">
            <v>0</v>
          </cell>
          <cell r="N6">
            <v>287.827</v>
          </cell>
          <cell r="O6">
            <v>0</v>
          </cell>
          <cell r="P6">
            <v>1305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1305</v>
          </cell>
          <cell r="V6">
            <v>0</v>
          </cell>
          <cell r="W6">
            <v>0.86899999999999999</v>
          </cell>
          <cell r="X6">
            <v>293.13</v>
          </cell>
          <cell r="Y6">
            <v>6.1719999999999997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287.827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1305</v>
          </cell>
          <cell r="AZ6">
            <v>0</v>
          </cell>
          <cell r="BA6">
            <v>0</v>
          </cell>
          <cell r="BB6">
            <v>293.13</v>
          </cell>
          <cell r="BC6">
            <v>1305</v>
          </cell>
          <cell r="BD6">
            <v>837.29100000000005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862.41200000000003</v>
          </cell>
          <cell r="E7">
            <v>395.06700000000001</v>
          </cell>
          <cell r="F7">
            <v>467.34500000000003</v>
          </cell>
          <cell r="G7">
            <v>34.655000000000001</v>
          </cell>
          <cell r="H7">
            <v>0</v>
          </cell>
          <cell r="I7">
            <v>315.83</v>
          </cell>
          <cell r="J7">
            <v>2.5259999999999998</v>
          </cell>
          <cell r="K7">
            <v>2.9889999999999999</v>
          </cell>
          <cell r="L7">
            <v>0</v>
          </cell>
          <cell r="M7">
            <v>0</v>
          </cell>
          <cell r="N7">
            <v>310.315</v>
          </cell>
          <cell r="O7">
            <v>0</v>
          </cell>
          <cell r="P7">
            <v>1345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1345</v>
          </cell>
          <cell r="V7">
            <v>0</v>
          </cell>
          <cell r="W7">
            <v>0.56999999999999995</v>
          </cell>
          <cell r="X7">
            <v>315.83</v>
          </cell>
          <cell r="Y7">
            <v>6.085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310.315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1345</v>
          </cell>
          <cell r="AZ7">
            <v>0</v>
          </cell>
          <cell r="BA7">
            <v>0</v>
          </cell>
          <cell r="BB7">
            <v>315.83</v>
          </cell>
          <cell r="BC7">
            <v>1345</v>
          </cell>
          <cell r="BD7">
            <v>862.41200000000003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965.98500000000001</v>
          </cell>
          <cell r="E8">
            <v>443.19099999999997</v>
          </cell>
          <cell r="F8">
            <v>522.79399999999998</v>
          </cell>
          <cell r="G8">
            <v>34.540999999999997</v>
          </cell>
          <cell r="H8">
            <v>0</v>
          </cell>
          <cell r="I8">
            <v>354.63600000000002</v>
          </cell>
          <cell r="J8">
            <v>2.8170000000000002</v>
          </cell>
          <cell r="K8">
            <v>3.3239999999999998</v>
          </cell>
          <cell r="L8">
            <v>0</v>
          </cell>
          <cell r="M8">
            <v>0</v>
          </cell>
          <cell r="N8">
            <v>348.495</v>
          </cell>
          <cell r="O8">
            <v>0</v>
          </cell>
          <cell r="P8">
            <v>1506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1506</v>
          </cell>
          <cell r="V8">
            <v>0</v>
          </cell>
          <cell r="W8">
            <v>0.748</v>
          </cell>
          <cell r="X8">
            <v>354.63600000000002</v>
          </cell>
          <cell r="Y8">
            <v>6.8890000000000002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348.495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1506</v>
          </cell>
          <cell r="AZ8">
            <v>0</v>
          </cell>
          <cell r="BA8">
            <v>0</v>
          </cell>
          <cell r="BB8">
            <v>354.63600000000002</v>
          </cell>
          <cell r="BC8">
            <v>1506</v>
          </cell>
          <cell r="BD8">
            <v>965.98500000000001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672.14300000000003</v>
          </cell>
          <cell r="E9">
            <v>308.702</v>
          </cell>
          <cell r="F9">
            <v>363.44099999999997</v>
          </cell>
          <cell r="G9">
            <v>34.594999999999999</v>
          </cell>
          <cell r="H9">
            <v>0</v>
          </cell>
          <cell r="I9">
            <v>246.79400000000001</v>
          </cell>
          <cell r="J9">
            <v>1.9410000000000001</v>
          </cell>
          <cell r="K9">
            <v>2.286</v>
          </cell>
          <cell r="L9">
            <v>0</v>
          </cell>
          <cell r="M9">
            <v>0</v>
          </cell>
          <cell r="N9">
            <v>242.56700000000001</v>
          </cell>
          <cell r="O9">
            <v>0</v>
          </cell>
          <cell r="P9">
            <v>1046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1046</v>
          </cell>
          <cell r="V9">
            <v>0</v>
          </cell>
          <cell r="W9">
            <v>0.78700000000000003</v>
          </cell>
          <cell r="X9">
            <v>246.79400000000001</v>
          </cell>
          <cell r="Y9">
            <v>5.0140000000000002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242.56700000000001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1046</v>
          </cell>
          <cell r="AZ9">
            <v>0</v>
          </cell>
          <cell r="BA9">
            <v>0</v>
          </cell>
          <cell r="BB9">
            <v>246.79400000000001</v>
          </cell>
          <cell r="BC9">
            <v>1046</v>
          </cell>
          <cell r="BD9">
            <v>672.14300000000003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347.96199999999999</v>
          </cell>
          <cell r="E10">
            <v>160.02099999999999</v>
          </cell>
          <cell r="F10">
            <v>187.941</v>
          </cell>
          <cell r="G10">
            <v>34.603000000000002</v>
          </cell>
          <cell r="H10">
            <v>0</v>
          </cell>
          <cell r="I10">
            <v>127.48</v>
          </cell>
          <cell r="J10">
            <v>1.0049999999999999</v>
          </cell>
          <cell r="K10">
            <v>1.18</v>
          </cell>
          <cell r="L10">
            <v>0</v>
          </cell>
          <cell r="M10">
            <v>0</v>
          </cell>
          <cell r="N10">
            <v>125.295</v>
          </cell>
          <cell r="O10">
            <v>0</v>
          </cell>
          <cell r="P10">
            <v>539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539</v>
          </cell>
          <cell r="V10">
            <v>0</v>
          </cell>
          <cell r="W10">
            <v>1.1160000000000001</v>
          </cell>
          <cell r="X10">
            <v>127.48</v>
          </cell>
          <cell r="Y10">
            <v>3.3009999999999997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125.295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539</v>
          </cell>
          <cell r="AZ10">
            <v>0</v>
          </cell>
          <cell r="BA10">
            <v>0</v>
          </cell>
          <cell r="BB10">
            <v>127.48</v>
          </cell>
          <cell r="BC10">
            <v>539</v>
          </cell>
          <cell r="BD10">
            <v>347.96199999999999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292.00099999999998</v>
          </cell>
          <cell r="E11">
            <v>135.40199999999999</v>
          </cell>
          <cell r="F11">
            <v>156.59899999999999</v>
          </cell>
          <cell r="G11">
            <v>34.603000000000002</v>
          </cell>
          <cell r="H11">
            <v>0</v>
          </cell>
          <cell r="I11">
            <v>107.36</v>
          </cell>
          <cell r="J11">
            <v>0.92</v>
          </cell>
          <cell r="K11">
            <v>1.0649999999999999</v>
          </cell>
          <cell r="L11">
            <v>0</v>
          </cell>
          <cell r="M11">
            <v>0</v>
          </cell>
          <cell r="N11">
            <v>105.375</v>
          </cell>
          <cell r="O11">
            <v>0</v>
          </cell>
          <cell r="P11">
            <v>447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447</v>
          </cell>
          <cell r="V11">
            <v>0</v>
          </cell>
          <cell r="W11">
            <v>1.022</v>
          </cell>
          <cell r="X11">
            <v>107.36</v>
          </cell>
          <cell r="Y11">
            <v>3.0069999999999997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105.375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447</v>
          </cell>
          <cell r="AZ11">
            <v>0</v>
          </cell>
          <cell r="BA11">
            <v>0</v>
          </cell>
          <cell r="BB11">
            <v>107.36</v>
          </cell>
          <cell r="BC11">
            <v>447</v>
          </cell>
          <cell r="BD11">
            <v>292.00099999999998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268.447</v>
          </cell>
          <cell r="E12">
            <v>124.57</v>
          </cell>
          <cell r="F12">
            <v>143.87700000000001</v>
          </cell>
          <cell r="G12">
            <v>34.622</v>
          </cell>
          <cell r="H12">
            <v>0</v>
          </cell>
          <cell r="I12">
            <v>98.605999999999995</v>
          </cell>
          <cell r="J12">
            <v>0.83</v>
          </cell>
          <cell r="K12">
            <v>0.95799999999999996</v>
          </cell>
          <cell r="L12">
            <v>0</v>
          </cell>
          <cell r="M12">
            <v>0</v>
          </cell>
          <cell r="N12">
            <v>96.817999999999998</v>
          </cell>
          <cell r="O12">
            <v>0</v>
          </cell>
          <cell r="P12">
            <v>410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410</v>
          </cell>
          <cell r="V12">
            <v>0</v>
          </cell>
          <cell r="W12">
            <v>1.046</v>
          </cell>
          <cell r="X12">
            <v>98.605999999999995</v>
          </cell>
          <cell r="Y12">
            <v>2.8339999999999996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96.817999999999998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410</v>
          </cell>
          <cell r="AZ12">
            <v>0</v>
          </cell>
          <cell r="BA12">
            <v>0</v>
          </cell>
          <cell r="BB12">
            <v>98.605999999999995</v>
          </cell>
          <cell r="BC12">
            <v>410</v>
          </cell>
          <cell r="BD12">
            <v>268.447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301.86099999999999</v>
          </cell>
          <cell r="E13">
            <v>140.02600000000001</v>
          </cell>
          <cell r="F13">
            <v>161.83500000000001</v>
          </cell>
          <cell r="G13">
            <v>34.545999999999999</v>
          </cell>
          <cell r="H13">
            <v>0</v>
          </cell>
          <cell r="I13">
            <v>110.559</v>
          </cell>
          <cell r="J13">
            <v>0.86099999999999999</v>
          </cell>
          <cell r="K13">
            <v>0.995</v>
          </cell>
          <cell r="L13">
            <v>0</v>
          </cell>
          <cell r="M13">
            <v>0</v>
          </cell>
          <cell r="N13">
            <v>108.703</v>
          </cell>
          <cell r="O13">
            <v>0</v>
          </cell>
          <cell r="P13">
            <v>460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460</v>
          </cell>
          <cell r="V13">
            <v>0</v>
          </cell>
          <cell r="W13">
            <v>1.0529999999999999</v>
          </cell>
          <cell r="X13">
            <v>110.559</v>
          </cell>
          <cell r="Y13">
            <v>2.9089999999999998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108.703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460</v>
          </cell>
          <cell r="AZ13">
            <v>0</v>
          </cell>
          <cell r="BA13">
            <v>0</v>
          </cell>
          <cell r="BB13">
            <v>110.559</v>
          </cell>
          <cell r="BC13">
            <v>460</v>
          </cell>
          <cell r="BD13">
            <v>301.86099999999999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414.65300000000002</v>
          </cell>
          <cell r="E14">
            <v>190.34299999999999</v>
          </cell>
          <cell r="F14">
            <v>224.31</v>
          </cell>
          <cell r="G14">
            <v>34.591000000000001</v>
          </cell>
          <cell r="H14">
            <v>0</v>
          </cell>
          <cell r="I14">
            <v>152.035</v>
          </cell>
          <cell r="J14">
            <v>1.258</v>
          </cell>
          <cell r="K14">
            <v>1.4830000000000001</v>
          </cell>
          <cell r="L14">
            <v>0</v>
          </cell>
          <cell r="M14">
            <v>0</v>
          </cell>
          <cell r="N14">
            <v>149.29400000000001</v>
          </cell>
          <cell r="O14">
            <v>0</v>
          </cell>
          <cell r="P14">
            <v>645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645</v>
          </cell>
          <cell r="V14">
            <v>0</v>
          </cell>
          <cell r="W14">
            <v>0.98399999999999999</v>
          </cell>
          <cell r="X14">
            <v>152.035</v>
          </cell>
          <cell r="Y14">
            <v>3.7250000000000001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149.29400000000001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645</v>
          </cell>
          <cell r="AZ14">
            <v>0</v>
          </cell>
          <cell r="BA14">
            <v>0</v>
          </cell>
          <cell r="BB14">
            <v>152.035</v>
          </cell>
          <cell r="BC14">
            <v>645</v>
          </cell>
          <cell r="BD14">
            <v>414.65300000000002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666.71199999999999</v>
          </cell>
          <cell r="E15">
            <v>305.39</v>
          </cell>
          <cell r="F15">
            <v>361.322</v>
          </cell>
          <cell r="G15">
            <v>34.609000000000002</v>
          </cell>
          <cell r="H15">
            <v>0</v>
          </cell>
          <cell r="I15">
            <v>243.7</v>
          </cell>
          <cell r="J15">
            <v>1.9039999999999999</v>
          </cell>
          <cell r="K15">
            <v>2.2530000000000001</v>
          </cell>
          <cell r="L15">
            <v>0</v>
          </cell>
          <cell r="M15">
            <v>0</v>
          </cell>
          <cell r="N15">
            <v>239.54300000000001</v>
          </cell>
          <cell r="O15">
            <v>0</v>
          </cell>
          <cell r="P15">
            <v>1038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1038</v>
          </cell>
          <cell r="V15">
            <v>0</v>
          </cell>
          <cell r="W15">
            <v>0.82399999999999995</v>
          </cell>
          <cell r="X15">
            <v>243.7</v>
          </cell>
          <cell r="Y15">
            <v>4.9809999999999999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239.54300000000001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1038</v>
          </cell>
          <cell r="AZ15">
            <v>0</v>
          </cell>
          <cell r="BA15">
            <v>0</v>
          </cell>
          <cell r="BB15">
            <v>243.7</v>
          </cell>
          <cell r="BC15">
            <v>1038</v>
          </cell>
          <cell r="BD15">
            <v>666.71199999999999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989.01</v>
          </cell>
          <cell r="E16">
            <v>453.90800000000002</v>
          </cell>
          <cell r="F16">
            <v>535.10199999999998</v>
          </cell>
          <cell r="G16">
            <v>34.585999999999999</v>
          </cell>
          <cell r="H16">
            <v>0</v>
          </cell>
          <cell r="I16">
            <v>361.22</v>
          </cell>
          <cell r="J16">
            <v>3.7639999999999998</v>
          </cell>
          <cell r="K16">
            <v>4.4379999999999997</v>
          </cell>
          <cell r="L16">
            <v>0</v>
          </cell>
          <cell r="M16">
            <v>0</v>
          </cell>
          <cell r="N16">
            <v>353.01799999999997</v>
          </cell>
          <cell r="O16">
            <v>0</v>
          </cell>
          <cell r="P16">
            <v>1533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1533</v>
          </cell>
          <cell r="V16">
            <v>0</v>
          </cell>
          <cell r="W16">
            <v>0.54200000000000004</v>
          </cell>
          <cell r="X16">
            <v>361.22</v>
          </cell>
          <cell r="Y16">
            <v>8.7439999999999998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1533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353.01799999999997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1533</v>
          </cell>
          <cell r="AZ16">
            <v>0</v>
          </cell>
          <cell r="BA16">
            <v>0</v>
          </cell>
          <cell r="BB16">
            <v>361.22</v>
          </cell>
          <cell r="BC16">
            <v>1533</v>
          </cell>
          <cell r="BD16">
            <v>989.01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1199.627</v>
          </cell>
          <cell r="E17">
            <v>553.19000000000005</v>
          </cell>
          <cell r="F17">
            <v>646.43700000000001</v>
          </cell>
          <cell r="G17">
            <v>34.578000000000003</v>
          </cell>
          <cell r="H17">
            <v>0</v>
          </cell>
          <cell r="I17">
            <v>440.95</v>
          </cell>
          <cell r="J17">
            <v>2.8879999999999999</v>
          </cell>
          <cell r="K17">
            <v>3.3740000000000001</v>
          </cell>
          <cell r="L17">
            <v>0</v>
          </cell>
          <cell r="M17">
            <v>0</v>
          </cell>
          <cell r="N17">
            <v>434.68799999999999</v>
          </cell>
          <cell r="O17">
            <v>0</v>
          </cell>
          <cell r="P17">
            <v>1855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1855</v>
          </cell>
          <cell r="V17">
            <v>0</v>
          </cell>
          <cell r="W17">
            <v>0.35699999999999998</v>
          </cell>
          <cell r="X17">
            <v>440.95</v>
          </cell>
          <cell r="Y17">
            <v>6.6190000000000007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1855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434.68799999999999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1855</v>
          </cell>
          <cell r="AZ17">
            <v>0</v>
          </cell>
          <cell r="BA17">
            <v>0</v>
          </cell>
          <cell r="BB17">
            <v>440.95</v>
          </cell>
          <cell r="BC17">
            <v>1855</v>
          </cell>
          <cell r="BD17">
            <v>1199.627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4243</v>
          </cell>
        </row>
      </sheetData>
    </sheetDataSet>
  </externalBook>
</externalLink>
</file>

<file path=xl/externalLinks/externalLink3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266.35500000000002</v>
          </cell>
          <cell r="E6">
            <v>120.059</v>
          </cell>
          <cell r="F6">
            <v>146.29599999999999</v>
          </cell>
          <cell r="G6">
            <v>34.667999999999999</v>
          </cell>
          <cell r="H6">
            <v>0</v>
          </cell>
          <cell r="I6">
            <v>92.552000000000007</v>
          </cell>
          <cell r="J6">
            <v>0.39500000000000002</v>
          </cell>
          <cell r="K6">
            <v>0.48099999999999998</v>
          </cell>
          <cell r="L6">
            <v>0</v>
          </cell>
          <cell r="M6">
            <v>0</v>
          </cell>
          <cell r="N6">
            <v>91.676000000000002</v>
          </cell>
          <cell r="O6">
            <v>0</v>
          </cell>
          <cell r="P6">
            <v>406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406</v>
          </cell>
          <cell r="V6">
            <v>0</v>
          </cell>
          <cell r="W6">
            <v>0.501</v>
          </cell>
          <cell r="X6">
            <v>92.552000000000007</v>
          </cell>
          <cell r="Y6">
            <v>1.377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91.676000000000002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92.552000000000007</v>
          </cell>
          <cell r="BC6">
            <v>406</v>
          </cell>
          <cell r="BD6">
            <v>266.35500000000002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214.44900000000001</v>
          </cell>
          <cell r="E7">
            <v>97.429000000000002</v>
          </cell>
          <cell r="F7">
            <v>117.02</v>
          </cell>
          <cell r="G7">
            <v>34.667999999999999</v>
          </cell>
          <cell r="H7">
            <v>0</v>
          </cell>
          <cell r="I7">
            <v>74.239000000000004</v>
          </cell>
          <cell r="J7">
            <v>0.70699999999999996</v>
          </cell>
          <cell r="K7">
            <v>0.84899999999999998</v>
          </cell>
          <cell r="L7">
            <v>0</v>
          </cell>
          <cell r="M7">
            <v>0</v>
          </cell>
          <cell r="N7">
            <v>72.683000000000007</v>
          </cell>
          <cell r="O7">
            <v>0</v>
          </cell>
          <cell r="P7">
            <v>321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321</v>
          </cell>
          <cell r="V7">
            <v>0</v>
          </cell>
          <cell r="W7">
            <v>0.52800000000000002</v>
          </cell>
          <cell r="X7">
            <v>74.239000000000004</v>
          </cell>
          <cell r="Y7">
            <v>2.0840000000000001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72.683000000000007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74.239000000000004</v>
          </cell>
          <cell r="BC7">
            <v>321</v>
          </cell>
          <cell r="BD7">
            <v>214.44900000000001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232.81100000000001</v>
          </cell>
          <cell r="E8">
            <v>105.28</v>
          </cell>
          <cell r="F8">
            <v>127.53100000000001</v>
          </cell>
          <cell r="G8">
            <v>34.667999999999999</v>
          </cell>
          <cell r="H8">
            <v>0</v>
          </cell>
          <cell r="I8">
            <v>80.260000000000005</v>
          </cell>
          <cell r="J8">
            <v>0.371</v>
          </cell>
          <cell r="K8">
            <v>0.45</v>
          </cell>
          <cell r="L8">
            <v>0</v>
          </cell>
          <cell r="M8">
            <v>0</v>
          </cell>
          <cell r="N8">
            <v>79.438999999999993</v>
          </cell>
          <cell r="O8">
            <v>0</v>
          </cell>
          <cell r="P8">
            <v>350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350</v>
          </cell>
          <cell r="V8">
            <v>0</v>
          </cell>
          <cell r="W8">
            <v>0.65400000000000003</v>
          </cell>
          <cell r="X8">
            <v>80.260000000000005</v>
          </cell>
          <cell r="Y8">
            <v>1.4750000000000001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79.438999999999993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80.260000000000005</v>
          </cell>
          <cell r="BC8">
            <v>350</v>
          </cell>
          <cell r="BD8">
            <v>232.81100000000001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138.07300000000001</v>
          </cell>
          <cell r="E9">
            <v>62.134999999999998</v>
          </cell>
          <cell r="F9">
            <v>75.938000000000002</v>
          </cell>
          <cell r="G9">
            <v>34.667999999999999</v>
          </cell>
          <cell r="H9">
            <v>0</v>
          </cell>
          <cell r="I9">
            <v>47.957000000000001</v>
          </cell>
          <cell r="J9">
            <v>0.17499999999999999</v>
          </cell>
          <cell r="K9">
            <v>0.21299999999999999</v>
          </cell>
          <cell r="L9">
            <v>0</v>
          </cell>
          <cell r="M9">
            <v>0</v>
          </cell>
          <cell r="N9">
            <v>47.569000000000003</v>
          </cell>
          <cell r="O9">
            <v>0</v>
          </cell>
          <cell r="P9">
            <v>211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</v>
          </cell>
          <cell r="V9">
            <v>0</v>
          </cell>
          <cell r="W9">
            <v>0.92800000000000005</v>
          </cell>
          <cell r="X9">
            <v>47.957000000000001</v>
          </cell>
          <cell r="Y9">
            <v>1.3160000000000001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47.569000000000003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47.957000000000001</v>
          </cell>
          <cell r="BC9">
            <v>211</v>
          </cell>
          <cell r="BD9">
            <v>138.07300000000001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98.59</v>
          </cell>
          <cell r="E10">
            <v>44.145000000000003</v>
          </cell>
          <cell r="F10">
            <v>54.445</v>
          </cell>
          <cell r="G10">
            <v>34.667999999999999</v>
          </cell>
          <cell r="H10">
            <v>0</v>
          </cell>
          <cell r="I10">
            <v>33.332999999999998</v>
          </cell>
          <cell r="J10">
            <v>0.124</v>
          </cell>
          <cell r="K10">
            <v>0.152</v>
          </cell>
          <cell r="L10">
            <v>0</v>
          </cell>
          <cell r="M10">
            <v>0</v>
          </cell>
          <cell r="N10">
            <v>33.057000000000002</v>
          </cell>
          <cell r="O10">
            <v>0</v>
          </cell>
          <cell r="P10">
            <v>148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148</v>
          </cell>
          <cell r="V10">
            <v>0</v>
          </cell>
          <cell r="W10">
            <v>1.121</v>
          </cell>
          <cell r="X10">
            <v>33.332999999999998</v>
          </cell>
          <cell r="Y10">
            <v>1.397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33.057000000000002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33.332999999999998</v>
          </cell>
          <cell r="BC10">
            <v>148</v>
          </cell>
          <cell r="BD10">
            <v>98.59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79.244</v>
          </cell>
          <cell r="E11">
            <v>35.223999999999997</v>
          </cell>
          <cell r="F11">
            <v>44.02</v>
          </cell>
          <cell r="G11">
            <v>34.667999999999999</v>
          </cell>
          <cell r="H11">
            <v>0</v>
          </cell>
          <cell r="I11">
            <v>26.45</v>
          </cell>
          <cell r="J11">
            <v>0.107</v>
          </cell>
          <cell r="K11">
            <v>0.13300000000000001</v>
          </cell>
          <cell r="L11">
            <v>0</v>
          </cell>
          <cell r="M11">
            <v>0</v>
          </cell>
          <cell r="N11">
            <v>26.21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1.115</v>
          </cell>
          <cell r="X11">
            <v>26.45</v>
          </cell>
          <cell r="Y11">
            <v>1.355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26.21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26.45</v>
          </cell>
          <cell r="BC11">
            <v>119</v>
          </cell>
          <cell r="BD11">
            <v>79.244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67.421000000000006</v>
          </cell>
          <cell r="E12">
            <v>30.504999999999999</v>
          </cell>
          <cell r="F12">
            <v>36.915999999999997</v>
          </cell>
          <cell r="G12">
            <v>34.667999999999999</v>
          </cell>
          <cell r="H12">
            <v>0</v>
          </cell>
          <cell r="I12">
            <v>22.265000000000001</v>
          </cell>
          <cell r="J12">
            <v>0.38600000000000001</v>
          </cell>
          <cell r="K12">
            <v>0.46800000000000003</v>
          </cell>
          <cell r="L12">
            <v>0</v>
          </cell>
          <cell r="M12">
            <v>0</v>
          </cell>
          <cell r="N12">
            <v>21.411000000000001</v>
          </cell>
          <cell r="O12">
            <v>0</v>
          </cell>
          <cell r="P12">
            <v>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97</v>
          </cell>
          <cell r="V12">
            <v>0</v>
          </cell>
          <cell r="W12">
            <v>1.19</v>
          </cell>
          <cell r="X12">
            <v>22.265000000000001</v>
          </cell>
          <cell r="Y12">
            <v>2.044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21.411000000000001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22.265000000000001</v>
          </cell>
          <cell r="BC12">
            <v>97</v>
          </cell>
          <cell r="BD12">
            <v>67.421000000000006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63.802</v>
          </cell>
          <cell r="E13">
            <v>29.216000000000001</v>
          </cell>
          <cell r="F13">
            <v>34.585999999999999</v>
          </cell>
          <cell r="G13">
            <v>34.481999999999999</v>
          </cell>
          <cell r="H13">
            <v>0</v>
          </cell>
          <cell r="I13">
            <v>22.056999999999999</v>
          </cell>
          <cell r="J13">
            <v>5.2999999999999999E-2</v>
          </cell>
          <cell r="K13">
            <v>6.2E-2</v>
          </cell>
          <cell r="L13">
            <v>0</v>
          </cell>
          <cell r="M13">
            <v>0</v>
          </cell>
          <cell r="N13">
            <v>21.942</v>
          </cell>
          <cell r="O13">
            <v>0</v>
          </cell>
          <cell r="P13">
            <v>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</v>
          </cell>
          <cell r="V13">
            <v>0</v>
          </cell>
          <cell r="W13">
            <v>1.2150000000000001</v>
          </cell>
          <cell r="X13">
            <v>22.056999999999999</v>
          </cell>
          <cell r="Y13">
            <v>1.33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21.942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22.056999999999999</v>
          </cell>
          <cell r="BC13">
            <v>94</v>
          </cell>
          <cell r="BD13">
            <v>63.802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87.686999999999998</v>
          </cell>
          <cell r="E14">
            <v>38.835999999999999</v>
          </cell>
          <cell r="F14">
            <v>48.850999999999999</v>
          </cell>
          <cell r="G14">
            <v>34.667999999999999</v>
          </cell>
          <cell r="H14">
            <v>0</v>
          </cell>
          <cell r="I14">
            <v>29.15</v>
          </cell>
          <cell r="J14">
            <v>0.06</v>
          </cell>
          <cell r="K14">
            <v>7.4999999999999997E-2</v>
          </cell>
          <cell r="L14">
            <v>0</v>
          </cell>
          <cell r="M14">
            <v>0</v>
          </cell>
          <cell r="N14">
            <v>29.015000000000001</v>
          </cell>
          <cell r="O14">
            <v>0</v>
          </cell>
          <cell r="P14">
            <v>132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132</v>
          </cell>
          <cell r="V14">
            <v>0</v>
          </cell>
          <cell r="W14">
            <v>1.1339999999999999</v>
          </cell>
          <cell r="X14">
            <v>29.15</v>
          </cell>
          <cell r="Y14">
            <v>1.2689999999999999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29.015000000000001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29.15</v>
          </cell>
          <cell r="BC14">
            <v>132</v>
          </cell>
          <cell r="BD14">
            <v>87.686999999999998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208.928</v>
          </cell>
          <cell r="E15">
            <v>92.394000000000005</v>
          </cell>
          <cell r="F15">
            <v>116.53400000000001</v>
          </cell>
          <cell r="G15">
            <v>34.667999999999999</v>
          </cell>
          <cell r="H15">
            <v>0</v>
          </cell>
          <cell r="I15">
            <v>70.915999999999997</v>
          </cell>
          <cell r="J15">
            <v>0.26</v>
          </cell>
          <cell r="K15">
            <v>0.32900000000000001</v>
          </cell>
          <cell r="L15">
            <v>0</v>
          </cell>
          <cell r="M15">
            <v>0</v>
          </cell>
          <cell r="N15">
            <v>70.326999999999998</v>
          </cell>
          <cell r="O15">
            <v>0</v>
          </cell>
          <cell r="P15">
            <v>322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322</v>
          </cell>
          <cell r="V15">
            <v>0</v>
          </cell>
          <cell r="W15">
            <v>0.751</v>
          </cell>
          <cell r="X15">
            <v>70.915999999999997</v>
          </cell>
          <cell r="Y15">
            <v>1.3399999999999999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70.326999999999998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70.915999999999997</v>
          </cell>
          <cell r="BC15">
            <v>322</v>
          </cell>
          <cell r="BD15">
            <v>208.928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221.39400000000001</v>
          </cell>
          <cell r="E16">
            <v>97.034000000000006</v>
          </cell>
          <cell r="F16">
            <v>124.36</v>
          </cell>
          <cell r="G16">
            <v>34.667999999999999</v>
          </cell>
          <cell r="H16">
            <v>0</v>
          </cell>
          <cell r="I16">
            <v>74.992999999999995</v>
          </cell>
          <cell r="J16">
            <v>0.90500000000000003</v>
          </cell>
          <cell r="K16">
            <v>1.159</v>
          </cell>
          <cell r="L16">
            <v>0</v>
          </cell>
          <cell r="M16">
            <v>0</v>
          </cell>
          <cell r="N16">
            <v>72.929000000000002</v>
          </cell>
          <cell r="O16">
            <v>0</v>
          </cell>
          <cell r="P16">
            <v>346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346</v>
          </cell>
          <cell r="V16">
            <v>0</v>
          </cell>
          <cell r="W16">
            <v>0.56699999999999995</v>
          </cell>
          <cell r="X16">
            <v>74.992999999999995</v>
          </cell>
          <cell r="Y16">
            <v>2.6310000000000002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72.929000000000002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74.992999999999995</v>
          </cell>
          <cell r="BC16">
            <v>346</v>
          </cell>
          <cell r="BD16">
            <v>221.39400000000001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3971</v>
          </cell>
        </row>
      </sheetData>
    </sheetDataSet>
  </externalBook>
</externalLink>
</file>

<file path=xl/externalLinks/externalLink3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252.76599999999999</v>
          </cell>
          <cell r="E6">
            <v>112.437</v>
          </cell>
          <cell r="F6">
            <v>140.32900000000001</v>
          </cell>
          <cell r="G6">
            <v>34.667999999999999</v>
          </cell>
          <cell r="H6">
            <v>0</v>
          </cell>
          <cell r="I6">
            <v>85.465000000000003</v>
          </cell>
          <cell r="J6">
            <v>0.46300000000000002</v>
          </cell>
          <cell r="K6">
            <v>0.57699999999999996</v>
          </cell>
          <cell r="L6">
            <v>0</v>
          </cell>
          <cell r="M6">
            <v>0</v>
          </cell>
          <cell r="N6">
            <v>84.424999999999997</v>
          </cell>
          <cell r="O6">
            <v>0</v>
          </cell>
          <cell r="P6">
            <v>384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384</v>
          </cell>
          <cell r="V6">
            <v>0</v>
          </cell>
          <cell r="W6">
            <v>0.58099999999999996</v>
          </cell>
          <cell r="X6">
            <v>85.465000000000003</v>
          </cell>
          <cell r="Y6">
            <v>1.621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84.424999999999997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85.465000000000003</v>
          </cell>
          <cell r="BC6">
            <v>384</v>
          </cell>
          <cell r="BD6">
            <v>252.76599999999999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218.387</v>
          </cell>
          <cell r="E7">
            <v>96.652000000000001</v>
          </cell>
          <cell r="F7">
            <v>121.735</v>
          </cell>
          <cell r="G7">
            <v>34.667999999999999</v>
          </cell>
          <cell r="H7">
            <v>0</v>
          </cell>
          <cell r="I7">
            <v>73.22</v>
          </cell>
          <cell r="J7">
            <v>0.371</v>
          </cell>
          <cell r="K7">
            <v>0.46800000000000003</v>
          </cell>
          <cell r="L7">
            <v>0</v>
          </cell>
          <cell r="M7">
            <v>0</v>
          </cell>
          <cell r="N7">
            <v>72.381</v>
          </cell>
          <cell r="O7">
            <v>0</v>
          </cell>
          <cell r="P7">
            <v>332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332</v>
          </cell>
          <cell r="V7">
            <v>0</v>
          </cell>
          <cell r="W7">
            <v>0.56299999999999994</v>
          </cell>
          <cell r="X7">
            <v>73.22</v>
          </cell>
          <cell r="Y7">
            <v>1.4019999999999999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72.381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73.22</v>
          </cell>
          <cell r="BC7">
            <v>332</v>
          </cell>
          <cell r="BD7">
            <v>218.387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263.851</v>
          </cell>
          <cell r="E8">
            <v>116.15300000000001</v>
          </cell>
          <cell r="F8">
            <v>147.69800000000001</v>
          </cell>
          <cell r="G8">
            <v>34.667999999999999</v>
          </cell>
          <cell r="H8">
            <v>0</v>
          </cell>
          <cell r="I8">
            <v>89.128</v>
          </cell>
          <cell r="J8">
            <v>0.81599999999999995</v>
          </cell>
          <cell r="K8">
            <v>1.038</v>
          </cell>
          <cell r="L8">
            <v>0</v>
          </cell>
          <cell r="M8">
            <v>0</v>
          </cell>
          <cell r="N8">
            <v>87.274000000000001</v>
          </cell>
          <cell r="O8">
            <v>0</v>
          </cell>
          <cell r="P8">
            <v>408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408</v>
          </cell>
          <cell r="V8">
            <v>0</v>
          </cell>
          <cell r="W8">
            <v>0.59699999999999998</v>
          </cell>
          <cell r="X8">
            <v>89.128</v>
          </cell>
          <cell r="Y8">
            <v>2.4510000000000001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87.274000000000001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89.128</v>
          </cell>
          <cell r="BC8">
            <v>408</v>
          </cell>
          <cell r="BD8">
            <v>263.851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148.08799999999999</v>
          </cell>
          <cell r="E9">
            <v>66.525999999999996</v>
          </cell>
          <cell r="F9">
            <v>81.561999999999998</v>
          </cell>
          <cell r="G9">
            <v>34.667999999999999</v>
          </cell>
          <cell r="H9">
            <v>0</v>
          </cell>
          <cell r="I9">
            <v>50.524999999999999</v>
          </cell>
          <cell r="J9">
            <v>0.16</v>
          </cell>
          <cell r="K9">
            <v>0.19600000000000001</v>
          </cell>
          <cell r="L9">
            <v>0</v>
          </cell>
          <cell r="M9">
            <v>0</v>
          </cell>
          <cell r="N9">
            <v>50.168999999999997</v>
          </cell>
          <cell r="O9">
            <v>0</v>
          </cell>
          <cell r="P9">
            <v>223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223</v>
          </cell>
          <cell r="V9">
            <v>0</v>
          </cell>
          <cell r="W9">
            <v>0.98</v>
          </cell>
          <cell r="X9">
            <v>50.524999999999999</v>
          </cell>
          <cell r="Y9">
            <v>1.3359999999999999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50.168999999999997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50.524999999999999</v>
          </cell>
          <cell r="BC9">
            <v>223</v>
          </cell>
          <cell r="BD9">
            <v>148.08799999999999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99.703000000000003</v>
          </cell>
          <cell r="E10">
            <v>45.101999999999997</v>
          </cell>
          <cell r="F10">
            <v>54.600999999999999</v>
          </cell>
          <cell r="G10">
            <v>34.667999999999999</v>
          </cell>
          <cell r="H10">
            <v>0</v>
          </cell>
          <cell r="I10">
            <v>33.729999999999997</v>
          </cell>
          <cell r="J10">
            <v>0.23799999999999999</v>
          </cell>
          <cell r="K10">
            <v>0.28899999999999998</v>
          </cell>
          <cell r="L10">
            <v>0</v>
          </cell>
          <cell r="M10">
            <v>0</v>
          </cell>
          <cell r="N10">
            <v>33.203000000000003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1.256</v>
          </cell>
          <cell r="X10">
            <v>33.729999999999997</v>
          </cell>
          <cell r="Y10">
            <v>1.7829999999999999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33.203000000000003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33.729999999999997</v>
          </cell>
          <cell r="BC10">
            <v>147</v>
          </cell>
          <cell r="BD10">
            <v>99.703000000000003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58.485999999999997</v>
          </cell>
          <cell r="E11">
            <v>26.49</v>
          </cell>
          <cell r="F11">
            <v>31.995999999999999</v>
          </cell>
          <cell r="G11">
            <v>34.667999999999999</v>
          </cell>
          <cell r="H11">
            <v>0</v>
          </cell>
          <cell r="I11">
            <v>19.318000000000001</v>
          </cell>
          <cell r="J11">
            <v>2.3E-2</v>
          </cell>
          <cell r="K11">
            <v>2.8000000000000001E-2</v>
          </cell>
          <cell r="L11">
            <v>0</v>
          </cell>
          <cell r="M11">
            <v>0</v>
          </cell>
          <cell r="N11">
            <v>19.266999999999999</v>
          </cell>
          <cell r="O11">
            <v>0</v>
          </cell>
          <cell r="P11">
            <v>84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84</v>
          </cell>
          <cell r="V11">
            <v>0</v>
          </cell>
          <cell r="W11">
            <v>1.591</v>
          </cell>
          <cell r="X11">
            <v>19.318000000000001</v>
          </cell>
          <cell r="Y11">
            <v>1.6419999999999999</v>
          </cell>
          <cell r="Z11">
            <v>0</v>
          </cell>
          <cell r="AA11">
            <v>0</v>
          </cell>
          <cell r="AB11">
            <v>0</v>
          </cell>
          <cell r="AC11">
            <v>-6.591949208711867E-17</v>
          </cell>
          <cell r="AD11">
            <v>0</v>
          </cell>
          <cell r="AE11">
            <v>84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19.266999999999999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19.318000000000001</v>
          </cell>
          <cell r="BC11">
            <v>84</v>
          </cell>
          <cell r="BD11">
            <v>58.485999999999997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58.572000000000003</v>
          </cell>
          <cell r="E12">
            <v>26.974</v>
          </cell>
          <cell r="F12">
            <v>31.597999999999999</v>
          </cell>
          <cell r="G12">
            <v>34.667999999999999</v>
          </cell>
          <cell r="H12">
            <v>0</v>
          </cell>
          <cell r="I12">
            <v>19.682299999999998</v>
          </cell>
          <cell r="J12">
            <v>0.64400000000000002</v>
          </cell>
          <cell r="K12">
            <v>0.755</v>
          </cell>
          <cell r="L12">
            <v>0</v>
          </cell>
          <cell r="M12">
            <v>0</v>
          </cell>
          <cell r="N12">
            <v>18.283000000000001</v>
          </cell>
          <cell r="O12">
            <v>2.9999999999930083E-4</v>
          </cell>
          <cell r="P12">
            <v>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83</v>
          </cell>
          <cell r="V12">
            <v>0</v>
          </cell>
          <cell r="W12">
            <v>1.3169999999999999</v>
          </cell>
          <cell r="X12">
            <v>19.681999999999999</v>
          </cell>
          <cell r="Y12">
            <v>2.7160000000000002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18.283000000000001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19.681999999999999</v>
          </cell>
          <cell r="BC12">
            <v>83</v>
          </cell>
          <cell r="BD12">
            <v>58.572000000000003</v>
          </cell>
          <cell r="BE12">
            <v>-2.9999999998153726E-4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75.204999999999998</v>
          </cell>
          <cell r="E13">
            <v>35.024999999999999</v>
          </cell>
          <cell r="F13">
            <v>40.18</v>
          </cell>
          <cell r="G13">
            <v>34.667999999999999</v>
          </cell>
          <cell r="H13">
            <v>0</v>
          </cell>
          <cell r="I13">
            <v>25.9087</v>
          </cell>
          <cell r="J13">
            <v>9.6000000000000002E-2</v>
          </cell>
          <cell r="K13">
            <v>0.11</v>
          </cell>
          <cell r="L13">
            <v>0</v>
          </cell>
          <cell r="M13">
            <v>0</v>
          </cell>
          <cell r="N13">
            <v>25.702999999999999</v>
          </cell>
          <cell r="O13">
            <v>-2.9999999999930083E-4</v>
          </cell>
          <cell r="P13">
            <v>107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107</v>
          </cell>
          <cell r="V13">
            <v>0</v>
          </cell>
          <cell r="W13">
            <v>1.3089999999999999</v>
          </cell>
          <cell r="X13">
            <v>25.908999999999999</v>
          </cell>
          <cell r="Y13">
            <v>1.5149999999999999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25.702999999999999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25.908999999999999</v>
          </cell>
          <cell r="BC13">
            <v>107</v>
          </cell>
          <cell r="BD13">
            <v>75.204999999999998</v>
          </cell>
          <cell r="BE13">
            <v>2.9999999998153726E-4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103.758</v>
          </cell>
          <cell r="E14">
            <v>46.298000000000002</v>
          </cell>
          <cell r="F14">
            <v>57.46</v>
          </cell>
          <cell r="G14">
            <v>34.667999999999999</v>
          </cell>
          <cell r="H14">
            <v>0</v>
          </cell>
          <cell r="I14">
            <v>35.363</v>
          </cell>
          <cell r="J14">
            <v>0.13100000000000001</v>
          </cell>
          <cell r="K14">
            <v>0.16300000000000001</v>
          </cell>
          <cell r="L14">
            <v>0</v>
          </cell>
          <cell r="M14">
            <v>0</v>
          </cell>
          <cell r="N14">
            <v>35.069000000000003</v>
          </cell>
          <cell r="O14">
            <v>0</v>
          </cell>
          <cell r="P14">
            <v>158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158</v>
          </cell>
          <cell r="V14">
            <v>0</v>
          </cell>
          <cell r="W14">
            <v>1.163</v>
          </cell>
          <cell r="X14">
            <v>35.363</v>
          </cell>
          <cell r="Y14">
            <v>1.4570000000000001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35.069000000000003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35.363</v>
          </cell>
          <cell r="BC14">
            <v>158</v>
          </cell>
          <cell r="BD14">
            <v>103.758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211.56</v>
          </cell>
          <cell r="E15">
            <v>94.650999999999996</v>
          </cell>
          <cell r="F15">
            <v>116.90900000000001</v>
          </cell>
          <cell r="G15">
            <v>34.667999999999999</v>
          </cell>
          <cell r="H15">
            <v>0</v>
          </cell>
          <cell r="I15">
            <v>73.09</v>
          </cell>
          <cell r="J15">
            <v>0.371</v>
          </cell>
          <cell r="K15">
            <v>0.45800000000000002</v>
          </cell>
          <cell r="L15">
            <v>0</v>
          </cell>
          <cell r="M15">
            <v>0</v>
          </cell>
          <cell r="N15">
            <v>72.260999999999996</v>
          </cell>
          <cell r="O15">
            <v>0</v>
          </cell>
          <cell r="P15">
            <v>325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325</v>
          </cell>
          <cell r="V15">
            <v>0</v>
          </cell>
          <cell r="W15">
            <v>0.79400000000000004</v>
          </cell>
          <cell r="X15">
            <v>73.09</v>
          </cell>
          <cell r="Y15">
            <v>1.623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72.260999999999996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73.09</v>
          </cell>
          <cell r="BC15">
            <v>325</v>
          </cell>
          <cell r="BD15">
            <v>211.56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268.81599999999997</v>
          </cell>
          <cell r="E16">
            <v>118.47199999999999</v>
          </cell>
          <cell r="F16">
            <v>150.34399999999999</v>
          </cell>
          <cell r="G16">
            <v>34.667999999999999</v>
          </cell>
          <cell r="H16">
            <v>0</v>
          </cell>
          <cell r="I16">
            <v>91.277000000000001</v>
          </cell>
          <cell r="J16">
            <v>0.72899999999999998</v>
          </cell>
          <cell r="K16">
            <v>0.92600000000000005</v>
          </cell>
          <cell r="L16">
            <v>0</v>
          </cell>
          <cell r="M16">
            <v>0</v>
          </cell>
          <cell r="N16">
            <v>89.622</v>
          </cell>
          <cell r="O16">
            <v>0</v>
          </cell>
          <cell r="P16">
            <v>417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417</v>
          </cell>
          <cell r="V16">
            <v>0</v>
          </cell>
          <cell r="W16">
            <v>0.55400000000000005</v>
          </cell>
          <cell r="X16">
            <v>91.277000000000001</v>
          </cell>
          <cell r="Y16">
            <v>2.2090000000000001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89.622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91.277000000000001</v>
          </cell>
          <cell r="BC16">
            <v>417</v>
          </cell>
          <cell r="BD16">
            <v>268.81599999999997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3972</v>
          </cell>
        </row>
      </sheetData>
    </sheetDataSet>
  </externalBook>
</externalLink>
</file>

<file path=xl/externalLinks/externalLink3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1278.4079999999999</v>
          </cell>
          <cell r="E6">
            <v>589.18200000000002</v>
          </cell>
          <cell r="F6">
            <v>689.226</v>
          </cell>
          <cell r="G6">
            <v>34.633000000000003</v>
          </cell>
          <cell r="H6">
            <v>0</v>
          </cell>
          <cell r="I6">
            <v>473.49</v>
          </cell>
          <cell r="J6">
            <v>6.3650000000000002</v>
          </cell>
          <cell r="K6">
            <v>7.4450000000000003</v>
          </cell>
          <cell r="L6">
            <v>0</v>
          </cell>
          <cell r="M6">
            <v>0</v>
          </cell>
          <cell r="N6">
            <v>459.68</v>
          </cell>
          <cell r="O6">
            <v>0</v>
          </cell>
          <cell r="P6">
            <v>1994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1994</v>
          </cell>
          <cell r="V6">
            <v>0</v>
          </cell>
          <cell r="W6">
            <v>3.2069999999999999</v>
          </cell>
          <cell r="X6">
            <v>473.49</v>
          </cell>
          <cell r="Y6">
            <v>17.016999999999999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459.68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473.49</v>
          </cell>
          <cell r="BC6">
            <v>1994</v>
          </cell>
          <cell r="BD6">
            <v>1278.4079999999999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1173.0419999999999</v>
          </cell>
          <cell r="E7">
            <v>539.20899999999995</v>
          </cell>
          <cell r="F7">
            <v>633.83299999999997</v>
          </cell>
          <cell r="G7">
            <v>34.655999999999999</v>
          </cell>
          <cell r="H7">
            <v>0</v>
          </cell>
          <cell r="I7">
            <v>433.39</v>
          </cell>
          <cell r="J7">
            <v>6.9349999999999996</v>
          </cell>
          <cell r="K7">
            <v>8.1530000000000005</v>
          </cell>
          <cell r="L7">
            <v>0</v>
          </cell>
          <cell r="M7">
            <v>0</v>
          </cell>
          <cell r="N7">
            <v>418.30200000000002</v>
          </cell>
          <cell r="O7">
            <v>0</v>
          </cell>
          <cell r="P7">
            <v>1834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1834</v>
          </cell>
          <cell r="V7">
            <v>0</v>
          </cell>
          <cell r="W7">
            <v>4.6340000000000003</v>
          </cell>
          <cell r="X7">
            <v>433.39</v>
          </cell>
          <cell r="Y7">
            <v>19.722000000000001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418.30200000000002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433.39</v>
          </cell>
          <cell r="BC7">
            <v>1834</v>
          </cell>
          <cell r="BD7">
            <v>1173.0419999999999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1147.395</v>
          </cell>
          <cell r="E8">
            <v>527.36800000000005</v>
          </cell>
          <cell r="F8">
            <v>620.02700000000004</v>
          </cell>
          <cell r="G8">
            <v>34.603999999999999</v>
          </cell>
          <cell r="H8">
            <v>0</v>
          </cell>
          <cell r="I8">
            <v>423.86</v>
          </cell>
          <cell r="J8">
            <v>6.2590000000000003</v>
          </cell>
          <cell r="K8">
            <v>7.3579999999999997</v>
          </cell>
          <cell r="L8">
            <v>0</v>
          </cell>
          <cell r="M8">
            <v>0</v>
          </cell>
          <cell r="N8">
            <v>410.24299999999999</v>
          </cell>
          <cell r="O8">
            <v>0</v>
          </cell>
          <cell r="P8">
            <v>1794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1794</v>
          </cell>
          <cell r="V8">
            <v>0</v>
          </cell>
          <cell r="W8">
            <v>5.7050000000000001</v>
          </cell>
          <cell r="X8">
            <v>423.86</v>
          </cell>
          <cell r="Y8">
            <v>19.322000000000003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410.24299999999999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1794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423.86</v>
          </cell>
          <cell r="BC8">
            <v>1794</v>
          </cell>
          <cell r="BD8">
            <v>1147.395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661.11300000000006</v>
          </cell>
          <cell r="E9">
            <v>303.84500000000003</v>
          </cell>
          <cell r="F9">
            <v>357.26799999999997</v>
          </cell>
          <cell r="G9">
            <v>34.600999999999999</v>
          </cell>
          <cell r="H9">
            <v>0</v>
          </cell>
          <cell r="I9">
            <v>244.51</v>
          </cell>
          <cell r="J9">
            <v>3.3809999999999998</v>
          </cell>
          <cell r="K9">
            <v>3.976</v>
          </cell>
          <cell r="L9">
            <v>0</v>
          </cell>
          <cell r="M9">
            <v>0</v>
          </cell>
          <cell r="N9">
            <v>237.15299999999999</v>
          </cell>
          <cell r="O9">
            <v>0</v>
          </cell>
          <cell r="P9">
            <v>1035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1035</v>
          </cell>
          <cell r="V9">
            <v>0</v>
          </cell>
          <cell r="W9">
            <v>8.2159999999999993</v>
          </cell>
          <cell r="X9">
            <v>244.51</v>
          </cell>
          <cell r="Y9">
            <v>15.572999999999999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237.15299999999999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244.51</v>
          </cell>
          <cell r="BC9">
            <v>1035</v>
          </cell>
          <cell r="BD9">
            <v>661.11300000000006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565.76300000000003</v>
          </cell>
          <cell r="E10">
            <v>260.714</v>
          </cell>
          <cell r="F10">
            <v>305.04899999999998</v>
          </cell>
          <cell r="G10">
            <v>34.597000000000001</v>
          </cell>
          <cell r="H10">
            <v>0</v>
          </cell>
          <cell r="I10">
            <v>208.91800000000001</v>
          </cell>
          <cell r="J10">
            <v>2.7690000000000001</v>
          </cell>
          <cell r="K10">
            <v>3.2389999999999999</v>
          </cell>
          <cell r="L10">
            <v>0</v>
          </cell>
          <cell r="M10">
            <v>0</v>
          </cell>
          <cell r="N10">
            <v>202.91</v>
          </cell>
          <cell r="O10">
            <v>0</v>
          </cell>
          <cell r="P10">
            <v>880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880</v>
          </cell>
          <cell r="V10">
            <v>0</v>
          </cell>
          <cell r="W10">
            <v>6.2679999999999998</v>
          </cell>
          <cell r="X10">
            <v>208.91800000000001</v>
          </cell>
          <cell r="Y10">
            <v>12.276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202.91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208.91800000000001</v>
          </cell>
          <cell r="BC10">
            <v>880</v>
          </cell>
          <cell r="BD10">
            <v>565.76300000000003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390.43</v>
          </cell>
          <cell r="E11">
            <v>180.25299999999999</v>
          </cell>
          <cell r="F11">
            <v>210.17699999999999</v>
          </cell>
          <cell r="G11">
            <v>34.621000000000002</v>
          </cell>
          <cell r="H11">
            <v>0</v>
          </cell>
          <cell r="I11">
            <v>144.12799999999999</v>
          </cell>
          <cell r="J11">
            <v>1.931</v>
          </cell>
          <cell r="K11">
            <v>2.2519999999999998</v>
          </cell>
          <cell r="L11">
            <v>0</v>
          </cell>
          <cell r="M11">
            <v>0</v>
          </cell>
          <cell r="N11">
            <v>139.94499999999999</v>
          </cell>
          <cell r="O11">
            <v>0</v>
          </cell>
          <cell r="P11">
            <v>605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605</v>
          </cell>
          <cell r="V11">
            <v>0</v>
          </cell>
          <cell r="W11">
            <v>4.5069999999999997</v>
          </cell>
          <cell r="X11">
            <v>144.12799999999999</v>
          </cell>
          <cell r="Y11">
            <v>8.69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139.94499999999999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144.12799999999999</v>
          </cell>
          <cell r="BC11">
            <v>605</v>
          </cell>
          <cell r="BD11">
            <v>390.43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384.803</v>
          </cell>
          <cell r="E12">
            <v>177.292</v>
          </cell>
          <cell r="F12">
            <v>207.511</v>
          </cell>
          <cell r="G12">
            <v>34.622</v>
          </cell>
          <cell r="H12">
            <v>0</v>
          </cell>
          <cell r="I12">
            <v>141.684</v>
          </cell>
          <cell r="J12">
            <v>1.9490000000000001</v>
          </cell>
          <cell r="K12">
            <v>2.2810000000000001</v>
          </cell>
          <cell r="L12">
            <v>0</v>
          </cell>
          <cell r="M12">
            <v>0</v>
          </cell>
          <cell r="N12">
            <v>137.45400000000001</v>
          </cell>
          <cell r="O12">
            <v>0</v>
          </cell>
          <cell r="P12">
            <v>597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597</v>
          </cell>
          <cell r="V12">
            <v>0</v>
          </cell>
          <cell r="W12">
            <v>4.4409999999999998</v>
          </cell>
          <cell r="X12">
            <v>141.684</v>
          </cell>
          <cell r="Y12">
            <v>8.6709999999999994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137.45400000000001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141.684</v>
          </cell>
          <cell r="BC12">
            <v>597</v>
          </cell>
          <cell r="BD12">
            <v>384.803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386.04599999999999</v>
          </cell>
          <cell r="E13">
            <v>178.352</v>
          </cell>
          <cell r="F13">
            <v>207.69399999999999</v>
          </cell>
          <cell r="G13">
            <v>34.6</v>
          </cell>
          <cell r="H13">
            <v>0</v>
          </cell>
          <cell r="I13">
            <v>142.166</v>
          </cell>
          <cell r="J13">
            <v>1.8959999999999999</v>
          </cell>
          <cell r="K13">
            <v>2.2069999999999999</v>
          </cell>
          <cell r="L13">
            <v>0</v>
          </cell>
          <cell r="M13">
            <v>0</v>
          </cell>
          <cell r="N13">
            <v>138.06299999999999</v>
          </cell>
          <cell r="O13">
            <v>0</v>
          </cell>
          <cell r="P13">
            <v>596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596</v>
          </cell>
          <cell r="V13">
            <v>0</v>
          </cell>
          <cell r="W13">
            <v>4.4269999999999996</v>
          </cell>
          <cell r="X13">
            <v>142.166</v>
          </cell>
          <cell r="Y13">
            <v>8.5299999999999994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138.06299999999999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142.166</v>
          </cell>
          <cell r="BC13">
            <v>596</v>
          </cell>
          <cell r="BD13">
            <v>386.04599999999999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382.93200000000002</v>
          </cell>
          <cell r="E14">
            <v>176.095</v>
          </cell>
          <cell r="F14">
            <v>206.83699999999999</v>
          </cell>
          <cell r="G14">
            <v>34.57</v>
          </cell>
          <cell r="H14">
            <v>0</v>
          </cell>
          <cell r="I14">
            <v>141.18600000000001</v>
          </cell>
          <cell r="J14">
            <v>1.8740000000000001</v>
          </cell>
          <cell r="K14">
            <v>2.2010000000000001</v>
          </cell>
          <cell r="L14">
            <v>0</v>
          </cell>
          <cell r="M14">
            <v>0</v>
          </cell>
          <cell r="N14">
            <v>137.11099999999999</v>
          </cell>
          <cell r="O14">
            <v>0</v>
          </cell>
          <cell r="P14">
            <v>597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597</v>
          </cell>
          <cell r="V14">
            <v>0</v>
          </cell>
          <cell r="W14">
            <v>5.6779999999999999</v>
          </cell>
          <cell r="X14">
            <v>141.18600000000001</v>
          </cell>
          <cell r="Y14">
            <v>9.7530000000000001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137.11099999999999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141.18600000000001</v>
          </cell>
          <cell r="BC14">
            <v>597</v>
          </cell>
          <cell r="BD14">
            <v>382.93200000000002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1064.6959999999999</v>
          </cell>
          <cell r="E15">
            <v>487.12900000000002</v>
          </cell>
          <cell r="F15">
            <v>577.56700000000001</v>
          </cell>
          <cell r="G15">
            <v>34.639000000000003</v>
          </cell>
          <cell r="H15">
            <v>0</v>
          </cell>
          <cell r="I15">
            <v>394.06200000000001</v>
          </cell>
          <cell r="J15">
            <v>5.0830000000000002</v>
          </cell>
          <cell r="K15">
            <v>6.0259999999999998</v>
          </cell>
          <cell r="L15">
            <v>0</v>
          </cell>
          <cell r="M15">
            <v>0</v>
          </cell>
          <cell r="N15">
            <v>382.95299999999997</v>
          </cell>
          <cell r="O15">
            <v>0</v>
          </cell>
          <cell r="P15">
            <v>1682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1682</v>
          </cell>
          <cell r="V15">
            <v>0</v>
          </cell>
          <cell r="W15">
            <v>4.1550000000000002</v>
          </cell>
          <cell r="X15">
            <v>394.06200000000001</v>
          </cell>
          <cell r="Y15">
            <v>15.263999999999999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382.95299999999997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394.06200000000001</v>
          </cell>
          <cell r="BC15">
            <v>1682</v>
          </cell>
          <cell r="BD15">
            <v>1064.6959999999999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1258.7339999999999</v>
          </cell>
          <cell r="E16">
            <v>574.65599999999995</v>
          </cell>
          <cell r="F16">
            <v>684.07799999999997</v>
          </cell>
          <cell r="G16">
            <v>34.606000000000002</v>
          </cell>
          <cell r="H16">
            <v>0</v>
          </cell>
          <cell r="I16">
            <v>467.15800000000002</v>
          </cell>
          <cell r="J16">
            <v>6.3520000000000003</v>
          </cell>
          <cell r="K16">
            <v>7.5609999999999999</v>
          </cell>
          <cell r="L16">
            <v>0</v>
          </cell>
          <cell r="M16">
            <v>0</v>
          </cell>
          <cell r="N16">
            <v>453.245</v>
          </cell>
          <cell r="O16">
            <v>0</v>
          </cell>
          <cell r="P16">
            <v>2002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2002</v>
          </cell>
          <cell r="V16">
            <v>0</v>
          </cell>
          <cell r="W16">
            <v>3.2989999999999999</v>
          </cell>
          <cell r="X16">
            <v>467.15800000000002</v>
          </cell>
          <cell r="Y16">
            <v>17.212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453.245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2002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467.15800000000002</v>
          </cell>
          <cell r="BC16">
            <v>2002</v>
          </cell>
          <cell r="BD16">
            <v>1258.7339999999999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1325.9290000000001</v>
          </cell>
          <cell r="E17">
            <v>606.52599999999995</v>
          </cell>
          <cell r="F17">
            <v>719.40300000000002</v>
          </cell>
          <cell r="G17">
            <v>34.606000000000002</v>
          </cell>
          <cell r="H17">
            <v>0</v>
          </cell>
          <cell r="I17">
            <v>492.274</v>
          </cell>
          <cell r="J17">
            <v>7.3390000000000004</v>
          </cell>
          <cell r="K17">
            <v>8.7050000000000001</v>
          </cell>
          <cell r="L17">
            <v>0</v>
          </cell>
          <cell r="M17">
            <v>0</v>
          </cell>
          <cell r="N17">
            <v>476.23</v>
          </cell>
          <cell r="O17">
            <v>0</v>
          </cell>
          <cell r="P17">
            <v>2102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2102</v>
          </cell>
          <cell r="V17">
            <v>0</v>
          </cell>
          <cell r="W17">
            <v>4.1900000000000004</v>
          </cell>
          <cell r="X17">
            <v>492.274</v>
          </cell>
          <cell r="Y17">
            <v>20.234000000000002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476.23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492.274</v>
          </cell>
          <cell r="BC17">
            <v>2102</v>
          </cell>
          <cell r="BD17">
            <v>1325.9290000000001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4296</v>
          </cell>
        </row>
      </sheetData>
    </sheetDataSet>
  </externalBook>
</externalLink>
</file>

<file path=xl/externalLinks/externalLink3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252.25700000000001</v>
          </cell>
          <cell r="E6">
            <v>104.92100000000001</v>
          </cell>
          <cell r="F6">
            <v>147.33600000000001</v>
          </cell>
          <cell r="G6">
            <v>34.633000000000003</v>
          </cell>
          <cell r="H6">
            <v>0</v>
          </cell>
          <cell r="I6">
            <v>80.706999999999994</v>
          </cell>
          <cell r="J6">
            <v>0.51</v>
          </cell>
          <cell r="K6">
            <v>0.71699999999999997</v>
          </cell>
          <cell r="L6">
            <v>0</v>
          </cell>
          <cell r="M6">
            <v>0</v>
          </cell>
          <cell r="N6">
            <v>79.48</v>
          </cell>
          <cell r="O6">
            <v>0</v>
          </cell>
          <cell r="P6">
            <v>408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408</v>
          </cell>
          <cell r="V6">
            <v>0</v>
          </cell>
          <cell r="W6">
            <v>0.16800000000000001</v>
          </cell>
          <cell r="X6">
            <v>80.706999999999994</v>
          </cell>
          <cell r="Y6">
            <v>1.3949999999999998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79.48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80.706999999999994</v>
          </cell>
          <cell r="BC6">
            <v>408</v>
          </cell>
          <cell r="BD6">
            <v>252.25700000000001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229.857</v>
          </cell>
          <cell r="E7">
            <v>96.037999999999997</v>
          </cell>
          <cell r="F7">
            <v>133.81899999999999</v>
          </cell>
          <cell r="G7">
            <v>34.667999999999999</v>
          </cell>
          <cell r="H7">
            <v>0</v>
          </cell>
          <cell r="I7">
            <v>73.959999999999994</v>
          </cell>
          <cell r="J7">
            <v>0.47799999999999998</v>
          </cell>
          <cell r="K7">
            <v>0.66500000000000004</v>
          </cell>
          <cell r="L7">
            <v>0</v>
          </cell>
          <cell r="M7">
            <v>0</v>
          </cell>
          <cell r="N7">
            <v>72.816999999999993</v>
          </cell>
          <cell r="O7">
            <v>0</v>
          </cell>
          <cell r="P7">
            <v>371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371</v>
          </cell>
          <cell r="V7">
            <v>0</v>
          </cell>
          <cell r="W7">
            <v>0.159</v>
          </cell>
          <cell r="X7">
            <v>73.959999999999994</v>
          </cell>
          <cell r="Y7">
            <v>1.302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72.816999999999993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73.959999999999994</v>
          </cell>
          <cell r="BC7">
            <v>371</v>
          </cell>
          <cell r="BD7">
            <v>229.857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220.73</v>
          </cell>
          <cell r="E8">
            <v>92.135999999999996</v>
          </cell>
          <cell r="F8">
            <v>128.59399999999999</v>
          </cell>
          <cell r="G8">
            <v>34.667999999999999</v>
          </cell>
          <cell r="H8">
            <v>0</v>
          </cell>
          <cell r="I8">
            <v>70.454999999999998</v>
          </cell>
          <cell r="J8">
            <v>0.45100000000000001</v>
          </cell>
          <cell r="K8">
            <v>0.629</v>
          </cell>
          <cell r="L8">
            <v>0</v>
          </cell>
          <cell r="M8">
            <v>0</v>
          </cell>
          <cell r="N8">
            <v>69.375</v>
          </cell>
          <cell r="O8">
            <v>0</v>
          </cell>
          <cell r="P8">
            <v>354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354</v>
          </cell>
          <cell r="V8">
            <v>0</v>
          </cell>
          <cell r="W8">
            <v>0.222</v>
          </cell>
          <cell r="X8">
            <v>70.454999999999998</v>
          </cell>
          <cell r="Y8">
            <v>1.302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69.375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70.454999999999998</v>
          </cell>
          <cell r="BC8">
            <v>354</v>
          </cell>
          <cell r="BD8">
            <v>220.73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112.83199999999999</v>
          </cell>
          <cell r="E9">
            <v>46.884999999999998</v>
          </cell>
          <cell r="F9">
            <v>65.947000000000003</v>
          </cell>
          <cell r="G9">
            <v>34.667999999999999</v>
          </cell>
          <cell r="H9">
            <v>0</v>
          </cell>
          <cell r="I9">
            <v>37.72</v>
          </cell>
          <cell r="J9">
            <v>0.23699999999999999</v>
          </cell>
          <cell r="K9">
            <v>0.33300000000000002</v>
          </cell>
          <cell r="L9">
            <v>0</v>
          </cell>
          <cell r="M9">
            <v>0</v>
          </cell>
          <cell r="N9">
            <v>37.15</v>
          </cell>
          <cell r="O9">
            <v>0</v>
          </cell>
          <cell r="P9">
            <v>191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191</v>
          </cell>
          <cell r="V9">
            <v>0</v>
          </cell>
          <cell r="W9">
            <v>0.29499999999999998</v>
          </cell>
          <cell r="X9">
            <v>37.72</v>
          </cell>
          <cell r="Y9">
            <v>0.86499999999999999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37.15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37.72</v>
          </cell>
          <cell r="BC9">
            <v>191</v>
          </cell>
          <cell r="BD9">
            <v>112.83199999999999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97.156000000000006</v>
          </cell>
          <cell r="E10">
            <v>40.649000000000001</v>
          </cell>
          <cell r="F10">
            <v>56.506999999999998</v>
          </cell>
          <cell r="G10">
            <v>34.667999999999999</v>
          </cell>
          <cell r="H10">
            <v>0</v>
          </cell>
          <cell r="I10">
            <v>31.372</v>
          </cell>
          <cell r="J10">
            <v>0.20300000000000001</v>
          </cell>
          <cell r="K10">
            <v>0.28199999999999997</v>
          </cell>
          <cell r="L10">
            <v>0</v>
          </cell>
          <cell r="M10">
            <v>0</v>
          </cell>
          <cell r="N10">
            <v>30.887</v>
          </cell>
          <cell r="O10">
            <v>0</v>
          </cell>
          <cell r="P10">
            <v>157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</v>
          </cell>
          <cell r="V10">
            <v>0</v>
          </cell>
          <cell r="W10">
            <v>0.35899999999999999</v>
          </cell>
          <cell r="X10">
            <v>31.372</v>
          </cell>
          <cell r="Y10">
            <v>0.84399999999999997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30.887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31.372</v>
          </cell>
          <cell r="BC10">
            <v>157</v>
          </cell>
          <cell r="BD10">
            <v>97.156000000000006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59.578000000000003</v>
          </cell>
          <cell r="E11">
            <v>25.27</v>
          </cell>
          <cell r="F11">
            <v>34.308</v>
          </cell>
          <cell r="G11">
            <v>34.667999999999999</v>
          </cell>
          <cell r="H11">
            <v>0</v>
          </cell>
          <cell r="I11">
            <v>19.231999999999999</v>
          </cell>
          <cell r="J11">
            <v>0.13900000000000001</v>
          </cell>
          <cell r="K11">
            <v>0.189</v>
          </cell>
          <cell r="L11">
            <v>0</v>
          </cell>
          <cell r="M11">
            <v>0</v>
          </cell>
          <cell r="N11">
            <v>18.904</v>
          </cell>
          <cell r="O11">
            <v>0</v>
          </cell>
          <cell r="P11">
            <v>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94</v>
          </cell>
          <cell r="V11">
            <v>0</v>
          </cell>
          <cell r="W11">
            <v>0.377</v>
          </cell>
          <cell r="X11">
            <v>19.231999999999999</v>
          </cell>
          <cell r="Y11">
            <v>0.70500000000000007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18.904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19.231999999999999</v>
          </cell>
          <cell r="BC11">
            <v>94</v>
          </cell>
          <cell r="BD11">
            <v>59.578000000000003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24.481999999999999</v>
          </cell>
          <cell r="E12">
            <v>10.663</v>
          </cell>
          <cell r="F12">
            <v>13.819000000000001</v>
          </cell>
          <cell r="G12">
            <v>34.667999999999999</v>
          </cell>
          <cell r="H12">
            <v>0</v>
          </cell>
          <cell r="I12">
            <v>7.93</v>
          </cell>
          <cell r="J12">
            <v>4.7E-2</v>
          </cell>
          <cell r="K12">
            <v>6.2E-2</v>
          </cell>
          <cell r="L12">
            <v>0</v>
          </cell>
          <cell r="M12">
            <v>0</v>
          </cell>
          <cell r="N12">
            <v>7.8209999999999997</v>
          </cell>
          <cell r="O12">
            <v>0</v>
          </cell>
          <cell r="P12">
            <v>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37</v>
          </cell>
          <cell r="V12">
            <v>0</v>
          </cell>
          <cell r="W12">
            <v>0.23899999999999999</v>
          </cell>
          <cell r="X12">
            <v>7.93</v>
          </cell>
          <cell r="Y12">
            <v>0.34799999999999998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7.8209999999999997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7.93</v>
          </cell>
          <cell r="BC12">
            <v>37</v>
          </cell>
          <cell r="BD12">
            <v>24.481999999999999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31.747</v>
          </cell>
          <cell r="E13">
            <v>13.034000000000001</v>
          </cell>
          <cell r="F13">
            <v>18.713000000000001</v>
          </cell>
          <cell r="G13">
            <v>34.667999999999999</v>
          </cell>
          <cell r="H13">
            <v>0</v>
          </cell>
          <cell r="I13">
            <v>10.061</v>
          </cell>
          <cell r="J13">
            <v>7.5999999999999998E-2</v>
          </cell>
          <cell r="K13">
            <v>0.11</v>
          </cell>
          <cell r="L13">
            <v>0</v>
          </cell>
          <cell r="M13">
            <v>0</v>
          </cell>
          <cell r="N13">
            <v>9.875</v>
          </cell>
          <cell r="O13">
            <v>0</v>
          </cell>
          <cell r="P13">
            <v>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</v>
          </cell>
          <cell r="V13">
            <v>0</v>
          </cell>
          <cell r="W13">
            <v>0.22600000000000001</v>
          </cell>
          <cell r="X13">
            <v>10.061</v>
          </cell>
          <cell r="Y13">
            <v>0.41200000000000003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9.875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10.061</v>
          </cell>
          <cell r="BC13">
            <v>52</v>
          </cell>
          <cell r="BD13">
            <v>31.747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71.658000000000001</v>
          </cell>
          <cell r="E14">
            <v>29.847999999999999</v>
          </cell>
          <cell r="F14">
            <v>41.81</v>
          </cell>
          <cell r="G14">
            <v>34.667999999999999</v>
          </cell>
          <cell r="H14">
            <v>0</v>
          </cell>
          <cell r="I14">
            <v>23.003</v>
          </cell>
          <cell r="J14">
            <v>0.14799999999999999</v>
          </cell>
          <cell r="K14">
            <v>0.20799999999999999</v>
          </cell>
          <cell r="L14">
            <v>0</v>
          </cell>
          <cell r="M14">
            <v>0</v>
          </cell>
          <cell r="N14">
            <v>22.646999999999998</v>
          </cell>
          <cell r="O14">
            <v>0</v>
          </cell>
          <cell r="P14">
            <v>116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116</v>
          </cell>
          <cell r="V14">
            <v>0</v>
          </cell>
          <cell r="W14">
            <v>0.28299999999999997</v>
          </cell>
          <cell r="X14">
            <v>23.003</v>
          </cell>
          <cell r="Y14">
            <v>0.63900000000000001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22.646999999999998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23.003</v>
          </cell>
          <cell r="BC14">
            <v>116</v>
          </cell>
          <cell r="BD14">
            <v>71.658000000000001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143.13999999999999</v>
          </cell>
          <cell r="E15">
            <v>59.786999999999999</v>
          </cell>
          <cell r="F15">
            <v>83.352999999999994</v>
          </cell>
          <cell r="G15">
            <v>34.639000000000003</v>
          </cell>
          <cell r="H15">
            <v>0</v>
          </cell>
          <cell r="I15">
            <v>46.223999999999997</v>
          </cell>
          <cell r="J15">
            <v>0.29899999999999999</v>
          </cell>
          <cell r="K15">
            <v>0.41699999999999998</v>
          </cell>
          <cell r="L15">
            <v>0</v>
          </cell>
          <cell r="M15">
            <v>0</v>
          </cell>
          <cell r="N15">
            <v>45.508000000000003</v>
          </cell>
          <cell r="O15">
            <v>0</v>
          </cell>
          <cell r="P15">
            <v>232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232</v>
          </cell>
          <cell r="V15">
            <v>0</v>
          </cell>
          <cell r="W15">
            <v>0.316</v>
          </cell>
          <cell r="X15">
            <v>46.223999999999997</v>
          </cell>
          <cell r="Y15">
            <v>1.032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45.508000000000003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46.223999999999997</v>
          </cell>
          <cell r="BC15">
            <v>232</v>
          </cell>
          <cell r="BD15">
            <v>143.13999999999999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188.76900000000001</v>
          </cell>
          <cell r="E16">
            <v>78.498999999999995</v>
          </cell>
          <cell r="F16">
            <v>110.27</v>
          </cell>
          <cell r="G16">
            <v>34.667999999999999</v>
          </cell>
          <cell r="H16">
            <v>0</v>
          </cell>
          <cell r="I16">
            <v>61.301000000000002</v>
          </cell>
          <cell r="J16">
            <v>0.38100000000000001</v>
          </cell>
          <cell r="K16">
            <v>0.53500000000000003</v>
          </cell>
          <cell r="L16">
            <v>0</v>
          </cell>
          <cell r="M16">
            <v>0</v>
          </cell>
          <cell r="N16">
            <v>60.384999999999998</v>
          </cell>
          <cell r="O16">
            <v>0</v>
          </cell>
          <cell r="P16">
            <v>310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310</v>
          </cell>
          <cell r="V16">
            <v>0</v>
          </cell>
          <cell r="W16">
            <v>0.22900000000000001</v>
          </cell>
          <cell r="X16">
            <v>61.301000000000002</v>
          </cell>
          <cell r="Y16">
            <v>1.145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60.384999999999998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61.301000000000002</v>
          </cell>
          <cell r="BC16">
            <v>310</v>
          </cell>
          <cell r="BD16">
            <v>188.76900000000001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291.30599999999998</v>
          </cell>
          <cell r="E17">
            <v>121.627</v>
          </cell>
          <cell r="F17">
            <v>169.679</v>
          </cell>
          <cell r="G17">
            <v>34.537999999999997</v>
          </cell>
          <cell r="H17">
            <v>0</v>
          </cell>
          <cell r="I17">
            <v>95.375</v>
          </cell>
          <cell r="J17">
            <v>0.60199999999999998</v>
          </cell>
          <cell r="K17">
            <v>0.84</v>
          </cell>
          <cell r="L17">
            <v>0</v>
          </cell>
          <cell r="M17">
            <v>0</v>
          </cell>
          <cell r="N17">
            <v>93.933000000000007</v>
          </cell>
          <cell r="O17">
            <v>0</v>
          </cell>
          <cell r="P17">
            <v>479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479</v>
          </cell>
          <cell r="V17">
            <v>0</v>
          </cell>
          <cell r="W17">
            <v>0.153</v>
          </cell>
          <cell r="X17">
            <v>95.375</v>
          </cell>
          <cell r="Y17">
            <v>1.595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479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93.933000000000007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479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95.375</v>
          </cell>
          <cell r="BC17">
            <v>479</v>
          </cell>
          <cell r="BD17">
            <v>291.30599999999998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4316</v>
          </cell>
        </row>
      </sheetData>
    </sheetDataSet>
  </externalBook>
</externalLink>
</file>

<file path=xl/externalLinks/externalLink3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579.15200000000004</v>
          </cell>
          <cell r="E6">
            <v>226.411</v>
          </cell>
          <cell r="F6">
            <v>352.74099999999999</v>
          </cell>
          <cell r="G6">
            <v>34.558</v>
          </cell>
          <cell r="H6">
            <v>0</v>
          </cell>
          <cell r="I6">
            <v>185.24799999999999</v>
          </cell>
          <cell r="J6">
            <v>2.4870000000000001</v>
          </cell>
          <cell r="K6">
            <v>3.8740000000000001</v>
          </cell>
          <cell r="L6">
            <v>0</v>
          </cell>
          <cell r="M6">
            <v>0</v>
          </cell>
          <cell r="N6">
            <v>178.887</v>
          </cell>
          <cell r="O6">
            <v>0</v>
          </cell>
          <cell r="P6">
            <v>1039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1039</v>
          </cell>
          <cell r="V6">
            <v>0</v>
          </cell>
          <cell r="W6">
            <v>7.1999999999999995E-2</v>
          </cell>
          <cell r="X6">
            <v>185.24799999999999</v>
          </cell>
          <cell r="Y6">
            <v>6.4330000000000007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178.887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185.24799999999999</v>
          </cell>
          <cell r="BC6">
            <v>1039</v>
          </cell>
          <cell r="BD6">
            <v>579.15200000000004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394.11099999999999</v>
          </cell>
          <cell r="E7">
            <v>160.441</v>
          </cell>
          <cell r="F7">
            <v>233.67</v>
          </cell>
          <cell r="G7">
            <v>34.540999999999997</v>
          </cell>
          <cell r="H7">
            <v>0</v>
          </cell>
          <cell r="I7">
            <v>129.12200000000001</v>
          </cell>
          <cell r="J7">
            <v>1.8149999999999999</v>
          </cell>
          <cell r="K7">
            <v>2.6440000000000001</v>
          </cell>
          <cell r="L7">
            <v>0</v>
          </cell>
          <cell r="M7">
            <v>0</v>
          </cell>
          <cell r="N7">
            <v>124.663</v>
          </cell>
          <cell r="O7">
            <v>0</v>
          </cell>
          <cell r="P7">
            <v>677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677</v>
          </cell>
          <cell r="V7">
            <v>0</v>
          </cell>
          <cell r="W7">
            <v>8.3000000000000004E-2</v>
          </cell>
          <cell r="X7">
            <v>129.12200000000001</v>
          </cell>
          <cell r="Y7">
            <v>4.5419999999999998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124.663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129.12200000000001</v>
          </cell>
          <cell r="BC7">
            <v>677</v>
          </cell>
          <cell r="BD7">
            <v>394.11099999999999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476.11799999999999</v>
          </cell>
          <cell r="E8">
            <v>194.77799999999999</v>
          </cell>
          <cell r="F8">
            <v>281.33999999999997</v>
          </cell>
          <cell r="G8">
            <v>34.548000000000002</v>
          </cell>
          <cell r="H8">
            <v>0</v>
          </cell>
          <cell r="I8">
            <v>155.77199999999999</v>
          </cell>
          <cell r="J8">
            <v>2.2639999999999998</v>
          </cell>
          <cell r="K8">
            <v>3.27</v>
          </cell>
          <cell r="L8">
            <v>0</v>
          </cell>
          <cell r="M8">
            <v>0</v>
          </cell>
          <cell r="N8">
            <v>150.238</v>
          </cell>
          <cell r="O8">
            <v>0</v>
          </cell>
          <cell r="P8">
            <v>810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810</v>
          </cell>
          <cell r="V8">
            <v>0</v>
          </cell>
          <cell r="W8">
            <v>0.09</v>
          </cell>
          <cell r="X8">
            <v>155.77199999999999</v>
          </cell>
          <cell r="Y8">
            <v>5.6239999999999997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150.238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155.77199999999999</v>
          </cell>
          <cell r="BC8">
            <v>810</v>
          </cell>
          <cell r="BD8">
            <v>476.11799999999999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241.74799999999999</v>
          </cell>
          <cell r="E9">
            <v>99.742000000000004</v>
          </cell>
          <cell r="F9">
            <v>142.006</v>
          </cell>
          <cell r="G9">
            <v>34.578000000000003</v>
          </cell>
          <cell r="H9">
            <v>0</v>
          </cell>
          <cell r="I9">
            <v>80.382999999999996</v>
          </cell>
          <cell r="J9">
            <v>1.151</v>
          </cell>
          <cell r="K9">
            <v>1.639</v>
          </cell>
          <cell r="L9">
            <v>0</v>
          </cell>
          <cell r="M9">
            <v>0</v>
          </cell>
          <cell r="N9">
            <v>77.593000000000004</v>
          </cell>
          <cell r="O9">
            <v>0</v>
          </cell>
          <cell r="P9">
            <v>412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412</v>
          </cell>
          <cell r="V9">
            <v>0</v>
          </cell>
          <cell r="W9">
            <v>0.126</v>
          </cell>
          <cell r="X9">
            <v>80.382999999999996</v>
          </cell>
          <cell r="Y9">
            <v>2.9159999999999999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77.593000000000004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80.382999999999996</v>
          </cell>
          <cell r="BC9">
            <v>412</v>
          </cell>
          <cell r="BD9">
            <v>241.74799999999999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190.55500000000001</v>
          </cell>
          <cell r="E10">
            <v>78.052000000000007</v>
          </cell>
          <cell r="F10">
            <v>112.503</v>
          </cell>
          <cell r="G10">
            <v>34.58</v>
          </cell>
          <cell r="H10">
            <v>0</v>
          </cell>
          <cell r="I10">
            <v>62.826000000000001</v>
          </cell>
          <cell r="J10">
            <v>0.93600000000000005</v>
          </cell>
          <cell r="K10">
            <v>1.3480000000000001</v>
          </cell>
          <cell r="L10">
            <v>0</v>
          </cell>
          <cell r="M10">
            <v>0</v>
          </cell>
          <cell r="N10">
            <v>60.542000000000002</v>
          </cell>
          <cell r="O10">
            <v>0</v>
          </cell>
          <cell r="P10">
            <v>326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326</v>
          </cell>
          <cell r="V10">
            <v>0</v>
          </cell>
          <cell r="W10">
            <v>0.161</v>
          </cell>
          <cell r="X10">
            <v>62.826000000000001</v>
          </cell>
          <cell r="Y10">
            <v>2.4450000000000003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60.542000000000002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62.826000000000001</v>
          </cell>
          <cell r="BC10">
            <v>326</v>
          </cell>
          <cell r="BD10">
            <v>190.55500000000001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155.09899999999999</v>
          </cell>
          <cell r="E11">
            <v>63.53</v>
          </cell>
          <cell r="F11">
            <v>91.569000000000003</v>
          </cell>
          <cell r="G11">
            <v>34.591999999999999</v>
          </cell>
          <cell r="H11">
            <v>0</v>
          </cell>
          <cell r="I11">
            <v>51.070999999999998</v>
          </cell>
          <cell r="J11">
            <v>0.83699999999999997</v>
          </cell>
          <cell r="K11">
            <v>1.2070000000000001</v>
          </cell>
          <cell r="L11">
            <v>0</v>
          </cell>
          <cell r="M11">
            <v>0</v>
          </cell>
          <cell r="N11">
            <v>49.027000000000001</v>
          </cell>
          <cell r="O11">
            <v>0</v>
          </cell>
          <cell r="P11">
            <v>265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265</v>
          </cell>
          <cell r="V11">
            <v>0</v>
          </cell>
          <cell r="W11">
            <v>0.17299999999999999</v>
          </cell>
          <cell r="X11">
            <v>51.070999999999998</v>
          </cell>
          <cell r="Y11">
            <v>2.2170000000000001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49.027000000000001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51.070999999999998</v>
          </cell>
          <cell r="BC11">
            <v>265</v>
          </cell>
          <cell r="BD11">
            <v>155.09899999999999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143.73599999999999</v>
          </cell>
          <cell r="E12">
            <v>59.054000000000002</v>
          </cell>
          <cell r="F12">
            <v>84.682000000000002</v>
          </cell>
          <cell r="G12">
            <v>34.579000000000001</v>
          </cell>
          <cell r="H12">
            <v>0</v>
          </cell>
          <cell r="I12">
            <v>47.265999999999998</v>
          </cell>
          <cell r="J12">
            <v>0.86199999999999999</v>
          </cell>
          <cell r="K12">
            <v>1.2350000000000001</v>
          </cell>
          <cell r="L12">
            <v>0</v>
          </cell>
          <cell r="M12">
            <v>0</v>
          </cell>
          <cell r="N12">
            <v>45.168999999999997</v>
          </cell>
          <cell r="O12">
            <v>0</v>
          </cell>
          <cell r="P12">
            <v>244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244</v>
          </cell>
          <cell r="V12">
            <v>0</v>
          </cell>
          <cell r="W12">
            <v>0.187</v>
          </cell>
          <cell r="X12">
            <v>47.265999999999998</v>
          </cell>
          <cell r="Y12">
            <v>2.2839999999999998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45.168999999999997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47.265999999999998</v>
          </cell>
          <cell r="BC12">
            <v>244</v>
          </cell>
          <cell r="BD12">
            <v>143.73599999999999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147.27099999999999</v>
          </cell>
          <cell r="E13">
            <v>60.643999999999998</v>
          </cell>
          <cell r="F13">
            <v>86.626999999999995</v>
          </cell>
          <cell r="G13">
            <v>34.484000000000002</v>
          </cell>
          <cell r="H13">
            <v>0</v>
          </cell>
          <cell r="I13">
            <v>48.808999999999997</v>
          </cell>
          <cell r="J13">
            <v>0.91400000000000003</v>
          </cell>
          <cell r="K13">
            <v>1.306</v>
          </cell>
          <cell r="L13">
            <v>0</v>
          </cell>
          <cell r="M13">
            <v>0</v>
          </cell>
          <cell r="N13">
            <v>46.588999999999999</v>
          </cell>
          <cell r="O13">
            <v>0</v>
          </cell>
          <cell r="P13">
            <v>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251</v>
          </cell>
          <cell r="V13">
            <v>0</v>
          </cell>
          <cell r="W13">
            <v>0.17699999999999999</v>
          </cell>
          <cell r="X13">
            <v>48.808999999999997</v>
          </cell>
          <cell r="Y13">
            <v>2.3970000000000002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46.588999999999999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48.808999999999997</v>
          </cell>
          <cell r="BC13">
            <v>251</v>
          </cell>
          <cell r="BD13">
            <v>147.27099999999999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172.65</v>
          </cell>
          <cell r="E14">
            <v>70.131</v>
          </cell>
          <cell r="F14">
            <v>102.51900000000001</v>
          </cell>
          <cell r="G14">
            <v>34.5</v>
          </cell>
          <cell r="H14">
            <v>0</v>
          </cell>
          <cell r="I14">
            <v>56.436999999999998</v>
          </cell>
          <cell r="J14">
            <v>0.75800000000000001</v>
          </cell>
          <cell r="K14">
            <v>1.1080000000000001</v>
          </cell>
          <cell r="L14">
            <v>0</v>
          </cell>
          <cell r="M14">
            <v>0</v>
          </cell>
          <cell r="N14">
            <v>54.570999999999998</v>
          </cell>
          <cell r="O14">
            <v>0</v>
          </cell>
          <cell r="P14">
            <v>297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297</v>
          </cell>
          <cell r="V14">
            <v>0</v>
          </cell>
          <cell r="W14">
            <v>0.16600000000000001</v>
          </cell>
          <cell r="X14">
            <v>56.436999999999998</v>
          </cell>
          <cell r="Y14">
            <v>2.032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54.570999999999998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56.436999999999998</v>
          </cell>
          <cell r="BC14">
            <v>297</v>
          </cell>
          <cell r="BD14">
            <v>172.65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350.94600000000003</v>
          </cell>
          <cell r="E15">
            <v>142.68899999999999</v>
          </cell>
          <cell r="F15">
            <v>208.25700000000001</v>
          </cell>
          <cell r="G15">
            <v>34.677999999999997</v>
          </cell>
          <cell r="H15">
            <v>0</v>
          </cell>
          <cell r="I15">
            <v>115.71599999999999</v>
          </cell>
          <cell r="J15">
            <v>1.669</v>
          </cell>
          <cell r="K15">
            <v>2.4359999999999999</v>
          </cell>
          <cell r="L15">
            <v>0</v>
          </cell>
          <cell r="M15">
            <v>0</v>
          </cell>
          <cell r="N15">
            <v>111.611</v>
          </cell>
          <cell r="O15">
            <v>0</v>
          </cell>
          <cell r="P15">
            <v>608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608</v>
          </cell>
          <cell r="V15">
            <v>0</v>
          </cell>
          <cell r="W15">
            <v>0.14899999999999999</v>
          </cell>
          <cell r="X15">
            <v>115.71599999999999</v>
          </cell>
          <cell r="Y15">
            <v>4.2540000000000004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111.611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115.71599999999999</v>
          </cell>
          <cell r="BC15">
            <v>608</v>
          </cell>
          <cell r="BD15">
            <v>350.94600000000003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509.47699999999998</v>
          </cell>
          <cell r="E16">
            <v>207.19900000000001</v>
          </cell>
          <cell r="F16">
            <v>302.27800000000002</v>
          </cell>
          <cell r="G16">
            <v>34.594000000000001</v>
          </cell>
          <cell r="H16">
            <v>0</v>
          </cell>
          <cell r="I16">
            <v>168.89</v>
          </cell>
          <cell r="J16">
            <v>2.3530000000000002</v>
          </cell>
          <cell r="K16">
            <v>3.4329999999999998</v>
          </cell>
          <cell r="L16">
            <v>0</v>
          </cell>
          <cell r="M16">
            <v>0</v>
          </cell>
          <cell r="N16">
            <v>163.10400000000001</v>
          </cell>
          <cell r="O16">
            <v>0</v>
          </cell>
          <cell r="P16">
            <v>887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887</v>
          </cell>
          <cell r="V16">
            <v>0</v>
          </cell>
          <cell r="W16">
            <v>7.4999999999999997E-2</v>
          </cell>
          <cell r="X16">
            <v>168.89</v>
          </cell>
          <cell r="Y16">
            <v>5.8609999999999998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163.10400000000001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168.89</v>
          </cell>
          <cell r="BC16">
            <v>887</v>
          </cell>
          <cell r="BD16">
            <v>509.47699999999998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580.01700000000005</v>
          </cell>
          <cell r="E17">
            <v>237.87100000000001</v>
          </cell>
          <cell r="F17">
            <v>342.14600000000002</v>
          </cell>
          <cell r="G17">
            <v>34.588999999999999</v>
          </cell>
          <cell r="H17">
            <v>0</v>
          </cell>
          <cell r="I17">
            <v>193.506</v>
          </cell>
          <cell r="J17">
            <v>2.653</v>
          </cell>
          <cell r="K17">
            <v>3.8170000000000002</v>
          </cell>
          <cell r="L17">
            <v>0</v>
          </cell>
          <cell r="M17">
            <v>0</v>
          </cell>
          <cell r="N17">
            <v>187.036</v>
          </cell>
          <cell r="O17">
            <v>0</v>
          </cell>
          <cell r="P17">
            <v>1002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1002</v>
          </cell>
          <cell r="V17">
            <v>0</v>
          </cell>
          <cell r="W17">
            <v>6.2E-2</v>
          </cell>
          <cell r="X17">
            <v>193.506</v>
          </cell>
          <cell r="Y17">
            <v>6.5320000000000009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187.036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193.506</v>
          </cell>
          <cell r="BC17">
            <v>1002</v>
          </cell>
          <cell r="BD17">
            <v>580.01700000000005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4275</v>
          </cell>
        </row>
      </sheetData>
    </sheetDataSet>
  </externalBook>
</externalLink>
</file>

<file path=xl/externalLinks/externalLink3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277.166</v>
          </cell>
          <cell r="E6">
            <v>116.32599999999999</v>
          </cell>
          <cell r="F6">
            <v>160.84</v>
          </cell>
          <cell r="G6">
            <v>34.710999999999999</v>
          </cell>
          <cell r="H6">
            <v>0</v>
          </cell>
          <cell r="I6">
            <v>93.418000000000006</v>
          </cell>
          <cell r="J6">
            <v>1.222</v>
          </cell>
          <cell r="K6">
            <v>1.6890000000000001</v>
          </cell>
          <cell r="L6">
            <v>0</v>
          </cell>
          <cell r="M6">
            <v>0</v>
          </cell>
          <cell r="N6">
            <v>90.507000000000005</v>
          </cell>
          <cell r="O6">
            <v>0</v>
          </cell>
          <cell r="P6">
            <v>465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465</v>
          </cell>
          <cell r="V6">
            <v>0</v>
          </cell>
          <cell r="W6">
            <v>3.6999999999999998E-2</v>
          </cell>
          <cell r="X6">
            <v>93.418000000000006</v>
          </cell>
          <cell r="Y6">
            <v>2.948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90.507000000000005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93.418000000000006</v>
          </cell>
          <cell r="BC6">
            <v>465</v>
          </cell>
          <cell r="BD6">
            <v>277.166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229.654</v>
          </cell>
          <cell r="E7">
            <v>95.888999999999996</v>
          </cell>
          <cell r="F7">
            <v>133.76499999999999</v>
          </cell>
          <cell r="G7">
            <v>34.667999999999999</v>
          </cell>
          <cell r="H7">
            <v>0</v>
          </cell>
          <cell r="I7">
            <v>77.856999999999999</v>
          </cell>
          <cell r="J7">
            <v>1.008</v>
          </cell>
          <cell r="K7">
            <v>1.405</v>
          </cell>
          <cell r="L7">
            <v>0</v>
          </cell>
          <cell r="M7">
            <v>0</v>
          </cell>
          <cell r="N7">
            <v>75.444000000000003</v>
          </cell>
          <cell r="O7">
            <v>0</v>
          </cell>
          <cell r="P7">
            <v>391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391</v>
          </cell>
          <cell r="V7">
            <v>0</v>
          </cell>
          <cell r="W7">
            <v>3.6999999999999998E-2</v>
          </cell>
          <cell r="X7">
            <v>77.856999999999999</v>
          </cell>
          <cell r="Y7">
            <v>2.4500000000000002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75.444000000000003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77.856999999999999</v>
          </cell>
          <cell r="BC7">
            <v>391</v>
          </cell>
          <cell r="BD7">
            <v>229.654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232.244</v>
          </cell>
          <cell r="E8">
            <v>96.984999999999999</v>
          </cell>
          <cell r="F8">
            <v>135.25899999999999</v>
          </cell>
          <cell r="G8">
            <v>34.667999999999999</v>
          </cell>
          <cell r="H8">
            <v>0</v>
          </cell>
          <cell r="I8">
            <v>78.674999999999997</v>
          </cell>
          <cell r="J8">
            <v>1.0229999999999999</v>
          </cell>
          <cell r="K8">
            <v>1.4259999999999999</v>
          </cell>
          <cell r="L8">
            <v>0</v>
          </cell>
          <cell r="M8">
            <v>0</v>
          </cell>
          <cell r="N8">
            <v>76.225999999999999</v>
          </cell>
          <cell r="O8">
            <v>0</v>
          </cell>
          <cell r="P8">
            <v>395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395</v>
          </cell>
          <cell r="V8">
            <v>0</v>
          </cell>
          <cell r="W8">
            <v>4.8000000000000001E-2</v>
          </cell>
          <cell r="X8">
            <v>78.674999999999997</v>
          </cell>
          <cell r="Y8">
            <v>2.4969999999999999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76.225999999999999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78.674999999999997</v>
          </cell>
          <cell r="BC8">
            <v>395</v>
          </cell>
          <cell r="BD8">
            <v>232.244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106.315</v>
          </cell>
          <cell r="E9">
            <v>45.704000000000001</v>
          </cell>
          <cell r="F9">
            <v>60.610999999999997</v>
          </cell>
          <cell r="G9">
            <v>34.667999999999999</v>
          </cell>
          <cell r="H9">
            <v>0</v>
          </cell>
          <cell r="I9">
            <v>37.073999999999998</v>
          </cell>
          <cell r="J9">
            <v>0.496</v>
          </cell>
          <cell r="K9">
            <v>0.65800000000000003</v>
          </cell>
          <cell r="L9">
            <v>0</v>
          </cell>
          <cell r="M9">
            <v>0</v>
          </cell>
          <cell r="N9">
            <v>35.92</v>
          </cell>
          <cell r="O9">
            <v>0</v>
          </cell>
          <cell r="P9">
            <v>177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177</v>
          </cell>
          <cell r="V9">
            <v>0</v>
          </cell>
          <cell r="W9">
            <v>6.3E-2</v>
          </cell>
          <cell r="X9">
            <v>37.073999999999998</v>
          </cell>
          <cell r="Y9">
            <v>1.2169999999999999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37.073999999999998</v>
          </cell>
          <cell r="BC9">
            <v>177</v>
          </cell>
          <cell r="BD9">
            <v>106.315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88.948999999999998</v>
          </cell>
          <cell r="E10">
            <v>38.319000000000003</v>
          </cell>
          <cell r="F10">
            <v>50.63</v>
          </cell>
          <cell r="G10">
            <v>34.667999999999999</v>
          </cell>
          <cell r="H10">
            <v>0</v>
          </cell>
          <cell r="I10">
            <v>30.904</v>
          </cell>
          <cell r="J10">
            <v>0.42899999999999999</v>
          </cell>
          <cell r="K10">
            <v>0.56599999999999995</v>
          </cell>
          <cell r="L10">
            <v>0</v>
          </cell>
          <cell r="M10">
            <v>0</v>
          </cell>
          <cell r="N10">
            <v>29.908999999999999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6.7000000000000004E-2</v>
          </cell>
          <cell r="X10">
            <v>30.904</v>
          </cell>
          <cell r="Y10">
            <v>1.0619999999999998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29.908999999999999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30.904</v>
          </cell>
          <cell r="BC10">
            <v>147</v>
          </cell>
          <cell r="BD10">
            <v>88.948999999999998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61.45</v>
          </cell>
          <cell r="E11">
            <v>26.536999999999999</v>
          </cell>
          <cell r="F11">
            <v>34.912999999999997</v>
          </cell>
          <cell r="G11">
            <v>34.667999999999999</v>
          </cell>
          <cell r="H11">
            <v>0</v>
          </cell>
          <cell r="I11">
            <v>21.324999999999999</v>
          </cell>
          <cell r="J11">
            <v>0.32400000000000001</v>
          </cell>
          <cell r="K11">
            <v>0.42699999999999999</v>
          </cell>
          <cell r="L11">
            <v>0</v>
          </cell>
          <cell r="M11">
            <v>0</v>
          </cell>
          <cell r="N11">
            <v>20.574000000000002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7.2999999999999995E-2</v>
          </cell>
          <cell r="X11">
            <v>21.324999999999999</v>
          </cell>
          <cell r="Y11">
            <v>0.82399999999999995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20.574000000000002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21.324999999999999</v>
          </cell>
          <cell r="BC11">
            <v>101</v>
          </cell>
          <cell r="BD11">
            <v>61.45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57.17</v>
          </cell>
          <cell r="E12">
            <v>24.789000000000001</v>
          </cell>
          <cell r="F12">
            <v>32.381</v>
          </cell>
          <cell r="G12">
            <v>34.667999999999999</v>
          </cell>
          <cell r="H12">
            <v>0</v>
          </cell>
          <cell r="I12">
            <v>19.777000000000001</v>
          </cell>
          <cell r="J12">
            <v>0.30499999999999999</v>
          </cell>
          <cell r="K12">
            <v>0.39800000000000002</v>
          </cell>
          <cell r="L12">
            <v>0</v>
          </cell>
          <cell r="M12">
            <v>0</v>
          </cell>
          <cell r="N12">
            <v>19.074000000000002</v>
          </cell>
          <cell r="O12">
            <v>0</v>
          </cell>
          <cell r="P12">
            <v>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</v>
          </cell>
          <cell r="V12">
            <v>0</v>
          </cell>
          <cell r="W12">
            <v>0.08</v>
          </cell>
          <cell r="X12">
            <v>19.777000000000001</v>
          </cell>
          <cell r="Y12">
            <v>0.78300000000000003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19.074000000000002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19.777000000000001</v>
          </cell>
          <cell r="BC12">
            <v>93</v>
          </cell>
          <cell r="BD12">
            <v>57.17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64.328000000000003</v>
          </cell>
          <cell r="E13">
            <v>27.8</v>
          </cell>
          <cell r="F13">
            <v>36.527999999999999</v>
          </cell>
          <cell r="G13">
            <v>34.667999999999999</v>
          </cell>
          <cell r="H13">
            <v>0</v>
          </cell>
          <cell r="I13">
            <v>22.196999999999999</v>
          </cell>
          <cell r="J13">
            <v>0.33300000000000002</v>
          </cell>
          <cell r="K13">
            <v>0.438</v>
          </cell>
          <cell r="L13">
            <v>0</v>
          </cell>
          <cell r="M13">
            <v>0</v>
          </cell>
          <cell r="N13">
            <v>21.425999999999998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7.9000000000000001E-2</v>
          </cell>
          <cell r="X13">
            <v>22.196999999999999</v>
          </cell>
          <cell r="Y13">
            <v>0.85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21.425999999999998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22.196999999999999</v>
          </cell>
          <cell r="BC13">
            <v>105</v>
          </cell>
          <cell r="BD13">
            <v>64.328000000000003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85.588999999999999</v>
          </cell>
          <cell r="E14">
            <v>36.499000000000002</v>
          </cell>
          <cell r="F14">
            <v>49.09</v>
          </cell>
          <cell r="G14">
            <v>34.667999999999999</v>
          </cell>
          <cell r="H14">
            <v>0</v>
          </cell>
          <cell r="I14">
            <v>29.533999999999999</v>
          </cell>
          <cell r="J14">
            <v>0.41399999999999998</v>
          </cell>
          <cell r="K14">
            <v>0.55600000000000005</v>
          </cell>
          <cell r="L14">
            <v>0</v>
          </cell>
          <cell r="M14">
            <v>0</v>
          </cell>
          <cell r="N14">
            <v>28.564</v>
          </cell>
          <cell r="O14">
            <v>0</v>
          </cell>
          <cell r="P14">
            <v>143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143</v>
          </cell>
          <cell r="V14">
            <v>0</v>
          </cell>
          <cell r="W14">
            <v>7.0999999999999994E-2</v>
          </cell>
          <cell r="X14">
            <v>29.533999999999999</v>
          </cell>
          <cell r="Y14">
            <v>1.0409999999999999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28.564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29.533999999999999</v>
          </cell>
          <cell r="BC14">
            <v>143</v>
          </cell>
          <cell r="BD14">
            <v>85.588999999999999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185.238</v>
          </cell>
          <cell r="E15">
            <v>78.802000000000007</v>
          </cell>
          <cell r="F15">
            <v>106.43600000000001</v>
          </cell>
          <cell r="G15">
            <v>34.667999999999999</v>
          </cell>
          <cell r="H15">
            <v>0</v>
          </cell>
          <cell r="I15">
            <v>64.575999999999993</v>
          </cell>
          <cell r="J15">
            <v>0.85299999999999998</v>
          </cell>
          <cell r="K15">
            <v>1.151</v>
          </cell>
          <cell r="L15">
            <v>0</v>
          </cell>
          <cell r="M15">
            <v>0</v>
          </cell>
          <cell r="N15">
            <v>62.572000000000003</v>
          </cell>
          <cell r="O15">
            <v>0</v>
          </cell>
          <cell r="P15">
            <v>314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314</v>
          </cell>
          <cell r="V15">
            <v>0</v>
          </cell>
          <cell r="W15">
            <v>5.5E-2</v>
          </cell>
          <cell r="X15">
            <v>64.575999999999993</v>
          </cell>
          <cell r="Y15">
            <v>2.0590000000000002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62.572000000000003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64.575999999999993</v>
          </cell>
          <cell r="BC15">
            <v>314</v>
          </cell>
          <cell r="BD15">
            <v>185.238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267.72500000000002</v>
          </cell>
          <cell r="E16">
            <v>114.021</v>
          </cell>
          <cell r="F16">
            <v>153.70400000000001</v>
          </cell>
          <cell r="G16">
            <v>34.667999999999999</v>
          </cell>
          <cell r="H16">
            <v>0</v>
          </cell>
          <cell r="I16">
            <v>93.552000000000007</v>
          </cell>
          <cell r="J16">
            <v>1.2390000000000001</v>
          </cell>
          <cell r="K16">
            <v>1.67</v>
          </cell>
          <cell r="L16">
            <v>0</v>
          </cell>
          <cell r="M16">
            <v>0</v>
          </cell>
          <cell r="N16">
            <v>90.643000000000001</v>
          </cell>
          <cell r="O16">
            <v>0</v>
          </cell>
          <cell r="P16">
            <v>454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454</v>
          </cell>
          <cell r="V16">
            <v>0</v>
          </cell>
          <cell r="W16">
            <v>3.3000000000000002E-2</v>
          </cell>
          <cell r="X16">
            <v>93.552000000000007</v>
          </cell>
          <cell r="Y16">
            <v>2.9419999999999997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90.643000000000001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454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93.552000000000007</v>
          </cell>
          <cell r="BC16">
            <v>454</v>
          </cell>
          <cell r="BD16">
            <v>267.72500000000002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4274</v>
          </cell>
        </row>
      </sheetData>
    </sheetDataSet>
  </externalBook>
</externalLink>
</file>

<file path=xl/externalLinks/externalLink3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1275.817</v>
          </cell>
          <cell r="E6">
            <v>576.428</v>
          </cell>
          <cell r="F6">
            <v>699.38900000000001</v>
          </cell>
          <cell r="G6">
            <v>34.558</v>
          </cell>
          <cell r="H6">
            <v>0</v>
          </cell>
          <cell r="I6">
            <v>461.54500000000002</v>
          </cell>
          <cell r="J6">
            <v>4.7649999999999997</v>
          </cell>
          <cell r="K6">
            <v>5.7809999999999997</v>
          </cell>
          <cell r="L6">
            <v>0</v>
          </cell>
          <cell r="M6">
            <v>0</v>
          </cell>
          <cell r="N6">
            <v>450.99900000000002</v>
          </cell>
          <cell r="O6">
            <v>0</v>
          </cell>
          <cell r="P6">
            <v>2016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2016</v>
          </cell>
          <cell r="V6">
            <v>0</v>
          </cell>
          <cell r="W6">
            <v>2.6360000000000001</v>
          </cell>
          <cell r="X6">
            <v>461.54500000000002</v>
          </cell>
          <cell r="Y6">
            <v>13.181999999999999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450.99900000000002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461.54500000000002</v>
          </cell>
          <cell r="BC6">
            <v>2016</v>
          </cell>
          <cell r="BD6">
            <v>1275.817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1075.9469999999999</v>
          </cell>
          <cell r="E7">
            <v>486.81900000000002</v>
          </cell>
          <cell r="F7">
            <v>589.12800000000004</v>
          </cell>
          <cell r="G7">
            <v>34.540999999999997</v>
          </cell>
          <cell r="H7">
            <v>0</v>
          </cell>
          <cell r="I7">
            <v>387.69</v>
          </cell>
          <cell r="J7">
            <v>4.7569999999999997</v>
          </cell>
          <cell r="K7">
            <v>5.7560000000000002</v>
          </cell>
          <cell r="L7">
            <v>0</v>
          </cell>
          <cell r="M7">
            <v>0</v>
          </cell>
          <cell r="N7">
            <v>377.17700000000002</v>
          </cell>
          <cell r="O7">
            <v>0</v>
          </cell>
          <cell r="P7">
            <v>1689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1689</v>
          </cell>
          <cell r="V7">
            <v>0</v>
          </cell>
          <cell r="W7">
            <v>3.9969999999999999</v>
          </cell>
          <cell r="X7">
            <v>387.69</v>
          </cell>
          <cell r="Y7">
            <v>14.51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377.17700000000002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387.69</v>
          </cell>
          <cell r="BC7">
            <v>1689</v>
          </cell>
          <cell r="BD7">
            <v>1075.9469999999999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977.28499999999997</v>
          </cell>
          <cell r="E8">
            <v>437.529</v>
          </cell>
          <cell r="F8">
            <v>539.75599999999997</v>
          </cell>
          <cell r="G8">
            <v>34.548000000000002</v>
          </cell>
          <cell r="H8">
            <v>0</v>
          </cell>
          <cell r="I8">
            <v>350.36099999999999</v>
          </cell>
          <cell r="J8">
            <v>4.0869999999999997</v>
          </cell>
          <cell r="K8">
            <v>5.0419999999999998</v>
          </cell>
          <cell r="L8">
            <v>0</v>
          </cell>
          <cell r="M8">
            <v>0</v>
          </cell>
          <cell r="N8">
            <v>341.23200000000003</v>
          </cell>
          <cell r="O8">
            <v>0</v>
          </cell>
          <cell r="P8">
            <v>1556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1556</v>
          </cell>
          <cell r="V8">
            <v>0</v>
          </cell>
          <cell r="W8">
            <v>5.085</v>
          </cell>
          <cell r="X8">
            <v>350.36099999999999</v>
          </cell>
          <cell r="Y8">
            <v>14.213999999999999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341.23200000000003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1556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350.36099999999999</v>
          </cell>
          <cell r="BC8">
            <v>1556</v>
          </cell>
          <cell r="BD8">
            <v>977.28499999999997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528.94500000000005</v>
          </cell>
          <cell r="E9">
            <v>237.566</v>
          </cell>
          <cell r="F9">
            <v>291.37900000000002</v>
          </cell>
          <cell r="G9">
            <v>34.576999999999998</v>
          </cell>
          <cell r="H9">
            <v>0</v>
          </cell>
          <cell r="I9">
            <v>189.334</v>
          </cell>
          <cell r="J9">
            <v>2.2309999999999999</v>
          </cell>
          <cell r="K9">
            <v>2.7370000000000001</v>
          </cell>
          <cell r="L9">
            <v>0</v>
          </cell>
          <cell r="M9">
            <v>0</v>
          </cell>
          <cell r="N9">
            <v>184.36600000000001</v>
          </cell>
          <cell r="O9">
            <v>0</v>
          </cell>
          <cell r="P9">
            <v>836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836</v>
          </cell>
          <cell r="V9">
            <v>0</v>
          </cell>
          <cell r="W9">
            <v>7.5910000000000002</v>
          </cell>
          <cell r="X9">
            <v>189.334</v>
          </cell>
          <cell r="Y9">
            <v>12.559000000000001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184.36600000000001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189.334</v>
          </cell>
          <cell r="BC9">
            <v>836</v>
          </cell>
          <cell r="BD9">
            <v>528.94500000000005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402.30200000000002</v>
          </cell>
          <cell r="E10">
            <v>177.67</v>
          </cell>
          <cell r="F10">
            <v>224.63200000000001</v>
          </cell>
          <cell r="G10">
            <v>34.579000000000001</v>
          </cell>
          <cell r="H10">
            <v>0</v>
          </cell>
          <cell r="I10">
            <v>143.46700000000001</v>
          </cell>
          <cell r="J10">
            <v>1.492</v>
          </cell>
          <cell r="K10">
            <v>1.8859999999999999</v>
          </cell>
          <cell r="L10">
            <v>0</v>
          </cell>
          <cell r="M10">
            <v>0</v>
          </cell>
          <cell r="N10">
            <v>140.089</v>
          </cell>
          <cell r="O10">
            <v>0</v>
          </cell>
          <cell r="P10">
            <v>653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653</v>
          </cell>
          <cell r="V10">
            <v>0</v>
          </cell>
          <cell r="W10">
            <v>6.9989999999999997</v>
          </cell>
          <cell r="X10">
            <v>143.46700000000001</v>
          </cell>
          <cell r="Y10">
            <v>10.376999999999999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653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140.089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653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143.46700000000001</v>
          </cell>
          <cell r="BC10">
            <v>653</v>
          </cell>
          <cell r="BD10">
            <v>402.30200000000002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368.73599999999999</v>
          </cell>
          <cell r="E11">
            <v>165.23699999999999</v>
          </cell>
          <cell r="F11">
            <v>203.499</v>
          </cell>
          <cell r="G11">
            <v>34.591999999999999</v>
          </cell>
          <cell r="H11">
            <v>0</v>
          </cell>
          <cell r="I11">
            <v>131.27000000000001</v>
          </cell>
          <cell r="J11">
            <v>1.224</v>
          </cell>
          <cell r="K11">
            <v>1.508</v>
          </cell>
          <cell r="L11">
            <v>0</v>
          </cell>
          <cell r="M11">
            <v>0</v>
          </cell>
          <cell r="N11">
            <v>128.53800000000001</v>
          </cell>
          <cell r="O11">
            <v>0</v>
          </cell>
          <cell r="P11">
            <v>582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582</v>
          </cell>
          <cell r="V11">
            <v>0</v>
          </cell>
          <cell r="W11">
            <v>4.1580000000000004</v>
          </cell>
          <cell r="X11">
            <v>131.27000000000001</v>
          </cell>
          <cell r="Y11">
            <v>6.8900000000000006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128.53800000000001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131.27000000000001</v>
          </cell>
          <cell r="BC11">
            <v>582</v>
          </cell>
          <cell r="BD11">
            <v>368.73599999999999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409.48099999999999</v>
          </cell>
          <cell r="E12">
            <v>184.268</v>
          </cell>
          <cell r="F12">
            <v>225.21299999999999</v>
          </cell>
          <cell r="G12">
            <v>34.576999999999998</v>
          </cell>
          <cell r="H12">
            <v>0</v>
          </cell>
          <cell r="I12">
            <v>146.13900000000001</v>
          </cell>
          <cell r="J12">
            <v>1.3080000000000001</v>
          </cell>
          <cell r="K12">
            <v>1.5980000000000001</v>
          </cell>
          <cell r="L12">
            <v>0</v>
          </cell>
          <cell r="M12">
            <v>0</v>
          </cell>
          <cell r="N12">
            <v>143.233</v>
          </cell>
          <cell r="O12">
            <v>0</v>
          </cell>
          <cell r="P12">
            <v>643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643</v>
          </cell>
          <cell r="V12">
            <v>0</v>
          </cell>
          <cell r="W12">
            <v>3.677</v>
          </cell>
          <cell r="X12">
            <v>146.13900000000001</v>
          </cell>
          <cell r="Y12">
            <v>6.5830000000000002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143.233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146.13900000000001</v>
          </cell>
          <cell r="BC12">
            <v>643</v>
          </cell>
          <cell r="BD12">
            <v>409.48099999999999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380.483</v>
          </cell>
          <cell r="E13">
            <v>168.87899999999999</v>
          </cell>
          <cell r="F13">
            <v>211.60400000000001</v>
          </cell>
          <cell r="G13">
            <v>34.49</v>
          </cell>
          <cell r="H13">
            <v>0</v>
          </cell>
          <cell r="I13">
            <v>135.89699999999999</v>
          </cell>
          <cell r="J13">
            <v>1.1819999999999999</v>
          </cell>
          <cell r="K13">
            <v>1.48</v>
          </cell>
          <cell r="L13">
            <v>0</v>
          </cell>
          <cell r="M13">
            <v>0</v>
          </cell>
          <cell r="N13">
            <v>133.23500000000001</v>
          </cell>
          <cell r="O13">
            <v>0</v>
          </cell>
          <cell r="P13">
            <v>613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613</v>
          </cell>
          <cell r="V13">
            <v>0</v>
          </cell>
          <cell r="W13">
            <v>3.97</v>
          </cell>
          <cell r="X13">
            <v>135.89699999999999</v>
          </cell>
          <cell r="Y13">
            <v>6.6319999999999997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133.23500000000001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135.89699999999999</v>
          </cell>
          <cell r="BC13">
            <v>613</v>
          </cell>
          <cell r="BD13">
            <v>380.483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410.13299999999998</v>
          </cell>
          <cell r="E14">
            <v>182.63499999999999</v>
          </cell>
          <cell r="F14">
            <v>227.49799999999999</v>
          </cell>
          <cell r="G14">
            <v>34.5</v>
          </cell>
          <cell r="H14">
            <v>0</v>
          </cell>
          <cell r="I14">
            <v>146.51</v>
          </cell>
          <cell r="J14">
            <v>1.339</v>
          </cell>
          <cell r="K14">
            <v>1.667</v>
          </cell>
          <cell r="L14">
            <v>0</v>
          </cell>
          <cell r="M14">
            <v>0</v>
          </cell>
          <cell r="N14">
            <v>143.50399999999999</v>
          </cell>
          <cell r="O14">
            <v>0</v>
          </cell>
          <cell r="P14">
            <v>657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657</v>
          </cell>
          <cell r="V14">
            <v>0</v>
          </cell>
          <cell r="W14">
            <v>4.4669999999999996</v>
          </cell>
          <cell r="X14">
            <v>146.51</v>
          </cell>
          <cell r="Y14">
            <v>7.4729999999999999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143.50399999999999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146.51</v>
          </cell>
          <cell r="BC14">
            <v>657</v>
          </cell>
          <cell r="BD14">
            <v>410.13299999999998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844.12900000000002</v>
          </cell>
          <cell r="E15">
            <v>375.27100000000002</v>
          </cell>
          <cell r="F15">
            <v>468.858</v>
          </cell>
          <cell r="G15">
            <v>34.683</v>
          </cell>
          <cell r="H15">
            <v>0</v>
          </cell>
          <cell r="I15">
            <v>303.26</v>
          </cell>
          <cell r="J15">
            <v>2.8719999999999999</v>
          </cell>
          <cell r="K15">
            <v>3.589</v>
          </cell>
          <cell r="L15">
            <v>0</v>
          </cell>
          <cell r="M15">
            <v>0</v>
          </cell>
          <cell r="N15">
            <v>296.79899999999998</v>
          </cell>
          <cell r="O15">
            <v>0</v>
          </cell>
          <cell r="P15">
            <v>1364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1364</v>
          </cell>
          <cell r="V15">
            <v>0</v>
          </cell>
          <cell r="W15">
            <v>4.2709999999999999</v>
          </cell>
          <cell r="X15">
            <v>303.26</v>
          </cell>
          <cell r="Y15">
            <v>10.731999999999999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1364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296.79899999999998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1364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303.26</v>
          </cell>
          <cell r="BC15">
            <v>1364</v>
          </cell>
          <cell r="BD15">
            <v>844.12900000000002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1266.3530000000001</v>
          </cell>
          <cell r="E16">
            <v>564.38</v>
          </cell>
          <cell r="F16">
            <v>701.97299999999996</v>
          </cell>
          <cell r="G16">
            <v>34.595999999999997</v>
          </cell>
          <cell r="H16">
            <v>0</v>
          </cell>
          <cell r="I16">
            <v>456.935</v>
          </cell>
          <cell r="J16">
            <v>4.6879999999999997</v>
          </cell>
          <cell r="K16">
            <v>5.8310000000000004</v>
          </cell>
          <cell r="L16">
            <v>0</v>
          </cell>
          <cell r="M16">
            <v>0</v>
          </cell>
          <cell r="N16">
            <v>446.416</v>
          </cell>
          <cell r="O16">
            <v>0</v>
          </cell>
          <cell r="P16">
            <v>2046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2046</v>
          </cell>
          <cell r="V16">
            <v>0</v>
          </cell>
          <cell r="W16">
            <v>2.835</v>
          </cell>
          <cell r="X16">
            <v>456.935</v>
          </cell>
          <cell r="Y16">
            <v>13.353999999999999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446.416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456.935</v>
          </cell>
          <cell r="BC16">
            <v>2046</v>
          </cell>
          <cell r="BD16">
            <v>1266.3530000000001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1342.6210000000001</v>
          </cell>
          <cell r="E17">
            <v>594.79</v>
          </cell>
          <cell r="F17">
            <v>747.83100000000002</v>
          </cell>
          <cell r="G17">
            <v>34.588999999999999</v>
          </cell>
          <cell r="H17">
            <v>0</v>
          </cell>
          <cell r="I17">
            <v>485.60700000000003</v>
          </cell>
          <cell r="J17">
            <v>5.1070000000000002</v>
          </cell>
          <cell r="K17">
            <v>6.4219999999999997</v>
          </cell>
          <cell r="L17">
            <v>0</v>
          </cell>
          <cell r="M17">
            <v>0</v>
          </cell>
          <cell r="N17">
            <v>474.07799999999997</v>
          </cell>
          <cell r="O17">
            <v>0</v>
          </cell>
          <cell r="P17">
            <v>2198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2198</v>
          </cell>
          <cell r="V17">
            <v>0</v>
          </cell>
          <cell r="W17">
            <v>3.286</v>
          </cell>
          <cell r="X17">
            <v>485.60700000000003</v>
          </cell>
          <cell r="Y17">
            <v>14.815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2198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474.07799999999997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2198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485.60700000000003</v>
          </cell>
          <cell r="BC17">
            <v>2198</v>
          </cell>
          <cell r="BD17">
            <v>1342.6210000000001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4154</v>
          </cell>
        </row>
      </sheetData>
    </sheetDataSet>
  </externalBook>
</externalLink>
</file>

<file path=xl/externalLinks/externalLink3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98.953999999999994</v>
          </cell>
          <cell r="E6">
            <v>40.896999999999998</v>
          </cell>
          <cell r="F6">
            <v>58.057000000000002</v>
          </cell>
          <cell r="G6">
            <v>34.667999999999999</v>
          </cell>
          <cell r="H6">
            <v>0</v>
          </cell>
          <cell r="I6">
            <v>33.265000000000001</v>
          </cell>
          <cell r="J6">
            <v>0.998</v>
          </cell>
          <cell r="K6">
            <v>1.417</v>
          </cell>
          <cell r="L6">
            <v>0</v>
          </cell>
          <cell r="M6">
            <v>0</v>
          </cell>
          <cell r="N6">
            <v>30.85</v>
          </cell>
          <cell r="O6">
            <v>0</v>
          </cell>
          <cell r="P6">
            <v>170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170</v>
          </cell>
          <cell r="V6">
            <v>0</v>
          </cell>
          <cell r="W6">
            <v>0.13200000000000001</v>
          </cell>
          <cell r="X6">
            <v>33.265000000000001</v>
          </cell>
          <cell r="Y6">
            <v>2.5470000000000002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30.85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33.265000000000001</v>
          </cell>
          <cell r="BC6">
            <v>170</v>
          </cell>
          <cell r="BD6">
            <v>98.953999999999994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257.76299999999998</v>
          </cell>
          <cell r="E7">
            <v>106.738</v>
          </cell>
          <cell r="F7">
            <v>151.02500000000001</v>
          </cell>
          <cell r="G7">
            <v>34.667999999999999</v>
          </cell>
          <cell r="H7">
            <v>0</v>
          </cell>
          <cell r="I7">
            <v>86.97</v>
          </cell>
          <cell r="J7">
            <v>2.5819999999999999</v>
          </cell>
          <cell r="K7">
            <v>3.653</v>
          </cell>
          <cell r="L7">
            <v>0</v>
          </cell>
          <cell r="M7">
            <v>0</v>
          </cell>
          <cell r="N7">
            <v>80.734999999999999</v>
          </cell>
          <cell r="O7">
            <v>0</v>
          </cell>
          <cell r="P7">
            <v>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443</v>
          </cell>
          <cell r="V7">
            <v>0</v>
          </cell>
          <cell r="W7">
            <v>0.05</v>
          </cell>
          <cell r="X7">
            <v>86.97</v>
          </cell>
          <cell r="Y7">
            <v>6.2849999999999993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80.734999999999999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86.97</v>
          </cell>
          <cell r="BC7">
            <v>443</v>
          </cell>
          <cell r="BD7">
            <v>257.76299999999998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255.93299999999999</v>
          </cell>
          <cell r="E8">
            <v>109.419</v>
          </cell>
          <cell r="F8">
            <v>146.51400000000001</v>
          </cell>
          <cell r="G8">
            <v>34.667999999999999</v>
          </cell>
          <cell r="H8">
            <v>0</v>
          </cell>
          <cell r="I8">
            <v>89.203000000000003</v>
          </cell>
          <cell r="J8">
            <v>2.6949999999999998</v>
          </cell>
          <cell r="K8">
            <v>3.6080000000000001</v>
          </cell>
          <cell r="L8">
            <v>0</v>
          </cell>
          <cell r="M8">
            <v>0</v>
          </cell>
          <cell r="N8">
            <v>82.9</v>
          </cell>
          <cell r="O8">
            <v>0</v>
          </cell>
          <cell r="P8">
            <v>430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430</v>
          </cell>
          <cell r="V8">
            <v>0</v>
          </cell>
          <cell r="W8">
            <v>5.7000000000000002E-2</v>
          </cell>
          <cell r="X8">
            <v>89.203000000000003</v>
          </cell>
          <cell r="Y8">
            <v>6.36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89.203000000000003</v>
          </cell>
          <cell r="BC8">
            <v>430</v>
          </cell>
          <cell r="BD8">
            <v>255.93299999999999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182.26400000000001</v>
          </cell>
          <cell r="E9">
            <v>77.540000000000006</v>
          </cell>
          <cell r="F9">
            <v>104.724</v>
          </cell>
          <cell r="G9">
            <v>34.667999999999999</v>
          </cell>
          <cell r="H9">
            <v>0</v>
          </cell>
          <cell r="I9">
            <v>63.140999999999998</v>
          </cell>
          <cell r="J9">
            <v>1.9079999999999999</v>
          </cell>
          <cell r="K9">
            <v>2.577</v>
          </cell>
          <cell r="L9">
            <v>0</v>
          </cell>
          <cell r="M9">
            <v>0</v>
          </cell>
          <cell r="N9">
            <v>58.655999999999999</v>
          </cell>
          <cell r="O9">
            <v>0</v>
          </cell>
          <cell r="P9">
            <v>307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307</v>
          </cell>
          <cell r="V9">
            <v>0</v>
          </cell>
          <cell r="W9">
            <v>0.10100000000000001</v>
          </cell>
          <cell r="X9">
            <v>63.140999999999998</v>
          </cell>
          <cell r="Y9">
            <v>4.5859999999999994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58.655999999999999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63.140999999999998</v>
          </cell>
          <cell r="BC9">
            <v>307</v>
          </cell>
          <cell r="BD9">
            <v>182.26400000000001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114.19</v>
          </cell>
          <cell r="E10">
            <v>48.125999999999998</v>
          </cell>
          <cell r="F10">
            <v>66.063999999999993</v>
          </cell>
          <cell r="G10">
            <v>34.667999999999999</v>
          </cell>
          <cell r="H10">
            <v>0</v>
          </cell>
          <cell r="I10">
            <v>38.851999999999997</v>
          </cell>
          <cell r="J10">
            <v>1.19</v>
          </cell>
          <cell r="K10">
            <v>1.633</v>
          </cell>
          <cell r="L10">
            <v>0</v>
          </cell>
          <cell r="M10">
            <v>0</v>
          </cell>
          <cell r="N10">
            <v>36.029000000000003</v>
          </cell>
          <cell r="O10">
            <v>0</v>
          </cell>
          <cell r="P10">
            <v>192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192</v>
          </cell>
          <cell r="V10">
            <v>0</v>
          </cell>
          <cell r="W10">
            <v>0.13800000000000001</v>
          </cell>
          <cell r="X10">
            <v>38.851999999999997</v>
          </cell>
          <cell r="Y10">
            <v>2.9609999999999999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36.029000000000003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38.851999999999997</v>
          </cell>
          <cell r="BC10">
            <v>192</v>
          </cell>
          <cell r="BD10">
            <v>114.19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59.503</v>
          </cell>
          <cell r="E11">
            <v>25.492000000000001</v>
          </cell>
          <cell r="F11">
            <v>34.011000000000003</v>
          </cell>
          <cell r="G11">
            <v>34.667999999999999</v>
          </cell>
          <cell r="H11">
            <v>0</v>
          </cell>
          <cell r="I11">
            <v>20.196000000000002</v>
          </cell>
          <cell r="J11">
            <v>0.66200000000000003</v>
          </cell>
          <cell r="K11">
            <v>0.88300000000000001</v>
          </cell>
          <cell r="L11">
            <v>0</v>
          </cell>
          <cell r="M11">
            <v>0</v>
          </cell>
          <cell r="N11">
            <v>18.651</v>
          </cell>
          <cell r="O11">
            <v>0</v>
          </cell>
          <cell r="P11">
            <v>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97</v>
          </cell>
          <cell r="V11">
            <v>0</v>
          </cell>
          <cell r="W11">
            <v>0.17599999999999999</v>
          </cell>
          <cell r="X11">
            <v>20.196000000000002</v>
          </cell>
          <cell r="Y11">
            <v>1.7209999999999999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18.651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20.196000000000002</v>
          </cell>
          <cell r="BC11">
            <v>97</v>
          </cell>
          <cell r="BD11">
            <v>59.503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63.247999999999998</v>
          </cell>
          <cell r="E12">
            <v>27.285</v>
          </cell>
          <cell r="F12">
            <v>35.963000000000001</v>
          </cell>
          <cell r="G12">
            <v>34.667999999999999</v>
          </cell>
          <cell r="H12">
            <v>0</v>
          </cell>
          <cell r="I12">
            <v>21.285</v>
          </cell>
          <cell r="J12">
            <v>0.72</v>
          </cell>
          <cell r="K12">
            <v>0.94799999999999995</v>
          </cell>
          <cell r="L12">
            <v>0</v>
          </cell>
          <cell r="M12">
            <v>0</v>
          </cell>
          <cell r="N12">
            <v>19.617000000000001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0.214</v>
          </cell>
          <cell r="X12">
            <v>21.285</v>
          </cell>
          <cell r="Y12">
            <v>1.8819999999999999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19.617000000000001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21.285</v>
          </cell>
          <cell r="BC12">
            <v>101</v>
          </cell>
          <cell r="BD12">
            <v>63.247999999999998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63.012</v>
          </cell>
          <cell r="E13">
            <v>27.111000000000001</v>
          </cell>
          <cell r="F13">
            <v>35.901000000000003</v>
          </cell>
          <cell r="G13">
            <v>34.667999999999999</v>
          </cell>
          <cell r="H13">
            <v>0</v>
          </cell>
          <cell r="I13">
            <v>21.186</v>
          </cell>
          <cell r="J13">
            <v>0.70599999999999996</v>
          </cell>
          <cell r="K13">
            <v>0.93500000000000005</v>
          </cell>
          <cell r="L13">
            <v>0</v>
          </cell>
          <cell r="M13">
            <v>0</v>
          </cell>
          <cell r="N13">
            <v>19.545000000000002</v>
          </cell>
          <cell r="O13">
            <v>0</v>
          </cell>
          <cell r="P13">
            <v>101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</v>
          </cell>
          <cell r="V13">
            <v>0</v>
          </cell>
          <cell r="W13">
            <v>0.17899999999999999</v>
          </cell>
          <cell r="X13">
            <v>21.186</v>
          </cell>
          <cell r="Y13">
            <v>1.82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19.545000000000002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21.186</v>
          </cell>
          <cell r="BC13">
            <v>101</v>
          </cell>
          <cell r="BD13">
            <v>63.012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96.674999999999997</v>
          </cell>
          <cell r="E14">
            <v>40.869</v>
          </cell>
          <cell r="F14">
            <v>55.805999999999997</v>
          </cell>
          <cell r="G14">
            <v>34.667999999999999</v>
          </cell>
          <cell r="H14">
            <v>0</v>
          </cell>
          <cell r="I14">
            <v>32.548999999999999</v>
          </cell>
          <cell r="J14">
            <v>1.018</v>
          </cell>
          <cell r="K14">
            <v>1.39</v>
          </cell>
          <cell r="L14">
            <v>0</v>
          </cell>
          <cell r="M14">
            <v>0</v>
          </cell>
          <cell r="N14">
            <v>30.140999999999998</v>
          </cell>
          <cell r="O14">
            <v>0</v>
          </cell>
          <cell r="P14">
            <v>160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160</v>
          </cell>
          <cell r="V14">
            <v>0</v>
          </cell>
          <cell r="W14">
            <v>0.16900000000000001</v>
          </cell>
          <cell r="X14">
            <v>32.548999999999999</v>
          </cell>
          <cell r="Y14">
            <v>2.577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30.140999999999998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32.548999999999999</v>
          </cell>
          <cell r="BC14">
            <v>160</v>
          </cell>
          <cell r="BD14">
            <v>96.674999999999997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222.28200000000001</v>
          </cell>
          <cell r="E15">
            <v>93.009</v>
          </cell>
          <cell r="F15">
            <v>129.273</v>
          </cell>
          <cell r="G15">
            <v>34.667999999999999</v>
          </cell>
          <cell r="H15">
            <v>0</v>
          </cell>
          <cell r="I15">
            <v>75.144999999999996</v>
          </cell>
          <cell r="J15">
            <v>2.2629999999999999</v>
          </cell>
          <cell r="K15">
            <v>3.145</v>
          </cell>
          <cell r="L15">
            <v>0</v>
          </cell>
          <cell r="M15">
            <v>0</v>
          </cell>
          <cell r="N15">
            <v>69.736999999999995</v>
          </cell>
          <cell r="O15">
            <v>0</v>
          </cell>
          <cell r="P15">
            <v>376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376</v>
          </cell>
          <cell r="V15">
            <v>0</v>
          </cell>
          <cell r="W15">
            <v>9.8000000000000004E-2</v>
          </cell>
          <cell r="X15">
            <v>75.144999999999996</v>
          </cell>
          <cell r="Y15">
            <v>5.5059999999999993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69.736999999999995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75.144999999999996</v>
          </cell>
          <cell r="BC15">
            <v>376</v>
          </cell>
          <cell r="BD15">
            <v>222.28200000000001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272.17599999999999</v>
          </cell>
          <cell r="E16">
            <v>112.727</v>
          </cell>
          <cell r="F16">
            <v>159.44900000000001</v>
          </cell>
          <cell r="G16">
            <v>34.667999999999999</v>
          </cell>
          <cell r="H16">
            <v>0</v>
          </cell>
          <cell r="I16">
            <v>91.515000000000001</v>
          </cell>
          <cell r="J16">
            <v>2.7</v>
          </cell>
          <cell r="K16">
            <v>3.8180000000000001</v>
          </cell>
          <cell r="L16">
            <v>0</v>
          </cell>
          <cell r="M16">
            <v>0</v>
          </cell>
          <cell r="N16">
            <v>84.997</v>
          </cell>
          <cell r="O16">
            <v>0</v>
          </cell>
          <cell r="P16">
            <v>466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466</v>
          </cell>
          <cell r="V16">
            <v>0</v>
          </cell>
          <cell r="W16">
            <v>5.7000000000000002E-2</v>
          </cell>
          <cell r="X16">
            <v>91.515000000000001</v>
          </cell>
          <cell r="Y16">
            <v>6.5750000000000011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466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91.515000000000001</v>
          </cell>
          <cell r="BC16">
            <v>466</v>
          </cell>
          <cell r="BD16">
            <v>272.17599999999999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4277</v>
          </cell>
        </row>
      </sheetData>
    </sheetDataSet>
  </externalBook>
</externalLink>
</file>

<file path=xl/externalLinks/externalLink3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1275.3240000000001</v>
          </cell>
          <cell r="E6">
            <v>592.04200000000003</v>
          </cell>
          <cell r="F6">
            <v>683.28200000000004</v>
          </cell>
          <cell r="G6">
            <v>34.558</v>
          </cell>
          <cell r="H6">
            <v>0</v>
          </cell>
          <cell r="I6">
            <v>462.35700000000003</v>
          </cell>
          <cell r="J6">
            <v>7.09</v>
          </cell>
          <cell r="K6">
            <v>8.1820000000000004</v>
          </cell>
          <cell r="L6">
            <v>0</v>
          </cell>
          <cell r="M6">
            <v>0</v>
          </cell>
          <cell r="N6">
            <v>447.08499999999998</v>
          </cell>
          <cell r="O6">
            <v>0</v>
          </cell>
          <cell r="P6">
            <v>1921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1921</v>
          </cell>
          <cell r="V6">
            <v>0</v>
          </cell>
          <cell r="W6">
            <v>4.8579999999999997</v>
          </cell>
          <cell r="X6">
            <v>462.35700000000003</v>
          </cell>
          <cell r="Y6">
            <v>20.13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447.08499999999998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462.35700000000003</v>
          </cell>
          <cell r="BC6">
            <v>1921</v>
          </cell>
          <cell r="BD6">
            <v>1275.3240000000001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1107.807</v>
          </cell>
          <cell r="E7">
            <v>514.54600000000005</v>
          </cell>
          <cell r="F7">
            <v>593.26099999999997</v>
          </cell>
          <cell r="G7">
            <v>34.540999999999997</v>
          </cell>
          <cell r="H7">
            <v>0</v>
          </cell>
          <cell r="I7">
            <v>400.89299999999997</v>
          </cell>
          <cell r="J7">
            <v>5.9480000000000004</v>
          </cell>
          <cell r="K7">
            <v>6.8579999999999997</v>
          </cell>
          <cell r="L7">
            <v>0</v>
          </cell>
          <cell r="M7">
            <v>0</v>
          </cell>
          <cell r="N7">
            <v>388.08699999999999</v>
          </cell>
          <cell r="O7">
            <v>0</v>
          </cell>
          <cell r="P7">
            <v>1664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1664</v>
          </cell>
          <cell r="V7">
            <v>0</v>
          </cell>
          <cell r="W7">
            <v>4.7110000000000003</v>
          </cell>
          <cell r="X7">
            <v>400.89299999999997</v>
          </cell>
          <cell r="Y7">
            <v>17.517000000000003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388.08699999999999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400.89299999999997</v>
          </cell>
          <cell r="BC7">
            <v>1664</v>
          </cell>
          <cell r="BD7">
            <v>1107.807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1008.509</v>
          </cell>
          <cell r="E8">
            <v>471.16399999999999</v>
          </cell>
          <cell r="F8">
            <v>537.34500000000003</v>
          </cell>
          <cell r="G8">
            <v>34.546999999999997</v>
          </cell>
          <cell r="H8">
            <v>0</v>
          </cell>
          <cell r="I8">
            <v>367.29700000000003</v>
          </cell>
          <cell r="J8">
            <v>6.5439999999999996</v>
          </cell>
          <cell r="K8">
            <v>7.4640000000000004</v>
          </cell>
          <cell r="L8">
            <v>0</v>
          </cell>
          <cell r="M8">
            <v>0</v>
          </cell>
          <cell r="N8">
            <v>353.28899999999999</v>
          </cell>
          <cell r="O8">
            <v>0</v>
          </cell>
          <cell r="P8">
            <v>1508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1508</v>
          </cell>
          <cell r="V8">
            <v>0</v>
          </cell>
          <cell r="W8">
            <v>6.2619999999999996</v>
          </cell>
          <cell r="X8">
            <v>367.29700000000003</v>
          </cell>
          <cell r="Y8">
            <v>20.27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353.28899999999999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367.29700000000003</v>
          </cell>
          <cell r="BC8">
            <v>1508</v>
          </cell>
          <cell r="BD8">
            <v>1008.509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472.28100000000001</v>
          </cell>
          <cell r="E9">
            <v>220.36199999999999</v>
          </cell>
          <cell r="F9">
            <v>251.91900000000001</v>
          </cell>
          <cell r="G9">
            <v>34.576999999999998</v>
          </cell>
          <cell r="H9">
            <v>0</v>
          </cell>
          <cell r="I9">
            <v>168.386</v>
          </cell>
          <cell r="J9">
            <v>1.387</v>
          </cell>
          <cell r="K9">
            <v>1.5860000000000001</v>
          </cell>
          <cell r="L9">
            <v>0</v>
          </cell>
          <cell r="M9">
            <v>0</v>
          </cell>
          <cell r="N9">
            <v>165.41300000000001</v>
          </cell>
          <cell r="O9">
            <v>0</v>
          </cell>
          <cell r="P9">
            <v>693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693</v>
          </cell>
          <cell r="V9">
            <v>0</v>
          </cell>
          <cell r="W9">
            <v>8.5389999999999997</v>
          </cell>
          <cell r="X9">
            <v>168.386</v>
          </cell>
          <cell r="Y9">
            <v>11.512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165.41300000000001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168.386</v>
          </cell>
          <cell r="BC9">
            <v>693</v>
          </cell>
          <cell r="BD9">
            <v>472.28100000000001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469.416</v>
          </cell>
          <cell r="E10">
            <v>220.01400000000001</v>
          </cell>
          <cell r="F10">
            <v>249.40199999999999</v>
          </cell>
          <cell r="G10">
            <v>34.581000000000003</v>
          </cell>
          <cell r="H10">
            <v>0</v>
          </cell>
          <cell r="I10">
            <v>168.34700000000001</v>
          </cell>
          <cell r="J10">
            <v>1.8180000000000001</v>
          </cell>
          <cell r="K10">
            <v>2.06</v>
          </cell>
          <cell r="L10">
            <v>0</v>
          </cell>
          <cell r="M10">
            <v>0</v>
          </cell>
          <cell r="N10">
            <v>164.46899999999999</v>
          </cell>
          <cell r="O10">
            <v>0</v>
          </cell>
          <cell r="P10">
            <v>687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687</v>
          </cell>
          <cell r="V10">
            <v>0</v>
          </cell>
          <cell r="W10">
            <v>8.82</v>
          </cell>
          <cell r="X10">
            <v>168.34700000000001</v>
          </cell>
          <cell r="Y10">
            <v>12.698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164.46899999999999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168.34700000000001</v>
          </cell>
          <cell r="BC10">
            <v>687</v>
          </cell>
          <cell r="BD10">
            <v>469.416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400.11</v>
          </cell>
          <cell r="E11">
            <v>188.803</v>
          </cell>
          <cell r="F11">
            <v>211.30699999999999</v>
          </cell>
          <cell r="G11">
            <v>34.593000000000004</v>
          </cell>
          <cell r="H11">
            <v>0</v>
          </cell>
          <cell r="I11">
            <v>144.20099999999999</v>
          </cell>
          <cell r="J11">
            <v>1.625</v>
          </cell>
          <cell r="K11">
            <v>1.819</v>
          </cell>
          <cell r="L11">
            <v>0</v>
          </cell>
          <cell r="M11">
            <v>0</v>
          </cell>
          <cell r="N11">
            <v>140.75700000000001</v>
          </cell>
          <cell r="O11">
            <v>0</v>
          </cell>
          <cell r="P11">
            <v>581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581</v>
          </cell>
          <cell r="V11">
            <v>0</v>
          </cell>
          <cell r="W11">
            <v>4.5179999999999998</v>
          </cell>
          <cell r="X11">
            <v>144.20099999999999</v>
          </cell>
          <cell r="Y11">
            <v>7.9619999999999997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140.75700000000001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144.20099999999999</v>
          </cell>
          <cell r="BC11">
            <v>581</v>
          </cell>
          <cell r="BD11">
            <v>400.11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366.58800000000002</v>
          </cell>
          <cell r="E12">
            <v>172.38399999999999</v>
          </cell>
          <cell r="F12">
            <v>194.20400000000001</v>
          </cell>
          <cell r="G12">
            <v>34.58</v>
          </cell>
          <cell r="H12">
            <v>0</v>
          </cell>
          <cell r="I12">
            <v>132.16</v>
          </cell>
          <cell r="J12">
            <v>1.4219999999999999</v>
          </cell>
          <cell r="K12">
            <v>1.6020000000000001</v>
          </cell>
          <cell r="L12">
            <v>0</v>
          </cell>
          <cell r="M12">
            <v>0</v>
          </cell>
          <cell r="N12">
            <v>129.136</v>
          </cell>
          <cell r="O12">
            <v>0</v>
          </cell>
          <cell r="P12">
            <v>536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536</v>
          </cell>
          <cell r="V12">
            <v>0</v>
          </cell>
          <cell r="W12">
            <v>4.1269999999999998</v>
          </cell>
          <cell r="X12">
            <v>132.16</v>
          </cell>
          <cell r="Y12">
            <v>7.1509999999999998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129.136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132.16</v>
          </cell>
          <cell r="BC12">
            <v>536</v>
          </cell>
          <cell r="BD12">
            <v>366.58800000000002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377.72500000000002</v>
          </cell>
          <cell r="E13">
            <v>177.59800000000001</v>
          </cell>
          <cell r="F13">
            <v>200.12700000000001</v>
          </cell>
          <cell r="G13">
            <v>34.488999999999997</v>
          </cell>
          <cell r="H13">
            <v>0</v>
          </cell>
          <cell r="I13">
            <v>136.31899999999999</v>
          </cell>
          <cell r="J13">
            <v>1.474</v>
          </cell>
          <cell r="K13">
            <v>1.661</v>
          </cell>
          <cell r="L13">
            <v>0</v>
          </cell>
          <cell r="M13">
            <v>0</v>
          </cell>
          <cell r="N13">
            <v>133.184</v>
          </cell>
          <cell r="O13">
            <v>0</v>
          </cell>
          <cell r="P13">
            <v>553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553</v>
          </cell>
          <cell r="V13">
            <v>0</v>
          </cell>
          <cell r="W13">
            <v>4.3949999999999996</v>
          </cell>
          <cell r="X13">
            <v>136.31899999999999</v>
          </cell>
          <cell r="Y13">
            <v>7.5299999999999994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133.184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553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136.31899999999999</v>
          </cell>
          <cell r="BC13">
            <v>553</v>
          </cell>
          <cell r="BD13">
            <v>377.72500000000002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391.88400000000001</v>
          </cell>
          <cell r="E14">
            <v>184.52</v>
          </cell>
          <cell r="F14">
            <v>207.364</v>
          </cell>
          <cell r="G14">
            <v>34.499000000000002</v>
          </cell>
          <cell r="H14">
            <v>0</v>
          </cell>
          <cell r="I14">
            <v>141.38499999999999</v>
          </cell>
          <cell r="J14">
            <v>1.72</v>
          </cell>
          <cell r="K14">
            <v>1.9319999999999999</v>
          </cell>
          <cell r="L14">
            <v>0</v>
          </cell>
          <cell r="M14">
            <v>0</v>
          </cell>
          <cell r="N14">
            <v>137.733</v>
          </cell>
          <cell r="O14">
            <v>0</v>
          </cell>
          <cell r="P14">
            <v>572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572</v>
          </cell>
          <cell r="V14">
            <v>0</v>
          </cell>
          <cell r="W14">
            <v>6.84</v>
          </cell>
          <cell r="X14">
            <v>141.38499999999999</v>
          </cell>
          <cell r="Y14">
            <v>10.492000000000001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137.733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141.38499999999999</v>
          </cell>
          <cell r="BC14">
            <v>572</v>
          </cell>
          <cell r="BD14">
            <v>391.88400000000001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1038.423</v>
          </cell>
          <cell r="E15">
            <v>485.11</v>
          </cell>
          <cell r="F15">
            <v>553.31299999999999</v>
          </cell>
          <cell r="G15">
            <v>34.683</v>
          </cell>
          <cell r="H15">
            <v>0</v>
          </cell>
          <cell r="I15">
            <v>376.51</v>
          </cell>
          <cell r="J15">
            <v>4.4589999999999996</v>
          </cell>
          <cell r="K15">
            <v>5.0860000000000003</v>
          </cell>
          <cell r="L15">
            <v>0</v>
          </cell>
          <cell r="M15">
            <v>0</v>
          </cell>
          <cell r="N15">
            <v>366.96499999999997</v>
          </cell>
          <cell r="O15">
            <v>0</v>
          </cell>
          <cell r="P15">
            <v>1546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1546</v>
          </cell>
          <cell r="V15">
            <v>0</v>
          </cell>
          <cell r="W15">
            <v>4.2229999999999999</v>
          </cell>
          <cell r="X15">
            <v>376.51</v>
          </cell>
          <cell r="Y15">
            <v>13.768000000000001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366.96499999999997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376.51</v>
          </cell>
          <cell r="BC15">
            <v>1546</v>
          </cell>
          <cell r="BD15">
            <v>1038.423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1258.047</v>
          </cell>
          <cell r="E16">
            <v>584.09199999999998</v>
          </cell>
          <cell r="F16">
            <v>673.95500000000004</v>
          </cell>
          <cell r="G16">
            <v>34.594000000000001</v>
          </cell>
          <cell r="H16">
            <v>0</v>
          </cell>
          <cell r="I16">
            <v>456.44299999999998</v>
          </cell>
          <cell r="J16">
            <v>5.66</v>
          </cell>
          <cell r="K16">
            <v>6.53</v>
          </cell>
          <cell r="L16">
            <v>0</v>
          </cell>
          <cell r="M16">
            <v>0</v>
          </cell>
          <cell r="N16">
            <v>444.25299999999999</v>
          </cell>
          <cell r="O16">
            <v>0</v>
          </cell>
          <cell r="P16">
            <v>1896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1896</v>
          </cell>
          <cell r="V16">
            <v>0</v>
          </cell>
          <cell r="W16">
            <v>3.2719999999999998</v>
          </cell>
          <cell r="X16">
            <v>456.44299999999998</v>
          </cell>
          <cell r="Y16">
            <v>15.462000000000002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444.25299999999999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456.44299999999998</v>
          </cell>
          <cell r="BC16">
            <v>1896</v>
          </cell>
          <cell r="BD16">
            <v>1258.047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1309.124</v>
          </cell>
          <cell r="E17">
            <v>600.15499999999997</v>
          </cell>
          <cell r="F17">
            <v>708.96900000000005</v>
          </cell>
          <cell r="G17">
            <v>34.667999999999999</v>
          </cell>
          <cell r="H17">
            <v>0</v>
          </cell>
          <cell r="I17">
            <v>473.10899999999998</v>
          </cell>
          <cell r="J17">
            <v>6.016</v>
          </cell>
          <cell r="K17">
            <v>7.1070000000000002</v>
          </cell>
          <cell r="L17">
            <v>0</v>
          </cell>
          <cell r="M17">
            <v>0</v>
          </cell>
          <cell r="N17">
            <v>459.98599999999999</v>
          </cell>
          <cell r="O17">
            <v>0</v>
          </cell>
          <cell r="P17">
            <v>2012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2012</v>
          </cell>
          <cell r="V17">
            <v>0</v>
          </cell>
          <cell r="W17">
            <v>3.4649999999999999</v>
          </cell>
          <cell r="X17">
            <v>473.10899999999998</v>
          </cell>
          <cell r="Y17">
            <v>16.588000000000001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2012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459.98599999999999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2012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473.10899999999998</v>
          </cell>
          <cell r="BC17">
            <v>2012</v>
          </cell>
          <cell r="BD17">
            <v>1309.124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4265</v>
          </cell>
        </row>
      </sheetData>
    </sheetDataSet>
  </externalBook>
</externalLink>
</file>

<file path=xl/externalLinks/externalLink3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168.93799999999999</v>
          </cell>
          <cell r="E8">
            <v>83.43</v>
          </cell>
          <cell r="F8">
            <v>85.507999999999996</v>
          </cell>
          <cell r="G8">
            <v>34.548999999999999</v>
          </cell>
          <cell r="H8">
            <v>0</v>
          </cell>
          <cell r="I8">
            <v>60.439</v>
          </cell>
          <cell r="J8">
            <v>3.7290000000000001</v>
          </cell>
          <cell r="K8">
            <v>3.8220000000000001</v>
          </cell>
          <cell r="L8">
            <v>0</v>
          </cell>
          <cell r="M8">
            <v>0</v>
          </cell>
          <cell r="N8">
            <v>52.887999999999998</v>
          </cell>
          <cell r="O8">
            <v>0</v>
          </cell>
          <cell r="P8">
            <v>223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223</v>
          </cell>
          <cell r="V8">
            <v>0</v>
          </cell>
          <cell r="W8">
            <v>0.71499999999999997</v>
          </cell>
          <cell r="X8">
            <v>60.439</v>
          </cell>
          <cell r="Y8">
            <v>8.266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52.887999999999998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223</v>
          </cell>
          <cell r="AZ8">
            <v>0</v>
          </cell>
          <cell r="BA8">
            <v>0</v>
          </cell>
          <cell r="BB8">
            <v>60.439</v>
          </cell>
          <cell r="BC8">
            <v>223</v>
          </cell>
          <cell r="BD8">
            <v>168.93799999999999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705.798</v>
          </cell>
          <cell r="E9">
            <v>324.79599999999999</v>
          </cell>
          <cell r="F9">
            <v>381.00200000000001</v>
          </cell>
          <cell r="G9">
            <v>34.598999999999997</v>
          </cell>
          <cell r="H9">
            <v>0</v>
          </cell>
          <cell r="I9">
            <v>257.16399999999999</v>
          </cell>
          <cell r="J9">
            <v>2.2559999999999998</v>
          </cell>
          <cell r="K9">
            <v>2.6459999999999999</v>
          </cell>
          <cell r="L9">
            <v>0</v>
          </cell>
          <cell r="M9">
            <v>0</v>
          </cell>
          <cell r="N9">
            <v>252.262</v>
          </cell>
          <cell r="O9">
            <v>0</v>
          </cell>
          <cell r="P9">
            <v>1086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1086</v>
          </cell>
          <cell r="V9">
            <v>0</v>
          </cell>
          <cell r="W9">
            <v>0.80200000000000005</v>
          </cell>
          <cell r="X9">
            <v>257.16399999999999</v>
          </cell>
          <cell r="Y9">
            <v>5.7039999999999988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252.262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1086</v>
          </cell>
          <cell r="AZ9">
            <v>0</v>
          </cell>
          <cell r="BA9">
            <v>0</v>
          </cell>
          <cell r="BB9">
            <v>257.16399999999999</v>
          </cell>
          <cell r="BC9">
            <v>1086</v>
          </cell>
          <cell r="BD9">
            <v>705.798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766.65700000000004</v>
          </cell>
          <cell r="E10">
            <v>353.416</v>
          </cell>
          <cell r="F10">
            <v>413.24099999999999</v>
          </cell>
          <cell r="G10">
            <v>34.619999999999997</v>
          </cell>
          <cell r="H10">
            <v>0</v>
          </cell>
          <cell r="I10">
            <v>282.93799999999999</v>
          </cell>
          <cell r="J10">
            <v>2.4910000000000001</v>
          </cell>
          <cell r="K10">
            <v>2.9119999999999999</v>
          </cell>
          <cell r="L10">
            <v>0</v>
          </cell>
          <cell r="M10">
            <v>0</v>
          </cell>
          <cell r="N10">
            <v>277.53500000000003</v>
          </cell>
          <cell r="O10">
            <v>0</v>
          </cell>
          <cell r="P10">
            <v>1191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1191</v>
          </cell>
          <cell r="V10">
            <v>0</v>
          </cell>
          <cell r="W10">
            <v>0.76100000000000001</v>
          </cell>
          <cell r="X10">
            <v>282.93799999999999</v>
          </cell>
          <cell r="Y10">
            <v>6.1640000000000006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1191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277.53500000000003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1191</v>
          </cell>
          <cell r="AZ10">
            <v>0</v>
          </cell>
          <cell r="BA10">
            <v>0</v>
          </cell>
          <cell r="BB10">
            <v>282.93799999999999</v>
          </cell>
          <cell r="BC10">
            <v>1191</v>
          </cell>
          <cell r="BD10">
            <v>766.65700000000004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364.822</v>
          </cell>
          <cell r="E11">
            <v>169.77099999999999</v>
          </cell>
          <cell r="F11">
            <v>195.05099999999999</v>
          </cell>
          <cell r="G11">
            <v>34.603999999999999</v>
          </cell>
          <cell r="H11">
            <v>0</v>
          </cell>
          <cell r="I11">
            <v>134.42699999999999</v>
          </cell>
          <cell r="J11">
            <v>1.399</v>
          </cell>
          <cell r="K11">
            <v>1.607</v>
          </cell>
          <cell r="L11">
            <v>0</v>
          </cell>
          <cell r="M11">
            <v>0</v>
          </cell>
          <cell r="N11">
            <v>131.42099999999999</v>
          </cell>
          <cell r="O11">
            <v>0</v>
          </cell>
          <cell r="P11">
            <v>556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556</v>
          </cell>
          <cell r="V11">
            <v>0</v>
          </cell>
          <cell r="W11">
            <v>0.98399999999999999</v>
          </cell>
          <cell r="X11">
            <v>134.42699999999999</v>
          </cell>
          <cell r="Y11">
            <v>3.99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131.42099999999999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556</v>
          </cell>
          <cell r="AZ11">
            <v>0</v>
          </cell>
          <cell r="BA11">
            <v>0</v>
          </cell>
          <cell r="BB11">
            <v>134.42699999999999</v>
          </cell>
          <cell r="BC11">
            <v>556</v>
          </cell>
          <cell r="BD11">
            <v>364.822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374.71800000000002</v>
          </cell>
          <cell r="E12">
            <v>174.697</v>
          </cell>
          <cell r="F12">
            <v>200.02099999999999</v>
          </cell>
          <cell r="G12">
            <v>34.622</v>
          </cell>
          <cell r="H12">
            <v>0</v>
          </cell>
          <cell r="I12">
            <v>137.56</v>
          </cell>
          <cell r="J12">
            <v>1.4390000000000001</v>
          </cell>
          <cell r="K12">
            <v>1.647</v>
          </cell>
          <cell r="L12">
            <v>0</v>
          </cell>
          <cell r="M12">
            <v>0</v>
          </cell>
          <cell r="N12">
            <v>134.47399999999999</v>
          </cell>
          <cell r="O12">
            <v>0</v>
          </cell>
          <cell r="P12">
            <v>567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567</v>
          </cell>
          <cell r="V12">
            <v>0</v>
          </cell>
          <cell r="W12">
            <v>0.95899999999999996</v>
          </cell>
          <cell r="X12">
            <v>137.56</v>
          </cell>
          <cell r="Y12">
            <v>4.0449999999999999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134.47399999999999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567</v>
          </cell>
          <cell r="AZ12">
            <v>0</v>
          </cell>
          <cell r="BA12">
            <v>0</v>
          </cell>
          <cell r="BB12">
            <v>137.56</v>
          </cell>
          <cell r="BC12">
            <v>567</v>
          </cell>
          <cell r="BD12">
            <v>374.71800000000002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402.584</v>
          </cell>
          <cell r="E13">
            <v>188.018</v>
          </cell>
          <cell r="F13">
            <v>214.566</v>
          </cell>
          <cell r="G13">
            <v>34.546999999999997</v>
          </cell>
          <cell r="H13">
            <v>0</v>
          </cell>
          <cell r="I13">
            <v>147.99199999999999</v>
          </cell>
          <cell r="J13">
            <v>1.47</v>
          </cell>
          <cell r="K13">
            <v>1.6779999999999999</v>
          </cell>
          <cell r="L13">
            <v>0</v>
          </cell>
          <cell r="M13">
            <v>0</v>
          </cell>
          <cell r="N13">
            <v>144.84399999999999</v>
          </cell>
          <cell r="O13">
            <v>0</v>
          </cell>
          <cell r="P13">
            <v>608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608</v>
          </cell>
          <cell r="V13">
            <v>0</v>
          </cell>
          <cell r="W13">
            <v>0.95099999999999996</v>
          </cell>
          <cell r="X13">
            <v>147.99199999999999</v>
          </cell>
          <cell r="Y13">
            <v>4.0989999999999993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144.84399999999999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608</v>
          </cell>
          <cell r="AZ13">
            <v>0</v>
          </cell>
          <cell r="BA13">
            <v>0</v>
          </cell>
          <cell r="BB13">
            <v>147.99199999999999</v>
          </cell>
          <cell r="BC13">
            <v>608</v>
          </cell>
          <cell r="BD13">
            <v>402.584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570.59500000000003</v>
          </cell>
          <cell r="E14">
            <v>264.99599999999998</v>
          </cell>
          <cell r="F14">
            <v>305.59899999999999</v>
          </cell>
          <cell r="G14">
            <v>34.590000000000003</v>
          </cell>
          <cell r="H14">
            <v>0</v>
          </cell>
          <cell r="I14">
            <v>210.04</v>
          </cell>
          <cell r="J14">
            <v>1.964</v>
          </cell>
          <cell r="K14">
            <v>2.2639999999999998</v>
          </cell>
          <cell r="L14">
            <v>0</v>
          </cell>
          <cell r="M14">
            <v>0</v>
          </cell>
          <cell r="N14">
            <v>205.81200000000001</v>
          </cell>
          <cell r="O14">
            <v>0</v>
          </cell>
          <cell r="P14">
            <v>872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872</v>
          </cell>
          <cell r="V14">
            <v>0</v>
          </cell>
          <cell r="W14">
            <v>0.84599999999999997</v>
          </cell>
          <cell r="X14">
            <v>210.04</v>
          </cell>
          <cell r="Y14">
            <v>5.0739999999999998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205.81200000000001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872</v>
          </cell>
          <cell r="AZ14">
            <v>0</v>
          </cell>
          <cell r="BA14">
            <v>0</v>
          </cell>
          <cell r="BB14">
            <v>210.04</v>
          </cell>
          <cell r="BC14">
            <v>872</v>
          </cell>
          <cell r="BD14">
            <v>570.59500000000003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819.61099999999999</v>
          </cell>
          <cell r="E15">
            <v>380.06700000000001</v>
          </cell>
          <cell r="F15">
            <v>439.54399999999998</v>
          </cell>
          <cell r="G15">
            <v>34.615000000000002</v>
          </cell>
          <cell r="H15">
            <v>0</v>
          </cell>
          <cell r="I15">
            <v>303.12</v>
          </cell>
          <cell r="J15">
            <v>2.61</v>
          </cell>
          <cell r="K15">
            <v>3.0190000000000001</v>
          </cell>
          <cell r="L15">
            <v>0</v>
          </cell>
          <cell r="M15">
            <v>0</v>
          </cell>
          <cell r="N15">
            <v>297.49099999999999</v>
          </cell>
          <cell r="O15">
            <v>0</v>
          </cell>
          <cell r="P15">
            <v>1262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1262</v>
          </cell>
          <cell r="V15">
            <v>0</v>
          </cell>
          <cell r="W15">
            <v>0.54900000000000004</v>
          </cell>
          <cell r="X15">
            <v>303.12</v>
          </cell>
          <cell r="Y15">
            <v>6.1779999999999999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297.49099999999999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1262</v>
          </cell>
          <cell r="AZ15">
            <v>0</v>
          </cell>
          <cell r="BA15">
            <v>0</v>
          </cell>
          <cell r="BB15">
            <v>303.12</v>
          </cell>
          <cell r="BC15">
            <v>1262</v>
          </cell>
          <cell r="BD15">
            <v>819.61099999999999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1251.451</v>
          </cell>
          <cell r="E16">
            <v>579.15800000000002</v>
          </cell>
          <cell r="F16">
            <v>672.29300000000001</v>
          </cell>
          <cell r="G16">
            <v>34.593000000000004</v>
          </cell>
          <cell r="H16">
            <v>0</v>
          </cell>
          <cell r="I16">
            <v>465.67</v>
          </cell>
          <cell r="J16">
            <v>4.2720000000000002</v>
          </cell>
          <cell r="K16">
            <v>4.9580000000000002</v>
          </cell>
          <cell r="L16">
            <v>0</v>
          </cell>
          <cell r="M16">
            <v>0</v>
          </cell>
          <cell r="N16">
            <v>456.44</v>
          </cell>
          <cell r="O16">
            <v>0</v>
          </cell>
          <cell r="P16">
            <v>1946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1946</v>
          </cell>
          <cell r="V16">
            <v>0</v>
          </cell>
          <cell r="W16">
            <v>0.40100000000000002</v>
          </cell>
          <cell r="X16">
            <v>465.67</v>
          </cell>
          <cell r="Y16">
            <v>9.6310000000000002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456.44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1946</v>
          </cell>
          <cell r="AZ16">
            <v>0</v>
          </cell>
          <cell r="BA16">
            <v>0</v>
          </cell>
          <cell r="BB16">
            <v>465.67</v>
          </cell>
          <cell r="BC16">
            <v>1946</v>
          </cell>
          <cell r="BD16">
            <v>1251.451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1562.45</v>
          </cell>
          <cell r="E17">
            <v>724.77300000000002</v>
          </cell>
          <cell r="F17">
            <v>837.67700000000002</v>
          </cell>
          <cell r="G17">
            <v>34.578000000000003</v>
          </cell>
          <cell r="H17">
            <v>0</v>
          </cell>
          <cell r="I17">
            <v>582.82000000000005</v>
          </cell>
          <cell r="J17">
            <v>4.5309999999999997</v>
          </cell>
          <cell r="K17">
            <v>5.2359999999999998</v>
          </cell>
          <cell r="L17">
            <v>0</v>
          </cell>
          <cell r="M17">
            <v>0</v>
          </cell>
          <cell r="N17">
            <v>573.053</v>
          </cell>
          <cell r="O17">
            <v>0</v>
          </cell>
          <cell r="P17">
            <v>2425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2425</v>
          </cell>
          <cell r="V17">
            <v>0</v>
          </cell>
          <cell r="W17">
            <v>0.307</v>
          </cell>
          <cell r="X17">
            <v>582.82000000000005</v>
          </cell>
          <cell r="Y17">
            <v>10.074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2425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573.053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2425</v>
          </cell>
          <cell r="AZ17">
            <v>0</v>
          </cell>
          <cell r="BA17">
            <v>0</v>
          </cell>
          <cell r="BB17">
            <v>582.82000000000005</v>
          </cell>
          <cell r="BC17">
            <v>2425</v>
          </cell>
          <cell r="BD17">
            <v>1562.45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4349</v>
          </cell>
        </row>
      </sheetData>
    </sheetDataSet>
  </externalBook>
</externalLink>
</file>

<file path=xl/externalLinks/externalLink3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34.645000000000003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56.91</v>
          </cell>
          <cell r="E9">
            <v>31.285</v>
          </cell>
          <cell r="F9">
            <v>25.625</v>
          </cell>
          <cell r="G9">
            <v>34.561999999999998</v>
          </cell>
          <cell r="H9">
            <v>0</v>
          </cell>
          <cell r="I9">
            <v>19.329999999999998</v>
          </cell>
          <cell r="J9">
            <v>0.22500000000000001</v>
          </cell>
          <cell r="K9">
            <v>0.184</v>
          </cell>
          <cell r="L9">
            <v>0</v>
          </cell>
          <cell r="M9">
            <v>0</v>
          </cell>
          <cell r="N9">
            <v>18.920999999999999</v>
          </cell>
          <cell r="O9">
            <v>0</v>
          </cell>
          <cell r="P9">
            <v>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</v>
          </cell>
          <cell r="V9">
            <v>0</v>
          </cell>
          <cell r="W9">
            <v>0.49299999999999999</v>
          </cell>
          <cell r="X9">
            <v>19.329999999999998</v>
          </cell>
          <cell r="Y9">
            <v>0.90200000000000002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18.920999999999999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19.329999999999998</v>
          </cell>
          <cell r="BC9">
            <v>57</v>
          </cell>
          <cell r="BD9">
            <v>56.91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775.07899999999995</v>
          </cell>
          <cell r="E10">
            <v>356.29500000000002</v>
          </cell>
          <cell r="F10">
            <v>418.78399999999999</v>
          </cell>
          <cell r="G10">
            <v>34.576000000000001</v>
          </cell>
          <cell r="H10">
            <v>0</v>
          </cell>
          <cell r="I10">
            <v>280.995</v>
          </cell>
          <cell r="J10">
            <v>2.6640000000000001</v>
          </cell>
          <cell r="K10">
            <v>3.1320000000000001</v>
          </cell>
          <cell r="L10">
            <v>0</v>
          </cell>
          <cell r="M10">
            <v>0</v>
          </cell>
          <cell r="N10">
            <v>275.19900000000001</v>
          </cell>
          <cell r="O10">
            <v>0</v>
          </cell>
          <cell r="P10">
            <v>1189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1189</v>
          </cell>
          <cell r="V10">
            <v>0</v>
          </cell>
          <cell r="W10">
            <v>0.92500000000000004</v>
          </cell>
          <cell r="X10">
            <v>280.995</v>
          </cell>
          <cell r="Y10">
            <v>6.7210000000000001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275.19900000000001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280.995</v>
          </cell>
          <cell r="BC10">
            <v>1189</v>
          </cell>
          <cell r="BD10">
            <v>775.07899999999995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354.81900000000002</v>
          </cell>
          <cell r="E11">
            <v>166.25</v>
          </cell>
          <cell r="F11">
            <v>188.56899999999999</v>
          </cell>
          <cell r="G11">
            <v>34.600999999999999</v>
          </cell>
          <cell r="H11">
            <v>0</v>
          </cell>
          <cell r="I11">
            <v>131.02199999999999</v>
          </cell>
          <cell r="J11">
            <v>1.458</v>
          </cell>
          <cell r="K11">
            <v>1.6539999999999999</v>
          </cell>
          <cell r="L11">
            <v>0</v>
          </cell>
          <cell r="M11">
            <v>0</v>
          </cell>
          <cell r="N11">
            <v>127.91</v>
          </cell>
          <cell r="O11">
            <v>0</v>
          </cell>
          <cell r="P11">
            <v>535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535</v>
          </cell>
          <cell r="V11">
            <v>0</v>
          </cell>
          <cell r="W11">
            <v>1.0960000000000001</v>
          </cell>
          <cell r="X11">
            <v>131.02199999999999</v>
          </cell>
          <cell r="Y11">
            <v>4.2080000000000002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127.91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131.02199999999999</v>
          </cell>
          <cell r="BC11">
            <v>535</v>
          </cell>
          <cell r="BD11">
            <v>354.81900000000002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270.51499999999999</v>
          </cell>
          <cell r="E12">
            <v>127.836</v>
          </cell>
          <cell r="F12">
            <v>142.679</v>
          </cell>
          <cell r="G12">
            <v>34.515999999999998</v>
          </cell>
          <cell r="H12">
            <v>0</v>
          </cell>
          <cell r="I12">
            <v>102.538</v>
          </cell>
          <cell r="J12">
            <v>1.016</v>
          </cell>
          <cell r="K12">
            <v>1.135</v>
          </cell>
          <cell r="L12">
            <v>0</v>
          </cell>
          <cell r="M12">
            <v>0</v>
          </cell>
          <cell r="N12">
            <v>100.387</v>
          </cell>
          <cell r="O12">
            <v>0</v>
          </cell>
          <cell r="P12">
            <v>412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412</v>
          </cell>
          <cell r="V12">
            <v>0</v>
          </cell>
          <cell r="W12">
            <v>1.1240000000000001</v>
          </cell>
          <cell r="X12">
            <v>102.538</v>
          </cell>
          <cell r="Y12">
            <v>3.2749999999999999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100.387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102.538</v>
          </cell>
          <cell r="BC12">
            <v>412</v>
          </cell>
          <cell r="BD12">
            <v>270.51499999999999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305.459</v>
          </cell>
          <cell r="E13">
            <v>142.03299999999999</v>
          </cell>
          <cell r="F13">
            <v>163.42599999999999</v>
          </cell>
          <cell r="G13">
            <v>34.485999999999997</v>
          </cell>
          <cell r="H13">
            <v>0</v>
          </cell>
          <cell r="I13">
            <v>119.742</v>
          </cell>
          <cell r="J13">
            <v>1.036</v>
          </cell>
          <cell r="K13">
            <v>1.1919999999999999</v>
          </cell>
          <cell r="L13">
            <v>0</v>
          </cell>
          <cell r="M13">
            <v>0</v>
          </cell>
          <cell r="N13">
            <v>117.514</v>
          </cell>
          <cell r="O13">
            <v>0</v>
          </cell>
          <cell r="P13">
            <v>496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496</v>
          </cell>
          <cell r="V13">
            <v>0</v>
          </cell>
          <cell r="W13">
            <v>1.0349999999999999</v>
          </cell>
          <cell r="X13">
            <v>119.742</v>
          </cell>
          <cell r="Y13">
            <v>3.2629999999999999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117.514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119.742</v>
          </cell>
          <cell r="BC13">
            <v>496</v>
          </cell>
          <cell r="BD13">
            <v>305.459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609.04999999999995</v>
          </cell>
          <cell r="E14">
            <v>282.315</v>
          </cell>
          <cell r="F14">
            <v>326.73500000000001</v>
          </cell>
          <cell r="G14">
            <v>34.497</v>
          </cell>
          <cell r="H14">
            <v>0</v>
          </cell>
          <cell r="I14">
            <v>205.69200000000001</v>
          </cell>
          <cell r="J14">
            <v>1.6919999999999999</v>
          </cell>
          <cell r="K14">
            <v>1.9590000000000001</v>
          </cell>
          <cell r="L14">
            <v>0</v>
          </cell>
          <cell r="M14">
            <v>0</v>
          </cell>
          <cell r="N14">
            <v>202.041</v>
          </cell>
          <cell r="O14">
            <v>0</v>
          </cell>
          <cell r="P14">
            <v>857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857</v>
          </cell>
          <cell r="V14">
            <v>0</v>
          </cell>
          <cell r="W14">
            <v>0.88500000000000001</v>
          </cell>
          <cell r="X14">
            <v>205.69200000000001</v>
          </cell>
          <cell r="Y14">
            <v>4.5359999999999996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202.041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205.69200000000001</v>
          </cell>
          <cell r="BC14">
            <v>857</v>
          </cell>
          <cell r="BD14">
            <v>609.04999999999995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1017.697</v>
          </cell>
          <cell r="E15">
            <v>466.84199999999998</v>
          </cell>
          <cell r="F15">
            <v>550.85500000000002</v>
          </cell>
          <cell r="G15">
            <v>34.643000000000001</v>
          </cell>
          <cell r="H15">
            <v>0</v>
          </cell>
          <cell r="I15">
            <v>378.07299999999998</v>
          </cell>
          <cell r="J15">
            <v>2.8860000000000001</v>
          </cell>
          <cell r="K15">
            <v>3.4060000000000001</v>
          </cell>
          <cell r="L15">
            <v>0</v>
          </cell>
          <cell r="M15">
            <v>0</v>
          </cell>
          <cell r="N15">
            <v>371.78100000000001</v>
          </cell>
          <cell r="O15">
            <v>0</v>
          </cell>
          <cell r="P15">
            <v>1606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1606</v>
          </cell>
          <cell r="V15">
            <v>0</v>
          </cell>
          <cell r="W15">
            <v>0.65100000000000002</v>
          </cell>
          <cell r="X15">
            <v>378.07299999999998</v>
          </cell>
          <cell r="Y15">
            <v>6.9429999999999996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371.78100000000001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378.07299999999998</v>
          </cell>
          <cell r="BC15">
            <v>1606</v>
          </cell>
          <cell r="BD15">
            <v>1017.697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1244.8589999999999</v>
          </cell>
          <cell r="E16">
            <v>567.99</v>
          </cell>
          <cell r="F16">
            <v>676.86900000000003</v>
          </cell>
          <cell r="G16">
            <v>34.585000000000001</v>
          </cell>
          <cell r="H16">
            <v>0</v>
          </cell>
          <cell r="I16">
            <v>463.161</v>
          </cell>
          <cell r="J16">
            <v>3.2669999999999999</v>
          </cell>
          <cell r="K16">
            <v>3.8929999999999998</v>
          </cell>
          <cell r="L16">
            <v>0</v>
          </cell>
          <cell r="M16">
            <v>0</v>
          </cell>
          <cell r="N16">
            <v>456.00099999999998</v>
          </cell>
          <cell r="O16">
            <v>0</v>
          </cell>
          <cell r="P16">
            <v>1987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1987</v>
          </cell>
          <cell r="V16">
            <v>0</v>
          </cell>
          <cell r="W16">
            <v>0.45100000000000001</v>
          </cell>
          <cell r="X16">
            <v>463.161</v>
          </cell>
          <cell r="Y16">
            <v>7.6109999999999998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456.00099999999998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463.161</v>
          </cell>
          <cell r="BC16">
            <v>1987</v>
          </cell>
          <cell r="BD16">
            <v>1244.8589999999999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1422.758</v>
          </cell>
          <cell r="E17">
            <v>641.59799999999996</v>
          </cell>
          <cell r="F17">
            <v>781.16</v>
          </cell>
          <cell r="G17">
            <v>34.597000000000001</v>
          </cell>
          <cell r="H17">
            <v>0</v>
          </cell>
          <cell r="I17">
            <v>519.27</v>
          </cell>
          <cell r="J17">
            <v>3.5449999999999999</v>
          </cell>
          <cell r="K17">
            <v>4.3170000000000002</v>
          </cell>
          <cell r="L17">
            <v>0</v>
          </cell>
          <cell r="M17">
            <v>0</v>
          </cell>
          <cell r="N17">
            <v>511.40800000000002</v>
          </cell>
          <cell r="O17">
            <v>0</v>
          </cell>
          <cell r="P17">
            <v>2276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2276</v>
          </cell>
          <cell r="V17">
            <v>0</v>
          </cell>
          <cell r="W17">
            <v>0.39100000000000001</v>
          </cell>
          <cell r="X17">
            <v>519.27</v>
          </cell>
          <cell r="Y17">
            <v>8.2530000000000001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511.40800000000002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519.27</v>
          </cell>
          <cell r="BC17">
            <v>2276</v>
          </cell>
          <cell r="BD17">
            <v>1422.758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4352</v>
          </cell>
        </row>
      </sheetData>
      <sheetData sheetId="24"/>
    </sheetDataSet>
  </externalBook>
</externalLink>
</file>

<file path=xl/externalLinks/externalLink3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167.03700000000001</v>
          </cell>
          <cell r="E8">
            <v>70.944000000000003</v>
          </cell>
          <cell r="F8">
            <v>96.093000000000004</v>
          </cell>
          <cell r="G8">
            <v>34.557000000000002</v>
          </cell>
          <cell r="H8">
            <v>0</v>
          </cell>
          <cell r="I8">
            <v>58.652000000000001</v>
          </cell>
          <cell r="J8">
            <v>1.419</v>
          </cell>
          <cell r="K8">
            <v>1.9219999999999999</v>
          </cell>
          <cell r="L8">
            <v>0</v>
          </cell>
          <cell r="M8">
            <v>0</v>
          </cell>
          <cell r="N8">
            <v>55.311</v>
          </cell>
          <cell r="O8">
            <v>0</v>
          </cell>
          <cell r="P8">
            <v>286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286</v>
          </cell>
          <cell r="V8">
            <v>0</v>
          </cell>
          <cell r="W8">
            <v>0.108</v>
          </cell>
          <cell r="X8">
            <v>58.652000000000001</v>
          </cell>
          <cell r="Y8">
            <v>3.4490000000000003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55.311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58.652000000000001</v>
          </cell>
          <cell r="BC8">
            <v>286</v>
          </cell>
          <cell r="BD8">
            <v>167.03700000000001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263.90300000000002</v>
          </cell>
          <cell r="E9">
            <v>109.342</v>
          </cell>
          <cell r="F9">
            <v>154.56100000000001</v>
          </cell>
          <cell r="G9">
            <v>34.561</v>
          </cell>
          <cell r="H9">
            <v>0</v>
          </cell>
          <cell r="I9">
            <v>90.394000000000005</v>
          </cell>
          <cell r="J9">
            <v>1.1299999999999999</v>
          </cell>
          <cell r="K9">
            <v>1.597</v>
          </cell>
          <cell r="L9">
            <v>0</v>
          </cell>
          <cell r="M9">
            <v>0</v>
          </cell>
          <cell r="N9">
            <v>87.667000000000002</v>
          </cell>
          <cell r="O9">
            <v>0</v>
          </cell>
          <cell r="P9">
            <v>460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460</v>
          </cell>
          <cell r="V9">
            <v>0</v>
          </cell>
          <cell r="W9">
            <v>5.2999999999999999E-2</v>
          </cell>
          <cell r="X9">
            <v>90.394000000000005</v>
          </cell>
          <cell r="Y9">
            <v>2.78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87.667000000000002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90.394000000000005</v>
          </cell>
          <cell r="BC9">
            <v>460</v>
          </cell>
          <cell r="BD9">
            <v>263.90300000000002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253.548</v>
          </cell>
          <cell r="E10">
            <v>105.059</v>
          </cell>
          <cell r="F10">
            <v>148.489</v>
          </cell>
          <cell r="G10">
            <v>34.576000000000001</v>
          </cell>
          <cell r="H10">
            <v>0</v>
          </cell>
          <cell r="I10">
            <v>86.474999999999994</v>
          </cell>
          <cell r="J10">
            <v>0.876</v>
          </cell>
          <cell r="K10">
            <v>1.2370000000000001</v>
          </cell>
          <cell r="L10">
            <v>0</v>
          </cell>
          <cell r="M10">
            <v>0</v>
          </cell>
          <cell r="N10">
            <v>84.361999999999995</v>
          </cell>
          <cell r="O10">
            <v>0</v>
          </cell>
          <cell r="P10">
            <v>440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440</v>
          </cell>
          <cell r="V10">
            <v>0</v>
          </cell>
          <cell r="W10">
            <v>6.6000000000000003E-2</v>
          </cell>
          <cell r="X10">
            <v>86.474999999999994</v>
          </cell>
          <cell r="Y10">
            <v>2.1789999999999998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84.361999999999995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86.474999999999994</v>
          </cell>
          <cell r="BC10">
            <v>440</v>
          </cell>
          <cell r="BD10">
            <v>253.548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144.976</v>
          </cell>
          <cell r="E11">
            <v>61.216000000000001</v>
          </cell>
          <cell r="F11">
            <v>83.76</v>
          </cell>
          <cell r="G11">
            <v>34.6</v>
          </cell>
          <cell r="H11">
            <v>0</v>
          </cell>
          <cell r="I11">
            <v>49.534999999999997</v>
          </cell>
          <cell r="J11">
            <v>0.79800000000000004</v>
          </cell>
          <cell r="K11">
            <v>1.0920000000000001</v>
          </cell>
          <cell r="L11">
            <v>0</v>
          </cell>
          <cell r="M11">
            <v>0</v>
          </cell>
          <cell r="N11">
            <v>47.645000000000003</v>
          </cell>
          <cell r="O11">
            <v>0</v>
          </cell>
          <cell r="P11">
            <v>244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244</v>
          </cell>
          <cell r="V11">
            <v>0</v>
          </cell>
          <cell r="W11">
            <v>0.115</v>
          </cell>
          <cell r="X11">
            <v>49.534999999999997</v>
          </cell>
          <cell r="Y11">
            <v>2.0050000000000003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47.645000000000003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49.534999999999997</v>
          </cell>
          <cell r="BC11">
            <v>244</v>
          </cell>
          <cell r="BD11">
            <v>144.976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141.89400000000001</v>
          </cell>
          <cell r="E12">
            <v>60.075000000000003</v>
          </cell>
          <cell r="F12">
            <v>81.819000000000003</v>
          </cell>
          <cell r="G12">
            <v>34.517000000000003</v>
          </cell>
          <cell r="H12">
            <v>0</v>
          </cell>
          <cell r="I12">
            <v>48.95</v>
          </cell>
          <cell r="J12">
            <v>1.0640000000000001</v>
          </cell>
          <cell r="K12">
            <v>1.448</v>
          </cell>
          <cell r="L12">
            <v>0</v>
          </cell>
          <cell r="M12">
            <v>0</v>
          </cell>
          <cell r="N12">
            <v>46.438000000000002</v>
          </cell>
          <cell r="O12">
            <v>0</v>
          </cell>
          <cell r="P12">
            <v>240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240</v>
          </cell>
          <cell r="V12">
            <v>0</v>
          </cell>
          <cell r="W12">
            <v>0.114</v>
          </cell>
          <cell r="X12">
            <v>48.95</v>
          </cell>
          <cell r="Y12">
            <v>2.6259999999999999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46.438000000000002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48.95</v>
          </cell>
          <cell r="BC12">
            <v>240</v>
          </cell>
          <cell r="BD12">
            <v>141.89400000000001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151.50399999999999</v>
          </cell>
          <cell r="E13">
            <v>63.917999999999999</v>
          </cell>
          <cell r="F13">
            <v>87.585999999999999</v>
          </cell>
          <cell r="G13">
            <v>34.491</v>
          </cell>
          <cell r="H13">
            <v>0</v>
          </cell>
          <cell r="I13">
            <v>51.084000000000003</v>
          </cell>
          <cell r="J13">
            <v>0.53900000000000003</v>
          </cell>
          <cell r="K13">
            <v>0.73899999999999999</v>
          </cell>
          <cell r="L13">
            <v>0</v>
          </cell>
          <cell r="M13">
            <v>0</v>
          </cell>
          <cell r="N13">
            <v>49.805999999999997</v>
          </cell>
          <cell r="O13">
            <v>0</v>
          </cell>
          <cell r="P13">
            <v>252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252</v>
          </cell>
          <cell r="V13">
            <v>0</v>
          </cell>
          <cell r="W13">
            <v>0.10199999999999999</v>
          </cell>
          <cell r="X13">
            <v>51.084000000000003</v>
          </cell>
          <cell r="Y13">
            <v>1.3800000000000001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49.805999999999997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51.084000000000003</v>
          </cell>
          <cell r="BC13">
            <v>252</v>
          </cell>
          <cell r="BD13">
            <v>151.50399999999999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170.46799999999999</v>
          </cell>
          <cell r="E14">
            <v>71.242999999999995</v>
          </cell>
          <cell r="F14">
            <v>99.224999999999994</v>
          </cell>
          <cell r="G14">
            <v>34.496000000000002</v>
          </cell>
          <cell r="H14">
            <v>0</v>
          </cell>
          <cell r="I14">
            <v>58.238</v>
          </cell>
          <cell r="J14">
            <v>0.82299999999999995</v>
          </cell>
          <cell r="K14">
            <v>1.1459999999999999</v>
          </cell>
          <cell r="L14">
            <v>0</v>
          </cell>
          <cell r="M14">
            <v>0</v>
          </cell>
          <cell r="N14">
            <v>56.268999999999998</v>
          </cell>
          <cell r="O14">
            <v>0</v>
          </cell>
          <cell r="P14">
            <v>292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292</v>
          </cell>
          <cell r="V14">
            <v>0</v>
          </cell>
          <cell r="W14">
            <v>9.0999999999999998E-2</v>
          </cell>
          <cell r="X14">
            <v>58.238</v>
          </cell>
          <cell r="Y14">
            <v>2.06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56.268999999999998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58.238</v>
          </cell>
          <cell r="BC14">
            <v>292</v>
          </cell>
          <cell r="BD14">
            <v>170.46799999999999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234.553</v>
          </cell>
          <cell r="E15">
            <v>96.623999999999995</v>
          </cell>
          <cell r="F15">
            <v>137.929</v>
          </cell>
          <cell r="G15">
            <v>34.643999999999998</v>
          </cell>
          <cell r="H15">
            <v>0</v>
          </cell>
          <cell r="I15">
            <v>80.561000000000007</v>
          </cell>
          <cell r="J15">
            <v>1.0129999999999999</v>
          </cell>
          <cell r="K15">
            <v>1.446</v>
          </cell>
          <cell r="L15">
            <v>0</v>
          </cell>
          <cell r="M15">
            <v>0</v>
          </cell>
          <cell r="N15">
            <v>78.102000000000004</v>
          </cell>
          <cell r="O15">
            <v>0</v>
          </cell>
          <cell r="P15">
            <v>414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414</v>
          </cell>
          <cell r="V15">
            <v>0</v>
          </cell>
          <cell r="W15">
            <v>6.0999999999999999E-2</v>
          </cell>
          <cell r="X15">
            <v>80.561000000000007</v>
          </cell>
          <cell r="Y15">
            <v>2.5199999999999996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78.102000000000004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80.561000000000007</v>
          </cell>
          <cell r="BC15">
            <v>414</v>
          </cell>
          <cell r="BD15">
            <v>234.553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350.93700000000001</v>
          </cell>
          <cell r="E16">
            <v>144.56</v>
          </cell>
          <cell r="F16">
            <v>206.37700000000001</v>
          </cell>
          <cell r="G16">
            <v>34.585000000000001</v>
          </cell>
          <cell r="H16">
            <v>0</v>
          </cell>
          <cell r="I16">
            <v>119.857</v>
          </cell>
          <cell r="J16">
            <v>1.831</v>
          </cell>
          <cell r="K16">
            <v>2.6139999999999999</v>
          </cell>
          <cell r="L16">
            <v>0</v>
          </cell>
          <cell r="M16">
            <v>0</v>
          </cell>
          <cell r="N16">
            <v>115.41200000000001</v>
          </cell>
          <cell r="O16">
            <v>0</v>
          </cell>
          <cell r="P16">
            <v>616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616</v>
          </cell>
          <cell r="V16">
            <v>0</v>
          </cell>
          <cell r="W16">
            <v>2.9000000000000001E-2</v>
          </cell>
          <cell r="X16">
            <v>119.857</v>
          </cell>
          <cell r="Y16">
            <v>4.4740000000000002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115.41200000000001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616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119.857</v>
          </cell>
          <cell r="BC16">
            <v>616</v>
          </cell>
          <cell r="BD16">
            <v>350.93700000000001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347.84399999999999</v>
          </cell>
          <cell r="E17">
            <v>144.82300000000001</v>
          </cell>
          <cell r="F17">
            <v>203.02099999999999</v>
          </cell>
          <cell r="G17">
            <v>34.597999999999999</v>
          </cell>
          <cell r="H17">
            <v>0</v>
          </cell>
          <cell r="I17">
            <v>119.485</v>
          </cell>
          <cell r="J17">
            <v>1.3220000000000001</v>
          </cell>
          <cell r="K17">
            <v>1.853</v>
          </cell>
          <cell r="L17">
            <v>0</v>
          </cell>
          <cell r="M17">
            <v>0</v>
          </cell>
          <cell r="N17">
            <v>116.31</v>
          </cell>
          <cell r="O17">
            <v>0</v>
          </cell>
          <cell r="P17">
            <v>603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603</v>
          </cell>
          <cell r="V17">
            <v>0</v>
          </cell>
          <cell r="W17">
            <v>3.5000000000000003E-2</v>
          </cell>
          <cell r="X17">
            <v>119.485</v>
          </cell>
          <cell r="Y17">
            <v>3.21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603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116.31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603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119.485</v>
          </cell>
          <cell r="BC17">
            <v>603</v>
          </cell>
          <cell r="BD17">
            <v>347.84399999999999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4406</v>
          </cell>
        </row>
      </sheetData>
      <sheetData sheetId="23"/>
    </sheetDataSet>
  </externalBook>
</externalLink>
</file>

<file path=xl/externalLinks/externalLink3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8u5kvAWowUWXUD6aecZFcMkuHiRP2wJFsVjbRAi1aAbBlPcaPfaMRpvc88Dov1dA" itemId="01NSLJUJ3UOBLAMMHPFBFZIDW2THSL665R">
      <xxl21:absoluteUrl r:id="rId2"/>
    </xxl21:alternateUrls>
    <sheetNames>
      <sheetName val="2019_11_nove"/>
      <sheetName val="List1"/>
      <sheetName val="2020_31_nove"/>
      <sheetName val="2011  32"/>
    </sheetNames>
    <sheetDataSet>
      <sheetData sheetId="0">
        <row r="5">
          <cell r="F5" t="str">
            <v>00328_T11</v>
          </cell>
          <cell r="G5" t="str">
            <v>Kotelna Humpolec</v>
          </cell>
          <cell r="J5">
            <v>184</v>
          </cell>
          <cell r="K5">
            <v>125</v>
          </cell>
          <cell r="L5">
            <v>0.4</v>
          </cell>
          <cell r="U5" t="str">
            <v>NA2947</v>
          </cell>
        </row>
        <row r="6">
          <cell r="F6" t="str">
            <v>19159_T11</v>
          </cell>
          <cell r="G6" t="str">
            <v>Kotelna Votice</v>
          </cell>
          <cell r="J6">
            <v>226</v>
          </cell>
          <cell r="K6">
            <v>150</v>
          </cell>
          <cell r="L6">
            <v>0.4</v>
          </cell>
          <cell r="U6" t="str">
            <v>NN650</v>
          </cell>
        </row>
        <row r="7">
          <cell r="F7" t="str">
            <v>00315_T11</v>
          </cell>
          <cell r="G7" t="str">
            <v>Kotelna Svitavy Tovární</v>
          </cell>
          <cell r="J7">
            <v>417</v>
          </cell>
          <cell r="K7">
            <v>266</v>
          </cell>
          <cell r="L7">
            <v>0.4</v>
          </cell>
          <cell r="U7" t="str">
            <v>NN360</v>
          </cell>
        </row>
        <row r="8">
          <cell r="F8" t="str">
            <v>00316_T11</v>
          </cell>
          <cell r="G8" t="str">
            <v>Kotelna Svitavy Dimitrova</v>
          </cell>
          <cell r="J8">
            <v>200</v>
          </cell>
          <cell r="K8">
            <v>140</v>
          </cell>
          <cell r="L8">
            <v>0.4</v>
          </cell>
          <cell r="U8" t="str">
            <v>NN3</v>
          </cell>
        </row>
        <row r="9">
          <cell r="F9" t="str">
            <v>15794_T11</v>
          </cell>
          <cell r="G9" t="str">
            <v>Kotelna Světlá nad Sázavou MT22</v>
          </cell>
          <cell r="J9">
            <v>43</v>
          </cell>
          <cell r="K9">
            <v>22</v>
          </cell>
          <cell r="L9">
            <v>0.4</v>
          </cell>
          <cell r="U9" t="str">
            <v>NN786</v>
          </cell>
        </row>
        <row r="10">
          <cell r="F10" t="str">
            <v>00319_T11</v>
          </cell>
          <cell r="G10" t="str">
            <v>Kotelna Zruč - Na Výsluní</v>
          </cell>
          <cell r="J10">
            <v>604</v>
          </cell>
          <cell r="K10">
            <v>430</v>
          </cell>
          <cell r="L10" t="str">
            <v>22, 0,4</v>
          </cell>
          <cell r="U10" t="str">
            <v>NN1068</v>
          </cell>
        </row>
        <row r="11">
          <cell r="F11" t="str">
            <v>02076_T11</v>
          </cell>
          <cell r="G11" t="str">
            <v>Kotelna Zruč -Sázavan</v>
          </cell>
          <cell r="J11">
            <v>1063</v>
          </cell>
          <cell r="K11">
            <v>800</v>
          </cell>
          <cell r="L11">
            <v>0.4</v>
          </cell>
          <cell r="U11" t="str">
            <v>NA3468</v>
          </cell>
        </row>
        <row r="12">
          <cell r="F12" t="str">
            <v>02791_T11</v>
          </cell>
          <cell r="G12" t="str">
            <v>Kotelna Govorova - Smiřice</v>
          </cell>
          <cell r="J12">
            <v>234</v>
          </cell>
          <cell r="K12">
            <v>170</v>
          </cell>
          <cell r="L12">
            <v>0.4</v>
          </cell>
          <cell r="U12" t="str">
            <v>NA1747</v>
          </cell>
        </row>
        <row r="13">
          <cell r="F13" t="str">
            <v>02791_T11</v>
          </cell>
          <cell r="G13" t="str">
            <v>Kotelna Smiřice Govorova Micro 8</v>
          </cell>
          <cell r="J13">
            <v>19</v>
          </cell>
          <cell r="K13">
            <v>8</v>
          </cell>
          <cell r="L13">
            <v>0.4</v>
          </cell>
          <cell r="U13" t="str">
            <v>NN1770</v>
          </cell>
        </row>
        <row r="14">
          <cell r="F14" t="str">
            <v>02966_T11</v>
          </cell>
          <cell r="G14" t="str">
            <v>Kotelna Krátká - Železná Ruda</v>
          </cell>
          <cell r="J14">
            <v>234</v>
          </cell>
          <cell r="K14">
            <v>170</v>
          </cell>
          <cell r="L14">
            <v>0.4</v>
          </cell>
          <cell r="U14" t="str">
            <v>NA1746</v>
          </cell>
        </row>
        <row r="15">
          <cell r="F15" t="str">
            <v>02966_T11</v>
          </cell>
          <cell r="G15" t="str">
            <v>Kotelna Krátká - Železná Ruda</v>
          </cell>
          <cell r="J15">
            <v>19</v>
          </cell>
          <cell r="K15">
            <v>8</v>
          </cell>
          <cell r="L15">
            <v>0.4</v>
          </cell>
          <cell r="U15" t="str">
            <v>NA1780</v>
          </cell>
        </row>
        <row r="16">
          <cell r="F16" t="str">
            <v>13691_T11</v>
          </cell>
          <cell r="G16" t="str">
            <v>Kotelna Smiřice ZŠ Micro 8</v>
          </cell>
          <cell r="J16">
            <v>19</v>
          </cell>
          <cell r="K16">
            <v>8</v>
          </cell>
          <cell r="L16">
            <v>0</v>
          </cell>
          <cell r="U16" t="str">
            <v>NA1777</v>
          </cell>
        </row>
        <row r="17">
          <cell r="F17" t="str">
            <v>00317_T11</v>
          </cell>
          <cell r="G17" t="str">
            <v>Kotelna Světlá - Bradlo</v>
          </cell>
          <cell r="J17">
            <v>2161</v>
          </cell>
          <cell r="K17">
            <v>2014</v>
          </cell>
          <cell r="L17">
            <v>22</v>
          </cell>
          <cell r="U17" t="str">
            <v>NA2043</v>
          </cell>
        </row>
        <row r="18">
          <cell r="F18" t="str">
            <v>09439_T11</v>
          </cell>
          <cell r="G18" t="str">
            <v>Kotelna Frýdlant</v>
          </cell>
          <cell r="J18">
            <v>1243</v>
          </cell>
          <cell r="K18">
            <v>1169</v>
          </cell>
          <cell r="L18">
            <v>22</v>
          </cell>
          <cell r="U18" t="str">
            <v>NA2157</v>
          </cell>
        </row>
        <row r="19">
          <cell r="F19" t="str">
            <v>09439_T11</v>
          </cell>
          <cell r="G19" t="str">
            <v>KJ - Frýdlant 180</v>
          </cell>
          <cell r="J19">
            <v>254</v>
          </cell>
          <cell r="K19">
            <v>180</v>
          </cell>
          <cell r="L19">
            <v>0</v>
          </cell>
          <cell r="U19" t="str">
            <v>NA2698</v>
          </cell>
        </row>
        <row r="20">
          <cell r="F20" t="str">
            <v>09594_T11</v>
          </cell>
          <cell r="G20" t="str">
            <v>KJ - Jihlava, U Břízek</v>
          </cell>
          <cell r="J20">
            <v>2473</v>
          </cell>
          <cell r="K20">
            <v>2014</v>
          </cell>
          <cell r="L20">
            <v>22</v>
          </cell>
          <cell r="U20" t="str">
            <v>NA2042</v>
          </cell>
        </row>
        <row r="21">
          <cell r="F21" t="str">
            <v>11687_T11</v>
          </cell>
          <cell r="G21" t="str">
            <v>KJ - Sušice, Sirkařská</v>
          </cell>
          <cell r="J21">
            <v>461</v>
          </cell>
          <cell r="K21">
            <v>340</v>
          </cell>
          <cell r="L21">
            <v>22</v>
          </cell>
          <cell r="U21" t="str">
            <v>NN2096</v>
          </cell>
        </row>
        <row r="22">
          <cell r="F22" t="str">
            <v>12647_T11</v>
          </cell>
          <cell r="G22" t="str">
            <v>KJ - Sušice, Kaštanová</v>
          </cell>
          <cell r="J22">
            <v>235</v>
          </cell>
          <cell r="K22">
            <v>175</v>
          </cell>
          <cell r="L22">
            <v>22</v>
          </cell>
          <cell r="U22" t="str">
            <v>NN2068</v>
          </cell>
        </row>
        <row r="23">
          <cell r="F23" t="str">
            <v>12647_T11</v>
          </cell>
          <cell r="G23" t="str">
            <v>KJ - Sušice, Kaštanová</v>
          </cell>
          <cell r="J23">
            <v>235</v>
          </cell>
          <cell r="K23">
            <v>175</v>
          </cell>
          <cell r="L23">
            <v>22</v>
          </cell>
          <cell r="U23" t="str">
            <v>NN2068</v>
          </cell>
        </row>
        <row r="24">
          <cell r="F24" t="str">
            <v>15947_T11</v>
          </cell>
          <cell r="G24" t="str">
            <v>Kotelna - ZŠ Velká Chuchle</v>
          </cell>
          <cell r="J24">
            <v>62</v>
          </cell>
          <cell r="K24">
            <v>30</v>
          </cell>
          <cell r="L24">
            <v>0.4</v>
          </cell>
          <cell r="U24" t="str">
            <v>NA2381</v>
          </cell>
        </row>
        <row r="25">
          <cell r="F25" t="str">
            <v>17525_T11</v>
          </cell>
          <cell r="G25" t="str">
            <v>KJ - Bystřice nad Pernštejnem</v>
          </cell>
          <cell r="J25">
            <v>2254</v>
          </cell>
          <cell r="K25">
            <v>2000</v>
          </cell>
          <cell r="L25">
            <v>22</v>
          </cell>
          <cell r="U25" t="str">
            <v>NA2477</v>
          </cell>
        </row>
        <row r="26">
          <cell r="F26" t="str">
            <v>17527_T11</v>
          </cell>
          <cell r="G26" t="str">
            <v>KJ - Fügnerova, Vrchlabí</v>
          </cell>
          <cell r="J26">
            <v>952</v>
          </cell>
          <cell r="K26">
            <v>800</v>
          </cell>
          <cell r="L26">
            <v>35</v>
          </cell>
          <cell r="U26" t="str">
            <v>NA2479</v>
          </cell>
        </row>
        <row r="27">
          <cell r="F27" t="str">
            <v>17974_T11</v>
          </cell>
          <cell r="G27" t="str">
            <v>KJ - Nádražní, Adamov</v>
          </cell>
          <cell r="J27">
            <v>2203</v>
          </cell>
          <cell r="K27">
            <v>2000</v>
          </cell>
          <cell r="L27">
            <v>22</v>
          </cell>
          <cell r="U27" t="str">
            <v>NA2548</v>
          </cell>
        </row>
        <row r="28">
          <cell r="F28" t="str">
            <v>19159_T11</v>
          </cell>
          <cell r="G28" t="str">
            <v>KJ - Malé nám., Votice</v>
          </cell>
          <cell r="J28">
            <v>723</v>
          </cell>
          <cell r="K28">
            <v>600</v>
          </cell>
          <cell r="L28">
            <v>22</v>
          </cell>
          <cell r="U28" t="str">
            <v>NA2478</v>
          </cell>
        </row>
        <row r="29">
          <cell r="F29" t="str">
            <v>23270_T11</v>
          </cell>
          <cell r="G29" t="str">
            <v>KJ - Moravský Krumlov</v>
          </cell>
          <cell r="J29">
            <v>952</v>
          </cell>
          <cell r="K29">
            <v>800</v>
          </cell>
          <cell r="L29">
            <v>22</v>
          </cell>
          <cell r="U29" t="str">
            <v>NA2598</v>
          </cell>
        </row>
        <row r="30">
          <cell r="F30" t="str">
            <v>23721_T11</v>
          </cell>
          <cell r="G30" t="str">
            <v>KJ - Vrchlabí, připojení Liščí kopec</v>
          </cell>
          <cell r="J30">
            <v>1791</v>
          </cell>
          <cell r="K30">
            <v>1560</v>
          </cell>
          <cell r="L30">
            <v>35</v>
          </cell>
          <cell r="U30" t="str">
            <v>NA2642</v>
          </cell>
        </row>
        <row r="31">
          <cell r="F31" t="str">
            <v>25506_T11</v>
          </cell>
          <cell r="G31" t="str">
            <v>KJ - Brtnice</v>
          </cell>
          <cell r="J31">
            <v>417</v>
          </cell>
          <cell r="K31">
            <v>266</v>
          </cell>
          <cell r="L31">
            <v>22</v>
          </cell>
          <cell r="U31" t="str">
            <v>NA540</v>
          </cell>
        </row>
        <row r="32">
          <cell r="F32" t="str">
            <v>16157_T11</v>
          </cell>
          <cell r="G32" t="str">
            <v>KJ - Sušice, Pravdova</v>
          </cell>
          <cell r="J32">
            <v>249</v>
          </cell>
          <cell r="K32">
            <v>178</v>
          </cell>
          <cell r="L32">
            <v>22</v>
          </cell>
          <cell r="U32" t="str">
            <v>NN2351</v>
          </cell>
        </row>
        <row r="33">
          <cell r="F33" t="str">
            <v>16157_T11</v>
          </cell>
          <cell r="G33" t="str">
            <v>KJ - Sušice, Pravdova</v>
          </cell>
          <cell r="J33">
            <v>249</v>
          </cell>
          <cell r="K33">
            <v>178</v>
          </cell>
          <cell r="L33">
            <v>22</v>
          </cell>
          <cell r="U33" t="str">
            <v>NN2455</v>
          </cell>
        </row>
        <row r="34">
          <cell r="F34" t="str">
            <v>25614_T11</v>
          </cell>
          <cell r="G34" t="str">
            <v>KJ - Nové Město nad Metují, Sokolská</v>
          </cell>
          <cell r="J34">
            <v>472</v>
          </cell>
          <cell r="K34">
            <v>400</v>
          </cell>
          <cell r="L34">
            <v>35</v>
          </cell>
          <cell r="U34" t="str">
            <v>NA2672</v>
          </cell>
        </row>
        <row r="35">
          <cell r="F35" t="str">
            <v>25615_T11</v>
          </cell>
          <cell r="G35" t="str">
            <v>KJ - Nové Město nad Metují, Družstevní</v>
          </cell>
          <cell r="J35">
            <v>472</v>
          </cell>
          <cell r="K35">
            <v>400</v>
          </cell>
          <cell r="L35">
            <v>35</v>
          </cell>
          <cell r="U35" t="str">
            <v>NA2673</v>
          </cell>
        </row>
        <row r="36">
          <cell r="F36" t="str">
            <v>25668_T11</v>
          </cell>
          <cell r="G36" t="str">
            <v>KJ - Vysoké Mýto, Generála Svatoně (kotelna Vanice)</v>
          </cell>
          <cell r="J36">
            <v>808</v>
          </cell>
          <cell r="K36">
            <v>600</v>
          </cell>
          <cell r="L36">
            <v>35</v>
          </cell>
          <cell r="U36" t="str">
            <v>NA2703</v>
          </cell>
        </row>
        <row r="37">
          <cell r="F37" t="str">
            <v>25669_T11</v>
          </cell>
          <cell r="G37" t="str">
            <v>KJ - Vysoké Mýto, Prokopa Velikého (kotelna Družba)</v>
          </cell>
          <cell r="J37">
            <v>529</v>
          </cell>
          <cell r="K37">
            <v>400</v>
          </cell>
          <cell r="L37">
            <v>35</v>
          </cell>
          <cell r="U37" t="str">
            <v>NA2704</v>
          </cell>
        </row>
        <row r="38">
          <cell r="F38" t="str">
            <v>25751_T11</v>
          </cell>
          <cell r="G38" t="str">
            <v>KJ - Havlíčkův Brod, Na Výšině</v>
          </cell>
          <cell r="J38">
            <v>472</v>
          </cell>
          <cell r="K38">
            <v>400</v>
          </cell>
          <cell r="L38">
            <v>22</v>
          </cell>
          <cell r="U38" t="str">
            <v>NA2682</v>
          </cell>
        </row>
        <row r="39">
          <cell r="F39" t="str">
            <v>25752_T11</v>
          </cell>
          <cell r="G39" t="str">
            <v>KJ - Havlíčkův Brod, Smetanovo náměstí</v>
          </cell>
          <cell r="J39">
            <v>472</v>
          </cell>
          <cell r="K39">
            <v>400</v>
          </cell>
          <cell r="L39">
            <v>22</v>
          </cell>
          <cell r="U39" t="str">
            <v>NA2681</v>
          </cell>
        </row>
        <row r="40">
          <cell r="F40" t="str">
            <v>25754_T11</v>
          </cell>
          <cell r="G40" t="str">
            <v>KJ - Havlíčkův Brod, Žižkov II</v>
          </cell>
          <cell r="J40">
            <v>472</v>
          </cell>
          <cell r="K40">
            <v>400</v>
          </cell>
          <cell r="L40">
            <v>22</v>
          </cell>
          <cell r="U40" t="str">
            <v>NA2683</v>
          </cell>
        </row>
        <row r="41">
          <cell r="F41" t="str">
            <v>28953_T11</v>
          </cell>
          <cell r="G41" t="str">
            <v>KJ - Nýřany, Komenského</v>
          </cell>
          <cell r="J41">
            <v>723</v>
          </cell>
          <cell r="K41">
            <v>600</v>
          </cell>
          <cell r="L41">
            <v>22</v>
          </cell>
          <cell r="U41" t="str">
            <v>NA2802</v>
          </cell>
        </row>
        <row r="42">
          <cell r="F42" t="str">
            <v>28954_T11</v>
          </cell>
          <cell r="G42" t="str">
            <v>KJ - Nýřany, Luční</v>
          </cell>
          <cell r="J42">
            <v>952</v>
          </cell>
          <cell r="K42">
            <v>800</v>
          </cell>
          <cell r="L42">
            <v>22</v>
          </cell>
          <cell r="U42" t="str">
            <v>NA2803</v>
          </cell>
        </row>
        <row r="43">
          <cell r="F43" t="str">
            <v>29508_T11</v>
          </cell>
          <cell r="G43" t="str">
            <v>KJ - Humpolec, Na Rybníčku</v>
          </cell>
          <cell r="J43">
            <v>808</v>
          </cell>
          <cell r="K43">
            <v>600</v>
          </cell>
          <cell r="L43">
            <v>22</v>
          </cell>
          <cell r="U43" t="str">
            <v>NA2806</v>
          </cell>
        </row>
        <row r="44">
          <cell r="F44" t="str">
            <v>29922_T11</v>
          </cell>
          <cell r="G44" t="str">
            <v>KJ - Postoloprty, Draguš</v>
          </cell>
          <cell r="J44">
            <v>286</v>
          </cell>
          <cell r="K44">
            <v>200</v>
          </cell>
          <cell r="L44">
            <v>22</v>
          </cell>
          <cell r="U44" t="str">
            <v>NA2696</v>
          </cell>
        </row>
        <row r="45">
          <cell r="F45" t="str">
            <v>30786_T11</v>
          </cell>
          <cell r="G45" t="str">
            <v>KJ - Vamberk</v>
          </cell>
          <cell r="J45">
            <v>1791</v>
          </cell>
          <cell r="K45">
            <v>1560</v>
          </cell>
          <cell r="L45">
            <v>35</v>
          </cell>
          <cell r="U45" t="str">
            <v>NA2880</v>
          </cell>
        </row>
        <row r="46">
          <cell r="F46" t="str">
            <v>30787_T11</v>
          </cell>
          <cell r="G46" t="str">
            <v>KJ - Polička, Hegerova</v>
          </cell>
          <cell r="J46">
            <v>472</v>
          </cell>
          <cell r="K46">
            <v>400</v>
          </cell>
          <cell r="L46">
            <v>6</v>
          </cell>
          <cell r="U46" t="str">
            <v>NA2886</v>
          </cell>
        </row>
        <row r="47">
          <cell r="F47" t="str">
            <v>30790_T11</v>
          </cell>
          <cell r="G47" t="str">
            <v>KJ - Polička, Svépomoc</v>
          </cell>
          <cell r="J47">
            <v>472</v>
          </cell>
          <cell r="K47">
            <v>400</v>
          </cell>
          <cell r="L47">
            <v>6</v>
          </cell>
          <cell r="U47" t="str">
            <v>NA2885</v>
          </cell>
        </row>
        <row r="48">
          <cell r="F48" t="str">
            <v>30791_T11</v>
          </cell>
          <cell r="G48" t="str">
            <v>KJ - Bojkovice</v>
          </cell>
          <cell r="J48">
            <v>1274</v>
          </cell>
          <cell r="K48">
            <v>999</v>
          </cell>
          <cell r="L48">
            <v>22</v>
          </cell>
          <cell r="U48" t="str">
            <v>NA2967</v>
          </cell>
        </row>
        <row r="49">
          <cell r="F49" t="str">
            <v>31299_T11</v>
          </cell>
          <cell r="G49" t="str">
            <v>KJ - Kladruby (areál RÚ)</v>
          </cell>
          <cell r="J49">
            <v>952</v>
          </cell>
          <cell r="K49">
            <v>800</v>
          </cell>
          <cell r="L49">
            <v>22</v>
          </cell>
          <cell r="U49" t="str">
            <v>NA2447</v>
          </cell>
        </row>
        <row r="50">
          <cell r="F50" t="str">
            <v>31301_T11</v>
          </cell>
          <cell r="G50" t="str">
            <v>KJ - Ústí nad Orlicí</v>
          </cell>
          <cell r="J50">
            <v>1791</v>
          </cell>
          <cell r="K50">
            <v>1560</v>
          </cell>
          <cell r="L50">
            <v>35</v>
          </cell>
          <cell r="U50" t="str">
            <v>NA2881</v>
          </cell>
        </row>
        <row r="51">
          <cell r="F51" t="str">
            <v>31302_T11</v>
          </cell>
          <cell r="G51" t="str">
            <v>KJ - Rokycany</v>
          </cell>
          <cell r="J51">
            <v>1791</v>
          </cell>
          <cell r="K51">
            <v>1560</v>
          </cell>
          <cell r="L51">
            <v>22</v>
          </cell>
          <cell r="U51" t="str">
            <v>NA2882</v>
          </cell>
        </row>
        <row r="52">
          <cell r="F52" t="str">
            <v>31801_T11</v>
          </cell>
          <cell r="G52" t="str">
            <v>KJ - Postoloprty, Dvořákova</v>
          </cell>
          <cell r="J52">
            <v>1063</v>
          </cell>
          <cell r="K52">
            <v>800</v>
          </cell>
          <cell r="L52">
            <v>22</v>
          </cell>
          <cell r="U52" t="str">
            <v>NA2804</v>
          </cell>
        </row>
        <row r="53">
          <cell r="F53" t="str">
            <v>31802_T11</v>
          </cell>
          <cell r="G53" t="str">
            <v>KJ - Hodkovice nad Mohelkou</v>
          </cell>
          <cell r="J53">
            <v>952</v>
          </cell>
          <cell r="K53">
            <v>800</v>
          </cell>
          <cell r="L53">
            <v>35</v>
          </cell>
          <cell r="U53" t="str">
            <v>NA2856</v>
          </cell>
        </row>
        <row r="54">
          <cell r="F54" t="str">
            <v>31831_T11</v>
          </cell>
          <cell r="G54" t="str">
            <v>KJ - Kaznějov</v>
          </cell>
          <cell r="J54">
            <v>1162</v>
          </cell>
          <cell r="K54">
            <v>999</v>
          </cell>
          <cell r="L54">
            <v>22</v>
          </cell>
          <cell r="U54" t="str">
            <v>NA2884</v>
          </cell>
        </row>
        <row r="55">
          <cell r="F55" t="str">
            <v>31832_T11</v>
          </cell>
          <cell r="G55" t="str">
            <v>KJ - Duchcov</v>
          </cell>
          <cell r="J55">
            <v>2513</v>
          </cell>
          <cell r="K55">
            <v>2000</v>
          </cell>
          <cell r="L55">
            <v>22</v>
          </cell>
          <cell r="U55" t="str">
            <v>NA3040</v>
          </cell>
        </row>
        <row r="56">
          <cell r="F56" t="str">
            <v>31846_T11</v>
          </cell>
          <cell r="G56" t="str">
            <v>KJ - Lipník nad Bečvou, ul. Na Bečvě</v>
          </cell>
          <cell r="J56">
            <v>1162</v>
          </cell>
          <cell r="K56">
            <v>999</v>
          </cell>
          <cell r="L56">
            <v>22</v>
          </cell>
          <cell r="U56" t="str">
            <v>NA2848</v>
          </cell>
        </row>
        <row r="57">
          <cell r="F57" t="str">
            <v>31847_T11</v>
          </cell>
          <cell r="G57" t="str">
            <v>KJ - Hlučín</v>
          </cell>
          <cell r="J57">
            <v>1791</v>
          </cell>
          <cell r="K57">
            <v>1560</v>
          </cell>
          <cell r="L57">
            <v>22</v>
          </cell>
          <cell r="U57" t="str">
            <v>NA2879</v>
          </cell>
        </row>
        <row r="58">
          <cell r="F58" t="str">
            <v>31853_T11</v>
          </cell>
          <cell r="G58" t="str">
            <v>KJ - Nové Strašecí</v>
          </cell>
          <cell r="J58">
            <v>723</v>
          </cell>
          <cell r="K58">
            <v>600</v>
          </cell>
          <cell r="L58">
            <v>22</v>
          </cell>
          <cell r="U58" t="str">
            <v>NA2449</v>
          </cell>
        </row>
        <row r="59">
          <cell r="F59" t="str">
            <v>31854_T11</v>
          </cell>
          <cell r="G59" t="str">
            <v>KJ - Osek</v>
          </cell>
          <cell r="J59">
            <v>226</v>
          </cell>
          <cell r="K59">
            <v>150</v>
          </cell>
          <cell r="L59">
            <v>0.4</v>
          </cell>
          <cell r="U59" t="str">
            <v>NN662</v>
          </cell>
        </row>
        <row r="60">
          <cell r="F60" t="str">
            <v>31880_T11</v>
          </cell>
          <cell r="G60" t="str">
            <v>KJ - Hořovice</v>
          </cell>
          <cell r="J60">
            <v>723</v>
          </cell>
          <cell r="K60">
            <v>600</v>
          </cell>
          <cell r="L60">
            <v>22</v>
          </cell>
          <cell r="U60" t="str">
            <v>NA2883</v>
          </cell>
        </row>
        <row r="61">
          <cell r="F61" t="str">
            <v>31944_T11</v>
          </cell>
          <cell r="G61" t="str">
            <v>KJ - Lipník nad Bečvou, ul. Hranická</v>
          </cell>
          <cell r="J61">
            <v>62</v>
          </cell>
          <cell r="K61">
            <v>30</v>
          </cell>
          <cell r="L61">
            <v>0.4</v>
          </cell>
          <cell r="U61" t="str">
            <v>NA2927</v>
          </cell>
        </row>
        <row r="62">
          <cell r="F62" t="str">
            <v>32016_T11</v>
          </cell>
          <cell r="G62" t="str">
            <v>KJ - Nové Hrady</v>
          </cell>
          <cell r="J62">
            <v>164</v>
          </cell>
          <cell r="K62">
            <v>99</v>
          </cell>
          <cell r="L62">
            <v>0.4</v>
          </cell>
          <cell r="U62" t="str">
            <v>NA3106</v>
          </cell>
        </row>
        <row r="63">
          <cell r="F63" t="str">
            <v>32017_T11</v>
          </cell>
          <cell r="G63" t="str">
            <v>KJ - Nymburk</v>
          </cell>
          <cell r="J63">
            <v>2664</v>
          </cell>
          <cell r="K63">
            <v>2000</v>
          </cell>
          <cell r="L63">
            <v>22</v>
          </cell>
          <cell r="U63" t="str">
            <v>NA2643</v>
          </cell>
        </row>
        <row r="64">
          <cell r="F64" t="str">
            <v>32017_T11</v>
          </cell>
          <cell r="G64" t="str">
            <v>KJ - Nymburk</v>
          </cell>
          <cell r="J64">
            <v>2664</v>
          </cell>
          <cell r="K64">
            <v>2000</v>
          </cell>
          <cell r="L64">
            <v>22</v>
          </cell>
          <cell r="U64" t="str">
            <v>NA2644</v>
          </cell>
        </row>
        <row r="65">
          <cell r="F65" t="str">
            <v>32084_T11</v>
          </cell>
          <cell r="G65" t="str">
            <v>KJ - Krupka</v>
          </cell>
          <cell r="J65">
            <v>1995</v>
          </cell>
          <cell r="K65">
            <v>1560</v>
          </cell>
          <cell r="L65">
            <v>22</v>
          </cell>
          <cell r="U65" t="str">
            <v>NA3034</v>
          </cell>
        </row>
        <row r="66">
          <cell r="F66" t="str">
            <v>32085_T11</v>
          </cell>
          <cell r="G66" t="str">
            <v>KJ - Šumperk</v>
          </cell>
          <cell r="J66">
            <v>1162</v>
          </cell>
          <cell r="K66">
            <v>999</v>
          </cell>
          <cell r="L66">
            <v>22</v>
          </cell>
          <cell r="U66" t="str">
            <v>NA2857</v>
          </cell>
        </row>
        <row r="67">
          <cell r="F67" t="str">
            <v>32133_T11</v>
          </cell>
          <cell r="G67" t="str">
            <v>KJ - Ústí nad Orlicí, Okružní</v>
          </cell>
          <cell r="J67">
            <v>723</v>
          </cell>
          <cell r="K67">
            <v>600</v>
          </cell>
          <cell r="L67">
            <v>35</v>
          </cell>
          <cell r="U67" t="str">
            <v>NA3081</v>
          </cell>
        </row>
        <row r="68">
          <cell r="F68" t="str">
            <v>32134_T11</v>
          </cell>
          <cell r="G68" t="str">
            <v>KJ - Mohelnice</v>
          </cell>
          <cell r="J68">
            <v>2358</v>
          </cell>
          <cell r="K68">
            <v>2000</v>
          </cell>
          <cell r="L68">
            <v>22</v>
          </cell>
          <cell r="U68" t="str">
            <v>NA3144</v>
          </cell>
        </row>
        <row r="69">
          <cell r="F69" t="str">
            <v>00329_T11</v>
          </cell>
          <cell r="G69" t="str">
            <v>Kotelna Volyně</v>
          </cell>
          <cell r="J69">
            <v>67</v>
          </cell>
          <cell r="K69">
            <v>35</v>
          </cell>
          <cell r="L69">
            <v>22</v>
          </cell>
          <cell r="U69" t="str">
            <v>NA1059</v>
          </cell>
        </row>
        <row r="70">
          <cell r="F70" t="str">
            <v>00329_T11</v>
          </cell>
          <cell r="G70" t="str">
            <v>Kotelna Volyně</v>
          </cell>
          <cell r="J70">
            <v>723</v>
          </cell>
          <cell r="K70">
            <v>600</v>
          </cell>
          <cell r="L70">
            <v>22</v>
          </cell>
          <cell r="U70" t="str">
            <v>NA3282</v>
          </cell>
        </row>
        <row r="71">
          <cell r="F71" t="str">
            <v>32196_T11</v>
          </cell>
          <cell r="G71" t="str">
            <v>KJ - Broumov</v>
          </cell>
          <cell r="J71">
            <v>723</v>
          </cell>
          <cell r="K71">
            <v>600</v>
          </cell>
          <cell r="L71">
            <v>35</v>
          </cell>
          <cell r="U71" t="str">
            <v>NA2448</v>
          </cell>
        </row>
        <row r="72">
          <cell r="F72" t="str">
            <v>32197_T11</v>
          </cell>
          <cell r="G72" t="str">
            <v>KJ - Česká Třebová, Lhotka</v>
          </cell>
          <cell r="J72">
            <v>1046</v>
          </cell>
          <cell r="K72">
            <v>800</v>
          </cell>
          <cell r="L72">
            <v>35</v>
          </cell>
          <cell r="U72" t="str">
            <v>NA3242</v>
          </cell>
        </row>
        <row r="73">
          <cell r="F73" t="str">
            <v>32199_T11</v>
          </cell>
          <cell r="G73" t="str">
            <v>KJ - Česká Třebová, Křib</v>
          </cell>
          <cell r="J73">
            <v>286</v>
          </cell>
          <cell r="K73">
            <v>200</v>
          </cell>
          <cell r="L73">
            <v>6</v>
          </cell>
          <cell r="U73" t="str">
            <v>NA3124</v>
          </cell>
        </row>
        <row r="74">
          <cell r="F74" t="str">
            <v>32229_T11</v>
          </cell>
          <cell r="G74" t="str">
            <v>KJ - Tanvald</v>
          </cell>
          <cell r="J74">
            <v>2254</v>
          </cell>
          <cell r="K74">
            <v>2000</v>
          </cell>
          <cell r="L74">
            <v>35</v>
          </cell>
          <cell r="U74" t="str">
            <v>NA3082</v>
          </cell>
        </row>
        <row r="75">
          <cell r="F75" t="str">
            <v>32324_T11</v>
          </cell>
          <cell r="G75" t="str">
            <v>KJ - Horní Bříza</v>
          </cell>
          <cell r="J75">
            <v>1995</v>
          </cell>
          <cell r="K75">
            <v>1560</v>
          </cell>
          <cell r="L75">
            <v>22</v>
          </cell>
          <cell r="U75" t="str">
            <v>NA3333</v>
          </cell>
        </row>
        <row r="76">
          <cell r="F76" t="str">
            <v>32325_T11</v>
          </cell>
          <cell r="G76" t="str">
            <v>KJ - Polička, Jiráskova</v>
          </cell>
          <cell r="J76">
            <v>291</v>
          </cell>
          <cell r="K76">
            <v>200</v>
          </cell>
          <cell r="L76">
            <v>0.4</v>
          </cell>
          <cell r="U76" t="str">
            <v>NA3280</v>
          </cell>
        </row>
        <row r="77">
          <cell r="F77" t="str">
            <v>32327_T11</v>
          </cell>
          <cell r="G77" t="str">
            <v>KJ - Přelouč, 17. listopadu</v>
          </cell>
          <cell r="J77">
            <v>291</v>
          </cell>
          <cell r="K77">
            <v>200</v>
          </cell>
          <cell r="L77">
            <v>0.4</v>
          </cell>
          <cell r="U77" t="str">
            <v>NA3279</v>
          </cell>
        </row>
        <row r="78">
          <cell r="F78" t="str">
            <v>23715_T11</v>
          </cell>
          <cell r="G78" t="str">
            <v>KJ - Vrchlabí, připojení Liščí kopec</v>
          </cell>
          <cell r="J78">
            <v>1995</v>
          </cell>
          <cell r="K78">
            <v>1560</v>
          </cell>
          <cell r="L78">
            <v>35</v>
          </cell>
          <cell r="U78" t="str">
            <v>NA2641</v>
          </cell>
        </row>
        <row r="79">
          <cell r="F79" t="str">
            <v>32305_T11</v>
          </cell>
          <cell r="G79" t="str">
            <v>KJ - Ivančice</v>
          </cell>
          <cell r="J79">
            <v>2513</v>
          </cell>
          <cell r="K79">
            <v>2000</v>
          </cell>
          <cell r="L79">
            <v>22</v>
          </cell>
          <cell r="U79" t="str">
            <v>NA3290</v>
          </cell>
        </row>
        <row r="80">
          <cell r="F80" t="str">
            <v>32353_T11</v>
          </cell>
          <cell r="G80" t="str">
            <v>KJ - Roudnice nad Labem</v>
          </cell>
          <cell r="J80">
            <v>291</v>
          </cell>
          <cell r="K80">
            <v>200</v>
          </cell>
          <cell r="L80">
            <v>22</v>
          </cell>
          <cell r="U80" t="str">
            <v>NA3221</v>
          </cell>
        </row>
        <row r="81">
          <cell r="F81" t="str">
            <v>32354_T11</v>
          </cell>
          <cell r="G81" t="str">
            <v>KJ - Prostějov nemocnice</v>
          </cell>
          <cell r="J81">
            <v>1995</v>
          </cell>
          <cell r="K81">
            <v>1560</v>
          </cell>
          <cell r="L81">
            <v>22</v>
          </cell>
          <cell r="U81" t="str">
            <v>NA3314</v>
          </cell>
        </row>
        <row r="82">
          <cell r="F82" t="str">
            <v>32374_T11</v>
          </cell>
          <cell r="G82" t="str">
            <v>KJ - Prostějov sladovny</v>
          </cell>
          <cell r="J82">
            <v>2513</v>
          </cell>
          <cell r="K82">
            <v>2000</v>
          </cell>
          <cell r="L82">
            <v>22</v>
          </cell>
          <cell r="U82" t="str">
            <v>NA3315</v>
          </cell>
        </row>
        <row r="83">
          <cell r="F83" t="str">
            <v>32375_T11</v>
          </cell>
          <cell r="G83" t="str">
            <v>KJ - Babice (areál Hamé)</v>
          </cell>
          <cell r="J83">
            <v>1290</v>
          </cell>
          <cell r="K83">
            <v>999</v>
          </cell>
          <cell r="L83">
            <v>22</v>
          </cell>
          <cell r="U83" t="str">
            <v>NA3375</v>
          </cell>
        </row>
        <row r="84">
          <cell r="F84" t="str">
            <v>32460_T11</v>
          </cell>
          <cell r="G84" t="str">
            <v>KJ - Klimkovice (areál sanatoria)</v>
          </cell>
          <cell r="J84">
            <v>1336</v>
          </cell>
          <cell r="K84">
            <v>999</v>
          </cell>
          <cell r="L84" t="str">
            <v>22(LDS)</v>
          </cell>
          <cell r="U84" t="str">
            <v>NA3157</v>
          </cell>
        </row>
        <row r="85">
          <cell r="F85" t="str">
            <v>32461_T11</v>
          </cell>
          <cell r="G85" t="str">
            <v>KJ - Hrabyně (areál RÚ)</v>
          </cell>
          <cell r="J85">
            <v>2053</v>
          </cell>
          <cell r="K85">
            <v>1560</v>
          </cell>
          <cell r="L85">
            <v>22</v>
          </cell>
          <cell r="U85" t="str">
            <v>NA3386</v>
          </cell>
        </row>
        <row r="86">
          <cell r="F86" t="str">
            <v>32462_T11</v>
          </cell>
          <cell r="G86" t="str">
            <v>KJ - Meziboří</v>
          </cell>
          <cell r="J86">
            <v>1995</v>
          </cell>
          <cell r="K86">
            <v>1560</v>
          </cell>
          <cell r="L86">
            <v>22</v>
          </cell>
          <cell r="U86" t="str">
            <v>NA3338</v>
          </cell>
        </row>
        <row r="87">
          <cell r="F87" t="str">
            <v>32462_T11</v>
          </cell>
          <cell r="G87" t="str">
            <v>KJ - Meziboří</v>
          </cell>
          <cell r="J87">
            <v>1995</v>
          </cell>
          <cell r="K87">
            <v>1560</v>
          </cell>
          <cell r="L87">
            <v>22</v>
          </cell>
          <cell r="U87" t="str">
            <v>NA3339</v>
          </cell>
        </row>
        <row r="88">
          <cell r="F88" t="str">
            <v>32480_T11</v>
          </cell>
          <cell r="G88" t="str">
            <v>KJ - Benešov</v>
          </cell>
          <cell r="J88">
            <v>1274</v>
          </cell>
          <cell r="K88">
            <v>999</v>
          </cell>
          <cell r="L88">
            <v>22</v>
          </cell>
          <cell r="U88" t="str">
            <v>NA3435</v>
          </cell>
        </row>
        <row r="89">
          <cell r="F89" t="str">
            <v>32481_T11</v>
          </cell>
          <cell r="G89" t="str">
            <v>KJ - Hodonice</v>
          </cell>
          <cell r="J89">
            <v>2473</v>
          </cell>
          <cell r="K89">
            <v>2000</v>
          </cell>
          <cell r="L89">
            <v>22</v>
          </cell>
          <cell r="U89" t="str">
            <v>NA3433</v>
          </cell>
        </row>
        <row r="90">
          <cell r="F90" t="str">
            <v>32481_T11</v>
          </cell>
          <cell r="G90" t="str">
            <v>KJ - Hodonice č.2</v>
          </cell>
          <cell r="J90">
            <v>2473</v>
          </cell>
          <cell r="K90">
            <v>2000</v>
          </cell>
          <cell r="L90">
            <v>22</v>
          </cell>
          <cell r="U90" t="str">
            <v>NA3434</v>
          </cell>
        </row>
        <row r="91">
          <cell r="F91" t="str">
            <v>25751_T11</v>
          </cell>
          <cell r="G91" t="str">
            <v>KJ - Havlíčkův Brod - Na Výšině  C200</v>
          </cell>
          <cell r="J91">
            <v>263</v>
          </cell>
          <cell r="K91">
            <v>184</v>
          </cell>
          <cell r="L91">
            <v>0.4</v>
          </cell>
          <cell r="U91" t="str">
            <v>NA3503</v>
          </cell>
        </row>
        <row r="92">
          <cell r="F92" t="str">
            <v>32505_T11</v>
          </cell>
          <cell r="G92" t="str">
            <v>KJ - Kamenický Šenov</v>
          </cell>
          <cell r="J92">
            <v>2473</v>
          </cell>
          <cell r="K92">
            <v>2000</v>
          </cell>
          <cell r="L92">
            <v>35</v>
          </cell>
          <cell r="U92" t="str">
            <v>NA3498</v>
          </cell>
        </row>
        <row r="93">
          <cell r="F93" t="str">
            <v>16219_T11</v>
          </cell>
          <cell r="G93" t="str">
            <v>KJ - Sušice, Na Hrázi</v>
          </cell>
          <cell r="J93">
            <v>498</v>
          </cell>
          <cell r="K93">
            <v>356</v>
          </cell>
          <cell r="L93">
            <v>22</v>
          </cell>
          <cell r="U93" t="str">
            <v>NN2454</v>
          </cell>
        </row>
        <row r="94">
          <cell r="F94" t="str">
            <v>16219_T11</v>
          </cell>
          <cell r="G94" t="str">
            <v>KJ - Sušice, Na Hrázi</v>
          </cell>
          <cell r="L94">
            <v>22</v>
          </cell>
          <cell r="U94" t="str">
            <v>NN2456</v>
          </cell>
        </row>
        <row r="95">
          <cell r="F95" t="str">
            <v>16219_T11</v>
          </cell>
          <cell r="G95" t="str">
            <v>KJ - Sušice, Na Hrázi</v>
          </cell>
          <cell r="J95">
            <v>291</v>
          </cell>
          <cell r="K95">
            <v>200</v>
          </cell>
          <cell r="L95">
            <v>22</v>
          </cell>
          <cell r="U95" t="str">
            <v>NA3615</v>
          </cell>
        </row>
        <row r="96">
          <cell r="F96" t="str">
            <v>32522_T11</v>
          </cell>
          <cell r="G96" t="str">
            <v>KJ - Šternberk</v>
          </cell>
          <cell r="J96">
            <v>723</v>
          </cell>
          <cell r="K96">
            <v>600</v>
          </cell>
          <cell r="L96">
            <v>22</v>
          </cell>
          <cell r="U96" t="str">
            <v>NA3531</v>
          </cell>
        </row>
        <row r="97">
          <cell r="F97" t="str">
            <v>32523_T11</v>
          </cell>
          <cell r="G97" t="str">
            <v>KJ - Kraslice, Školní</v>
          </cell>
          <cell r="J97">
            <v>1046</v>
          </cell>
          <cell r="K97">
            <v>800</v>
          </cell>
          <cell r="L97">
            <v>22</v>
          </cell>
          <cell r="U97" t="str">
            <v>NA3522</v>
          </cell>
        </row>
        <row r="98">
          <cell r="F98" t="str">
            <v>32524_T11</v>
          </cell>
          <cell r="G98" t="str">
            <v>KJ - Kraslice, Pohraniční stráže</v>
          </cell>
          <cell r="J98">
            <v>1274</v>
          </cell>
          <cell r="K98">
            <v>999</v>
          </cell>
          <cell r="L98">
            <v>22</v>
          </cell>
          <cell r="U98" t="str">
            <v>NA3521</v>
          </cell>
        </row>
        <row r="99">
          <cell r="F99" t="str">
            <v>32525_T11</v>
          </cell>
          <cell r="G99" t="str">
            <v>KJ - Bečov</v>
          </cell>
          <cell r="J99">
            <v>1290</v>
          </cell>
          <cell r="K99">
            <v>999</v>
          </cell>
          <cell r="L99">
            <v>22</v>
          </cell>
          <cell r="U99" t="str">
            <v>NA3520</v>
          </cell>
        </row>
        <row r="100">
          <cell r="F100" t="str">
            <v>32564_T11</v>
          </cell>
          <cell r="G100" t="str">
            <v>KJ - Havlíčkův Brod, Rozkošská</v>
          </cell>
          <cell r="J100">
            <v>286</v>
          </cell>
          <cell r="K100">
            <v>200</v>
          </cell>
          <cell r="L100">
            <v>22</v>
          </cell>
          <cell r="U100" t="str">
            <v>NA3515</v>
          </cell>
        </row>
        <row r="101">
          <cell r="F101" t="str">
            <v>32565_T11</v>
          </cell>
          <cell r="G101" t="str">
            <v>KJ - Humpolec, Lnářská</v>
          </cell>
          <cell r="J101">
            <v>626</v>
          </cell>
          <cell r="K101">
            <v>455</v>
          </cell>
          <cell r="L101">
            <v>22</v>
          </cell>
          <cell r="U101" t="str">
            <v>NA3546</v>
          </cell>
        </row>
        <row r="102">
          <cell r="F102" t="str">
            <v>32588_T11</v>
          </cell>
          <cell r="G102" t="str">
            <v>KJ - Odolena Voda (areál AERO Vodochody)</v>
          </cell>
          <cell r="J102">
            <v>2473</v>
          </cell>
          <cell r="K102">
            <v>2000</v>
          </cell>
          <cell r="L102">
            <v>22</v>
          </cell>
          <cell r="U102" t="str">
            <v>NA3560</v>
          </cell>
        </row>
        <row r="103">
          <cell r="F103" t="str">
            <v>32599_T11</v>
          </cell>
          <cell r="G103" t="str">
            <v>KJ - Kojetín</v>
          </cell>
          <cell r="J103">
            <v>286</v>
          </cell>
          <cell r="K103">
            <v>200</v>
          </cell>
          <cell r="L103">
            <v>0.4</v>
          </cell>
          <cell r="U103" t="str">
            <v>NA3608</v>
          </cell>
        </row>
        <row r="104">
          <cell r="F104" t="str">
            <v>32645_T11</v>
          </cell>
          <cell r="G104" t="str">
            <v>KJ - Prostějov, Tylova</v>
          </cell>
          <cell r="J104">
            <v>1274</v>
          </cell>
          <cell r="K104">
            <v>999</v>
          </cell>
          <cell r="L104">
            <v>22</v>
          </cell>
          <cell r="U104" t="str">
            <v>NA3612</v>
          </cell>
        </row>
        <row r="105">
          <cell r="F105" t="str">
            <v>32646_T11</v>
          </cell>
          <cell r="G105" t="str">
            <v>KJ - Prostějov, B. Šmerala</v>
          </cell>
          <cell r="J105">
            <v>1964</v>
          </cell>
          <cell r="K105">
            <v>1560</v>
          </cell>
          <cell r="L105">
            <v>22</v>
          </cell>
          <cell r="U105" t="str">
            <v>NA3614</v>
          </cell>
        </row>
        <row r="106">
          <cell r="F106" t="str">
            <v>32647_T11</v>
          </cell>
          <cell r="G106" t="str">
            <v>KJ - Prostějov, S. Manharda</v>
          </cell>
          <cell r="J106">
            <v>1964</v>
          </cell>
          <cell r="K106">
            <v>1560</v>
          </cell>
          <cell r="L106">
            <v>22</v>
          </cell>
          <cell r="U106" t="str">
            <v>NA3613</v>
          </cell>
        </row>
        <row r="107">
          <cell r="F107" t="str">
            <v>32648_T11</v>
          </cell>
          <cell r="G107" t="str">
            <v>KJ - Prostějov, Moravská</v>
          </cell>
          <cell r="J107">
            <v>797</v>
          </cell>
          <cell r="K107">
            <v>600</v>
          </cell>
          <cell r="L107">
            <v>22</v>
          </cell>
          <cell r="U107" t="str">
            <v>NA3611</v>
          </cell>
        </row>
        <row r="108">
          <cell r="F108" t="str">
            <v>32649_T11</v>
          </cell>
          <cell r="G108" t="str">
            <v>KJ - Luhačovice (areál lázní)</v>
          </cell>
          <cell r="J108">
            <v>1274</v>
          </cell>
          <cell r="K108">
            <v>999</v>
          </cell>
          <cell r="L108">
            <v>22</v>
          </cell>
          <cell r="U108" t="str">
            <v>NA3691</v>
          </cell>
        </row>
        <row r="109">
          <cell r="F109" t="str">
            <v>32708_T11</v>
          </cell>
          <cell r="G109" t="str">
            <v>KJ - Sušice, Studentská</v>
          </cell>
          <cell r="J109">
            <v>286</v>
          </cell>
          <cell r="K109">
            <v>200</v>
          </cell>
          <cell r="L109">
            <v>22</v>
          </cell>
          <cell r="U109" t="str">
            <v>NA3631</v>
          </cell>
        </row>
        <row r="110">
          <cell r="F110" t="str">
            <v>32802_T11</v>
          </cell>
          <cell r="G110" t="str">
            <v>KJ - Sedlčany, Na Severním sídlišti</v>
          </cell>
          <cell r="J110">
            <v>773</v>
          </cell>
          <cell r="K110">
            <v>600</v>
          </cell>
          <cell r="L110">
            <v>22</v>
          </cell>
          <cell r="U110" t="str">
            <v>NA3867</v>
          </cell>
        </row>
        <row r="111">
          <cell r="F111" t="str">
            <v>32809_T11</v>
          </cell>
          <cell r="G111" t="str">
            <v>KJ - Moravský Beroun</v>
          </cell>
          <cell r="J111">
            <v>1245</v>
          </cell>
          <cell r="K111">
            <v>999</v>
          </cell>
          <cell r="L111">
            <v>22</v>
          </cell>
          <cell r="U111" t="str">
            <v>NA3882</v>
          </cell>
        </row>
        <row r="112">
          <cell r="F112" t="str">
            <v>32812_T11</v>
          </cell>
          <cell r="G112" t="str">
            <v>KJ - Zákupy</v>
          </cell>
          <cell r="J112">
            <v>286</v>
          </cell>
          <cell r="K112">
            <v>200</v>
          </cell>
          <cell r="L112">
            <v>0.4</v>
          </cell>
          <cell r="U112" t="str">
            <v>NA3939</v>
          </cell>
        </row>
        <row r="113">
          <cell r="F113" t="str">
            <v>32834_T11</v>
          </cell>
          <cell r="G113" t="str">
            <v>KJ - Světlá nad Sázavou, Zámecká (areál sklárny)</v>
          </cell>
          <cell r="J113">
            <v>1245</v>
          </cell>
          <cell r="K113">
            <v>999</v>
          </cell>
          <cell r="L113">
            <v>22</v>
          </cell>
          <cell r="U113" t="str">
            <v>NA3868</v>
          </cell>
        </row>
        <row r="114">
          <cell r="F114" t="str">
            <v>32867_T11</v>
          </cell>
          <cell r="G114" t="str">
            <v>KJ - Jaroměř</v>
          </cell>
          <cell r="J114">
            <v>286</v>
          </cell>
          <cell r="K114">
            <v>200</v>
          </cell>
          <cell r="L114">
            <v>0.4</v>
          </cell>
          <cell r="U114" t="str">
            <v>NA3941</v>
          </cell>
        </row>
        <row r="115">
          <cell r="F115" t="str">
            <v>32875_T11</v>
          </cell>
          <cell r="G115" t="str">
            <v>KJ - Nový Bor, Rumburských hrdinů</v>
          </cell>
          <cell r="J115">
            <v>286</v>
          </cell>
          <cell r="K115">
            <v>200</v>
          </cell>
          <cell r="L115">
            <v>0.4</v>
          </cell>
          <cell r="U115" t="str">
            <v>NA3940</v>
          </cell>
        </row>
        <row r="116">
          <cell r="F116" t="str">
            <v>00314_T11</v>
          </cell>
          <cell r="G116" t="str">
            <v>Kotelna Svitavy - Větrná</v>
          </cell>
          <cell r="J116">
            <v>2254</v>
          </cell>
          <cell r="K116">
            <v>2000</v>
          </cell>
          <cell r="L116" t="str">
            <v>22,0,4</v>
          </cell>
          <cell r="U116" t="str">
            <v>NA2658</v>
          </cell>
        </row>
        <row r="117">
          <cell r="F117" t="str">
            <v>32907_T11</v>
          </cell>
          <cell r="G117" t="str">
            <v>KJ - Litomyšl</v>
          </cell>
          <cell r="J117">
            <v>286</v>
          </cell>
          <cell r="K117">
            <v>200</v>
          </cell>
          <cell r="L117">
            <v>0.4</v>
          </cell>
          <cell r="U117" t="str">
            <v>NA3942</v>
          </cell>
        </row>
        <row r="118">
          <cell r="F118" t="str">
            <v>32933_T11</v>
          </cell>
          <cell r="G118" t="str">
            <v>KJ - Bochov</v>
          </cell>
          <cell r="J118">
            <v>286</v>
          </cell>
          <cell r="K118">
            <v>200</v>
          </cell>
          <cell r="L118">
            <v>0.4</v>
          </cell>
          <cell r="U118" t="str">
            <v>NA3943</v>
          </cell>
        </row>
        <row r="119">
          <cell r="F119" t="str">
            <v>31867_T11</v>
          </cell>
          <cell r="G119" t="str">
            <v>Kotelna Vítkovice</v>
          </cell>
          <cell r="J119">
            <v>1887</v>
          </cell>
          <cell r="K119">
            <v>1560</v>
          </cell>
          <cell r="L119">
            <v>22</v>
          </cell>
          <cell r="U119" t="str">
            <v>NA2540</v>
          </cell>
        </row>
        <row r="120">
          <cell r="F120" t="str">
            <v>31867_T11</v>
          </cell>
          <cell r="G120" t="str">
            <v>Kotelna Vítkovice</v>
          </cell>
          <cell r="J120">
            <v>1887</v>
          </cell>
          <cell r="K120">
            <v>1560</v>
          </cell>
          <cell r="L120">
            <v>22</v>
          </cell>
          <cell r="U120" t="str">
            <v>NA2539</v>
          </cell>
        </row>
        <row r="121">
          <cell r="F121" t="str">
            <v>31867_T11</v>
          </cell>
          <cell r="G121" t="str">
            <v>Kotelna Vítkovice</v>
          </cell>
          <cell r="J121">
            <v>1216</v>
          </cell>
          <cell r="K121">
            <v>999</v>
          </cell>
          <cell r="L121">
            <v>22</v>
          </cell>
          <cell r="U121" t="str">
            <v>NA3934</v>
          </cell>
        </row>
        <row r="122">
          <cell r="F122" t="str">
            <v>32937_T11</v>
          </cell>
          <cell r="G122" t="str">
            <v>KJ - Horní Slavkov</v>
          </cell>
          <cell r="J122">
            <v>2400</v>
          </cell>
          <cell r="K122">
            <v>2000</v>
          </cell>
          <cell r="L122">
            <v>22</v>
          </cell>
          <cell r="U122" t="str">
            <v>NA4077</v>
          </cell>
        </row>
        <row r="123">
          <cell r="F123" t="str">
            <v>32937_T11</v>
          </cell>
          <cell r="G123" t="str">
            <v>KJ - Horní Slavkov</v>
          </cell>
          <cell r="J123">
            <v>2400</v>
          </cell>
          <cell r="K123">
            <v>2000</v>
          </cell>
          <cell r="L123">
            <v>22</v>
          </cell>
          <cell r="U123" t="str">
            <v>NA4078</v>
          </cell>
        </row>
        <row r="124">
          <cell r="F124" t="str">
            <v>32942_T11</v>
          </cell>
          <cell r="G124" t="str">
            <v>KJ - Sedlčany, Žižkova</v>
          </cell>
          <cell r="J124">
            <v>801</v>
          </cell>
          <cell r="K124">
            <v>600</v>
          </cell>
          <cell r="L124">
            <v>22</v>
          </cell>
          <cell r="U124" t="str">
            <v>NA3869</v>
          </cell>
        </row>
        <row r="125">
          <cell r="F125" t="str">
            <v>32958_T11</v>
          </cell>
          <cell r="G125" t="str">
            <v>KJ - Krásná Lípa</v>
          </cell>
          <cell r="J125">
            <v>280</v>
          </cell>
          <cell r="K125">
            <v>200</v>
          </cell>
          <cell r="L125">
            <v>0.4</v>
          </cell>
          <cell r="U125" t="str">
            <v>NA3849</v>
          </cell>
        </row>
        <row r="126">
          <cell r="F126" t="str">
            <v>32908_T11</v>
          </cell>
          <cell r="G126" t="str">
            <v>KJ - Nový Bor, Wolkerova</v>
          </cell>
          <cell r="J126">
            <v>2400</v>
          </cell>
          <cell r="K126">
            <v>2000</v>
          </cell>
          <cell r="L126">
            <v>35</v>
          </cell>
          <cell r="U126" t="str">
            <v>NA3977</v>
          </cell>
        </row>
        <row r="127">
          <cell r="F127" t="str">
            <v>32991_T11</v>
          </cell>
          <cell r="G127" t="str">
            <v>KJ - EcV.III</v>
          </cell>
          <cell r="J127">
            <v>1966</v>
          </cell>
          <cell r="K127">
            <v>1560</v>
          </cell>
          <cell r="L127">
            <v>22</v>
          </cell>
          <cell r="U127" t="str">
            <v>NA3974</v>
          </cell>
        </row>
        <row r="128">
          <cell r="F128" t="str">
            <v>32992_T11</v>
          </cell>
          <cell r="G128" t="str">
            <v>KJ - Česká Třebová - Na Milíři</v>
          </cell>
          <cell r="J128">
            <v>280</v>
          </cell>
          <cell r="K128">
            <v>200</v>
          </cell>
          <cell r="L128">
            <v>6</v>
          </cell>
          <cell r="U128" t="str">
            <v>NA3929</v>
          </cell>
        </row>
        <row r="129">
          <cell r="F129" t="str">
            <v>33004_T11</v>
          </cell>
          <cell r="G129" t="str">
            <v>KJ - Jáchymov</v>
          </cell>
          <cell r="J129">
            <v>748</v>
          </cell>
          <cell r="K129">
            <v>600</v>
          </cell>
          <cell r="L129">
            <v>22</v>
          </cell>
          <cell r="U129" t="str">
            <v>NA4108</v>
          </cell>
        </row>
        <row r="130">
          <cell r="F130" t="str">
            <v>33016_T11</v>
          </cell>
          <cell r="G130" t="str">
            <v>KJ - Příbor</v>
          </cell>
          <cell r="J130">
            <v>801</v>
          </cell>
          <cell r="K130">
            <v>600</v>
          </cell>
          <cell r="L130">
            <v>22</v>
          </cell>
          <cell r="U130" t="str">
            <v>NA4109</v>
          </cell>
        </row>
        <row r="131">
          <cell r="F131" t="str">
            <v>33049_T11</v>
          </cell>
          <cell r="G131" t="str">
            <v>KJ - Rakovník</v>
          </cell>
          <cell r="J131">
            <v>1268</v>
          </cell>
          <cell r="K131">
            <v>999</v>
          </cell>
          <cell r="L131">
            <v>22</v>
          </cell>
          <cell r="U131" t="str">
            <v>NA4110</v>
          </cell>
        </row>
        <row r="132">
          <cell r="F132" t="str">
            <v>33050_T11</v>
          </cell>
          <cell r="G132" t="str">
            <v>KJ - Šumperk K3</v>
          </cell>
          <cell r="J132">
            <v>1268</v>
          </cell>
          <cell r="K132">
            <v>999</v>
          </cell>
          <cell r="L132">
            <v>22</v>
          </cell>
          <cell r="U132" t="str">
            <v>NA4028</v>
          </cell>
        </row>
        <row r="133">
          <cell r="F133" t="str">
            <v>33093_T11</v>
          </cell>
          <cell r="G133" t="str">
            <v>KJ - Tanvald ul. Vítězná</v>
          </cell>
          <cell r="J133">
            <v>300</v>
          </cell>
          <cell r="K133">
            <v>200</v>
          </cell>
          <cell r="L133">
            <v>0.4</v>
          </cell>
          <cell r="U133" t="str">
            <v>NA3928</v>
          </cell>
        </row>
        <row r="134">
          <cell r="F134" t="str">
            <v>33114_T11</v>
          </cell>
          <cell r="G134" t="str">
            <v>KJ - ÚJV Řež</v>
          </cell>
          <cell r="J134">
            <v>1268</v>
          </cell>
          <cell r="K134">
            <v>999</v>
          </cell>
          <cell r="L134">
            <v>22</v>
          </cell>
          <cell r="U134" t="str">
            <v>NA4026</v>
          </cell>
        </row>
        <row r="135">
          <cell r="F135" t="str">
            <v>33134_T11</v>
          </cell>
          <cell r="G135" t="str">
            <v>KJ - Kdyně</v>
          </cell>
          <cell r="J135">
            <v>1207</v>
          </cell>
          <cell r="K135">
            <v>999</v>
          </cell>
          <cell r="L135">
            <v>22</v>
          </cell>
          <cell r="U135" t="str">
            <v>NA4153</v>
          </cell>
        </row>
        <row r="136">
          <cell r="F136" t="str">
            <v>33150_T11</v>
          </cell>
          <cell r="G136" t="str">
            <v>KJ - Šumperk K2</v>
          </cell>
          <cell r="J136">
            <v>1268</v>
          </cell>
          <cell r="K136">
            <v>999</v>
          </cell>
          <cell r="L136">
            <v>22</v>
          </cell>
          <cell r="U136" t="str">
            <v>NA4027</v>
          </cell>
        </row>
        <row r="137">
          <cell r="F137" t="str">
            <v>33287_T11</v>
          </cell>
          <cell r="G137" t="str">
            <v>KJ - Helvíkovice</v>
          </cell>
          <cell r="J137">
            <v>300</v>
          </cell>
          <cell r="K137">
            <v>200</v>
          </cell>
          <cell r="L137">
            <v>0.4</v>
          </cell>
          <cell r="U137" t="str">
            <v>NA4278</v>
          </cell>
        </row>
        <row r="138">
          <cell r="F138" t="str">
            <v>33336_T11</v>
          </cell>
          <cell r="G138" t="str">
            <v>KJ - Mondelez Opava</v>
          </cell>
          <cell r="J138">
            <v>1207</v>
          </cell>
          <cell r="K138">
            <v>999</v>
          </cell>
          <cell r="L138">
            <v>22</v>
          </cell>
          <cell r="U138" t="str">
            <v>NA4295</v>
          </cell>
        </row>
        <row r="139">
          <cell r="F139" t="str">
            <v>33346_T11</v>
          </cell>
          <cell r="G139" t="str">
            <v>KJ - Veselí nad Lužnicí</v>
          </cell>
          <cell r="J139">
            <v>945</v>
          </cell>
          <cell r="K139">
            <v>800</v>
          </cell>
          <cell r="L139">
            <v>22</v>
          </cell>
          <cell r="U139" t="str">
            <v>NA4243</v>
          </cell>
        </row>
        <row r="140">
          <cell r="F140" t="str">
            <v>33347_T11</v>
          </cell>
          <cell r="G140" t="str">
            <v>KJ - Luby ul. Tovární</v>
          </cell>
          <cell r="J140">
            <v>286</v>
          </cell>
          <cell r="K140">
            <v>200</v>
          </cell>
          <cell r="L140">
            <v>0.4</v>
          </cell>
          <cell r="U140" t="str">
            <v>NA3971</v>
          </cell>
        </row>
        <row r="141">
          <cell r="F141" t="str">
            <v>33379_T11</v>
          </cell>
          <cell r="G141" t="str">
            <v>KJ - Luby U Pily</v>
          </cell>
          <cell r="J141">
            <v>286</v>
          </cell>
          <cell r="K141">
            <v>200</v>
          </cell>
          <cell r="L141">
            <v>0.4</v>
          </cell>
          <cell r="U141" t="str">
            <v>NA3972</v>
          </cell>
        </row>
        <row r="142">
          <cell r="F142" t="str">
            <v>33380_T11</v>
          </cell>
          <cell r="G142" t="str">
            <v>KJ - Rýmařov</v>
          </cell>
          <cell r="J142">
            <v>1269</v>
          </cell>
          <cell r="K142">
            <v>999</v>
          </cell>
          <cell r="L142">
            <v>22</v>
          </cell>
          <cell r="U142" t="str">
            <v>NA4296</v>
          </cell>
        </row>
        <row r="143">
          <cell r="F143" t="str">
            <v>33443_T11</v>
          </cell>
          <cell r="G143" t="str">
            <v>KJ - JnN ul. Liberecká</v>
          </cell>
          <cell r="J143">
            <v>1268</v>
          </cell>
          <cell r="K143">
            <v>999</v>
          </cell>
          <cell r="L143">
            <v>10</v>
          </cell>
          <cell r="U143" t="str">
            <v>NA4154</v>
          </cell>
        </row>
        <row r="144">
          <cell r="F144" t="str">
            <v>33468_T11</v>
          </cell>
          <cell r="G144" t="str">
            <v>KJ - Dřevomodelárna sléváren Třinec</v>
          </cell>
          <cell r="J144">
            <v>278</v>
          </cell>
          <cell r="K144">
            <v>184</v>
          </cell>
          <cell r="L144">
            <v>0.4</v>
          </cell>
          <cell r="U144" t="str">
            <v>NA4316</v>
          </cell>
        </row>
        <row r="145">
          <cell r="F145" t="str">
            <v>33469_T11</v>
          </cell>
          <cell r="G145" t="str">
            <v>KJ - JnN ul. Boženy Němcové</v>
          </cell>
          <cell r="J145">
            <v>300</v>
          </cell>
          <cell r="K145">
            <v>200</v>
          </cell>
          <cell r="L145">
            <v>10</v>
          </cell>
          <cell r="U145" t="str">
            <v>NA4275</v>
          </cell>
        </row>
        <row r="146">
          <cell r="F146" t="str">
            <v>33469_T11</v>
          </cell>
          <cell r="G146" t="str">
            <v>KJ - JnN ul. Boženy Němcové</v>
          </cell>
          <cell r="J146">
            <v>300</v>
          </cell>
          <cell r="K146">
            <v>200</v>
          </cell>
          <cell r="L146">
            <v>10</v>
          </cell>
          <cell r="U146" t="str">
            <v>NA4276</v>
          </cell>
        </row>
        <row r="147">
          <cell r="F147" t="str">
            <v>33470_T11</v>
          </cell>
          <cell r="G147" t="str">
            <v>KJ - JnN ul. Josefa Hory</v>
          </cell>
          <cell r="J147">
            <v>280</v>
          </cell>
          <cell r="K147">
            <v>200</v>
          </cell>
          <cell r="L147">
            <v>0.4</v>
          </cell>
          <cell r="U147" t="str">
            <v>NA4274</v>
          </cell>
        </row>
        <row r="148">
          <cell r="F148" t="str">
            <v>33471_T11</v>
          </cell>
          <cell r="G148" t="str">
            <v>KJ - Hanušovice</v>
          </cell>
          <cell r="J148">
            <v>284</v>
          </cell>
          <cell r="K148">
            <v>200</v>
          </cell>
          <cell r="L148">
            <v>22</v>
          </cell>
          <cell r="U148" t="str">
            <v>NA4277</v>
          </cell>
        </row>
        <row r="149">
          <cell r="F149" t="str">
            <v>33510_T11</v>
          </cell>
          <cell r="G149" t="str">
            <v>KJ - JnN ul. Březová</v>
          </cell>
          <cell r="J149">
            <v>1268</v>
          </cell>
          <cell r="K149">
            <v>999</v>
          </cell>
          <cell r="L149">
            <v>10</v>
          </cell>
          <cell r="U149" t="str">
            <v>NA4265</v>
          </cell>
        </row>
        <row r="150">
          <cell r="F150" t="str">
            <v>33593_T11</v>
          </cell>
          <cell r="G150" t="str">
            <v>KJ - nemocnice Pelhřimov</v>
          </cell>
          <cell r="J150">
            <v>1268</v>
          </cell>
          <cell r="K150">
            <v>999</v>
          </cell>
          <cell r="L150">
            <v>22</v>
          </cell>
          <cell r="U150" t="str">
            <v>NA4349</v>
          </cell>
        </row>
        <row r="151">
          <cell r="F151" t="str">
            <v>33594_T11</v>
          </cell>
          <cell r="G151" t="str">
            <v xml:space="preserve">KJ - nemocnice H.B. </v>
          </cell>
          <cell r="J151">
            <v>1268</v>
          </cell>
          <cell r="K151">
            <v>999</v>
          </cell>
          <cell r="L151">
            <v>22</v>
          </cell>
          <cell r="U151" t="str">
            <v>NA4352</v>
          </cell>
        </row>
        <row r="152">
          <cell r="F152" t="str">
            <v>33595_T11</v>
          </cell>
          <cell r="G152" t="str">
            <v>KJ - Česká Třebová ul. Semanínská</v>
          </cell>
          <cell r="J152">
            <v>280</v>
          </cell>
          <cell r="K152">
            <v>200</v>
          </cell>
          <cell r="L152">
            <v>0.4</v>
          </cell>
          <cell r="U152" t="str">
            <v>NA4406</v>
          </cell>
        </row>
        <row r="153">
          <cell r="F153" t="str">
            <v>33624_T11</v>
          </cell>
          <cell r="G153" t="str">
            <v>KJ - FRUTA Kunovice</v>
          </cell>
          <cell r="J153">
            <v>280</v>
          </cell>
          <cell r="K153">
            <v>200</v>
          </cell>
          <cell r="L153">
            <v>22</v>
          </cell>
          <cell r="U153" t="str">
            <v>NA4405</v>
          </cell>
        </row>
        <row r="154">
          <cell r="F154" t="str">
            <v>00315_T11</v>
          </cell>
          <cell r="G154" t="str">
            <v>Kotelna Svitavy - Tovární</v>
          </cell>
          <cell r="J154">
            <v>748</v>
          </cell>
          <cell r="K154">
            <v>600</v>
          </cell>
          <cell r="L154">
            <v>22</v>
          </cell>
          <cell r="U154" t="str">
            <v>NA4380</v>
          </cell>
        </row>
        <row r="155">
          <cell r="F155" t="str">
            <v>33657_T11</v>
          </cell>
          <cell r="G155" t="str">
            <v>KJ - Špindlerův mlýn</v>
          </cell>
          <cell r="J155">
            <v>283</v>
          </cell>
          <cell r="K155">
            <v>189</v>
          </cell>
          <cell r="L155">
            <v>10</v>
          </cell>
          <cell r="U155" t="str">
            <v>NA4404</v>
          </cell>
        </row>
        <row r="156">
          <cell r="F156" t="str">
            <v>33658_T11</v>
          </cell>
          <cell r="G156" t="str">
            <v>KJ - Lysá nad Labem</v>
          </cell>
          <cell r="J156">
            <v>993</v>
          </cell>
          <cell r="K156">
            <v>800</v>
          </cell>
          <cell r="L156">
            <v>22</v>
          </cell>
          <cell r="U156" t="str">
            <v>NA4381</v>
          </cell>
        </row>
        <row r="157">
          <cell r="F157" t="str">
            <v>00316_T11</v>
          </cell>
          <cell r="G157" t="str">
            <v>Kotelna Svitavy - Dimitrovova/Lázeňská</v>
          </cell>
          <cell r="J157">
            <v>280</v>
          </cell>
          <cell r="K157">
            <v>200</v>
          </cell>
          <cell r="L157">
            <v>0.4</v>
          </cell>
          <cell r="U157" t="str">
            <v>NA4421</v>
          </cell>
        </row>
        <row r="158">
          <cell r="F158" t="str">
            <v>31854_T11</v>
          </cell>
          <cell r="G158" t="str">
            <v>KJ - Osek</v>
          </cell>
          <cell r="J158">
            <v>242</v>
          </cell>
          <cell r="K158">
            <v>164</v>
          </cell>
          <cell r="L158">
            <v>0.4</v>
          </cell>
          <cell r="U158" t="str">
            <v>NA4507</v>
          </cell>
        </row>
        <row r="159">
          <cell r="F159" t="str">
            <v>33739_T11</v>
          </cell>
          <cell r="G159" t="str">
            <v>KJ - JOB AIR TECHNIC</v>
          </cell>
          <cell r="J159">
            <v>300</v>
          </cell>
          <cell r="K159">
            <v>200</v>
          </cell>
          <cell r="L159">
            <v>0.4</v>
          </cell>
          <cell r="U159" t="str">
            <v>NA4410</v>
          </cell>
        </row>
        <row r="160">
          <cell r="F160" t="str">
            <v>33859_T11</v>
          </cell>
          <cell r="G160" t="str">
            <v>KJ - Prostějov Anglická</v>
          </cell>
          <cell r="J160">
            <v>425</v>
          </cell>
          <cell r="K160">
            <v>326</v>
          </cell>
          <cell r="L160">
            <v>22</v>
          </cell>
          <cell r="U160" t="str">
            <v>NN4492</v>
          </cell>
        </row>
        <row r="161">
          <cell r="F161" t="str">
            <v>11687_T11</v>
          </cell>
          <cell r="G161" t="str">
            <v>KJ - Sušice, Sirkařská</v>
          </cell>
          <cell r="J161">
            <v>748</v>
          </cell>
          <cell r="K161">
            <v>600</v>
          </cell>
          <cell r="L161">
            <v>22</v>
          </cell>
          <cell r="U161" t="str">
            <v>NA4580</v>
          </cell>
        </row>
        <row r="162">
          <cell r="F162" t="str">
            <v>12647_T11</v>
          </cell>
          <cell r="G162" t="str">
            <v>KJ - Sušice, Kaštanová</v>
          </cell>
          <cell r="J162">
            <v>663</v>
          </cell>
          <cell r="K162">
            <v>515</v>
          </cell>
          <cell r="L162">
            <v>22</v>
          </cell>
          <cell r="U162" t="str">
            <v>NA4582</v>
          </cell>
        </row>
        <row r="163">
          <cell r="F163" t="str">
            <v>16157_T11</v>
          </cell>
          <cell r="G163" t="str">
            <v>KJ - Sušice, Pravdova</v>
          </cell>
          <cell r="J163">
            <v>663</v>
          </cell>
          <cell r="K163">
            <v>515</v>
          </cell>
          <cell r="L163">
            <v>22</v>
          </cell>
          <cell r="U163" t="str">
            <v>NA4583</v>
          </cell>
        </row>
        <row r="164">
          <cell r="F164" t="str">
            <v>16219_T11</v>
          </cell>
          <cell r="G164" t="str">
            <v>KJ - Sušice, Na Hrázi</v>
          </cell>
          <cell r="J164">
            <v>748</v>
          </cell>
          <cell r="K164">
            <v>600</v>
          </cell>
          <cell r="L164">
            <v>22</v>
          </cell>
          <cell r="U164" t="str">
            <v>NA4581</v>
          </cell>
        </row>
        <row r="165">
          <cell r="F165" t="str">
            <v>33982_T11</v>
          </cell>
          <cell r="G165" t="str">
            <v>KJ - Police nad Metují</v>
          </cell>
          <cell r="J165">
            <v>478</v>
          </cell>
          <cell r="K165">
            <v>400</v>
          </cell>
          <cell r="L165">
            <v>35</v>
          </cell>
          <cell r="U165" t="str">
            <v>NA4536</v>
          </cell>
        </row>
        <row r="166">
          <cell r="F166" t="str">
            <v>02791_T11</v>
          </cell>
          <cell r="G166" t="str">
            <v>Kotelna Smiřice Govorova Micro 8</v>
          </cell>
          <cell r="J166">
            <v>19</v>
          </cell>
          <cell r="K166">
            <v>8</v>
          </cell>
          <cell r="L166">
            <v>0.4</v>
          </cell>
          <cell r="U166" t="str">
            <v>NN1770</v>
          </cell>
        </row>
        <row r="167">
          <cell r="F167" t="str">
            <v>00313_T11</v>
          </cell>
          <cell r="G167" t="str">
            <v>Kotelna Votice</v>
          </cell>
          <cell r="J167">
            <v>280</v>
          </cell>
          <cell r="K167">
            <v>200</v>
          </cell>
          <cell r="L167">
            <v>0.4</v>
          </cell>
          <cell r="U167" t="str">
            <v>NA4598</v>
          </cell>
        </row>
        <row r="168">
          <cell r="F168" t="str">
            <v>34102_T11</v>
          </cell>
          <cell r="G168" t="str">
            <v>KJ - Poděbrady</v>
          </cell>
          <cell r="J168">
            <v>478</v>
          </cell>
          <cell r="K168">
            <v>400</v>
          </cell>
          <cell r="L168">
            <v>22</v>
          </cell>
          <cell r="U168" t="str">
            <v>NA4524</v>
          </cell>
        </row>
        <row r="169">
          <cell r="F169" t="str">
            <v>34619_T11</v>
          </cell>
          <cell r="G169" t="str">
            <v>KJ - Heřmanův Městec V Lukách</v>
          </cell>
          <cell r="J169">
            <v>280</v>
          </cell>
          <cell r="K169">
            <v>200</v>
          </cell>
          <cell r="L169">
            <v>0.4</v>
          </cell>
          <cell r="U169" t="str">
            <v>NA4629</v>
          </cell>
        </row>
        <row r="170">
          <cell r="F170" t="str">
            <v>34620_T11</v>
          </cell>
          <cell r="G170" t="str">
            <v>KJ - Heřmanův Městec U Bažantnice</v>
          </cell>
          <cell r="J170">
            <v>280</v>
          </cell>
          <cell r="K170">
            <v>200</v>
          </cell>
          <cell r="L170">
            <v>0.4</v>
          </cell>
          <cell r="U170" t="str">
            <v>NA4631</v>
          </cell>
        </row>
        <row r="171">
          <cell r="F171" t="str">
            <v>34621_T11</v>
          </cell>
          <cell r="G171" t="str">
            <v>KJ - Nové Zákupy</v>
          </cell>
          <cell r="J171">
            <v>300</v>
          </cell>
          <cell r="K171">
            <v>200</v>
          </cell>
          <cell r="L171">
            <v>0.4</v>
          </cell>
          <cell r="U171" t="str">
            <v>NA4632</v>
          </cell>
        </row>
        <row r="172">
          <cell r="F172" t="str">
            <v>34634_T11</v>
          </cell>
          <cell r="G172" t="str">
            <v>KJ - Klatovy</v>
          </cell>
          <cell r="J172">
            <v>993</v>
          </cell>
          <cell r="K172">
            <v>800</v>
          </cell>
          <cell r="L172">
            <v>22</v>
          </cell>
          <cell r="U172" t="str">
            <v>NA4589</v>
          </cell>
        </row>
        <row r="173">
          <cell r="F173" t="str">
            <v>33859_T11</v>
          </cell>
          <cell r="G173" t="str">
            <v>KJ - Prostějov Anglická</v>
          </cell>
          <cell r="J173">
            <v>465</v>
          </cell>
          <cell r="K173">
            <v>326</v>
          </cell>
          <cell r="L173">
            <v>22</v>
          </cell>
          <cell r="U173" t="str">
            <v>NA4492</v>
          </cell>
        </row>
        <row r="174">
          <cell r="F174" t="str">
            <v>34942_T11</v>
          </cell>
          <cell r="G174" t="str">
            <v>KJ  -Jihlava SAPELI</v>
          </cell>
          <cell r="J174">
            <v>280</v>
          </cell>
          <cell r="K174">
            <v>200</v>
          </cell>
          <cell r="L174">
            <v>0.4</v>
          </cell>
          <cell r="U174" t="str">
            <v>NA4630</v>
          </cell>
        </row>
        <row r="175">
          <cell r="G175" t="str">
            <v>KJ - Rokycany</v>
          </cell>
          <cell r="J175">
            <v>478</v>
          </cell>
          <cell r="K175">
            <v>400</v>
          </cell>
          <cell r="L175">
            <v>22</v>
          </cell>
          <cell r="U175" t="str">
            <v>NA4475</v>
          </cell>
        </row>
        <row r="176">
          <cell r="G176" t="str">
            <v>KJ - COLORLAK</v>
          </cell>
          <cell r="J176">
            <v>478</v>
          </cell>
          <cell r="K176">
            <v>400</v>
          </cell>
          <cell r="L176">
            <v>22</v>
          </cell>
          <cell r="U176" t="str">
            <v>NA4579</v>
          </cell>
        </row>
        <row r="177">
          <cell r="G177" t="str">
            <v>KJ - Kraslice Soukenická</v>
          </cell>
          <cell r="J177">
            <v>280</v>
          </cell>
          <cell r="K177">
            <v>200</v>
          </cell>
          <cell r="L177">
            <v>0.4</v>
          </cell>
          <cell r="U177" t="str">
            <v>NA4627</v>
          </cell>
        </row>
        <row r="178">
          <cell r="G178" t="str">
            <v>KJ - Horažďovice ul. Okružní</v>
          </cell>
          <cell r="J178">
            <v>993</v>
          </cell>
          <cell r="K178">
            <v>800</v>
          </cell>
          <cell r="L178">
            <v>22</v>
          </cell>
          <cell r="U178" t="str">
            <v>NA4928</v>
          </cell>
        </row>
        <row r="179">
          <cell r="G179" t="str">
            <v>KJ - Horažďovice ul. Sportovní</v>
          </cell>
          <cell r="J179">
            <v>221</v>
          </cell>
          <cell r="K179">
            <v>127.5</v>
          </cell>
          <cell r="L179">
            <v>0.4</v>
          </cell>
          <cell r="U179" t="str">
            <v>NA4723</v>
          </cell>
        </row>
        <row r="180">
          <cell r="G180" t="str">
            <v>KJ - Veselí nad Lužnicí Blatské sídliště</v>
          </cell>
          <cell r="J180">
            <v>993</v>
          </cell>
          <cell r="K180">
            <v>800</v>
          </cell>
          <cell r="L180">
            <v>22</v>
          </cell>
          <cell r="U180" t="str">
            <v>NA4600</v>
          </cell>
        </row>
        <row r="181">
          <cell r="G181" t="str">
            <v>KJ - Česká Třebová bazén</v>
          </cell>
          <cell r="J181">
            <v>221</v>
          </cell>
          <cell r="K181">
            <v>127.5</v>
          </cell>
          <cell r="L181">
            <v>0.4</v>
          </cell>
          <cell r="U181" t="str">
            <v>NA4906</v>
          </cell>
        </row>
        <row r="182">
          <cell r="G182" t="str">
            <v>KJ - Broumov Energo</v>
          </cell>
          <cell r="J182">
            <v>156</v>
          </cell>
          <cell r="K182">
            <v>104</v>
          </cell>
          <cell r="L182">
            <v>0.4</v>
          </cell>
          <cell r="U182" t="str">
            <v>NA4626</v>
          </cell>
        </row>
        <row r="183">
          <cell r="G183" t="str">
            <v>KJ - Teplice na Metují</v>
          </cell>
          <cell r="J183">
            <v>280</v>
          </cell>
          <cell r="K183">
            <v>200</v>
          </cell>
          <cell r="U183" t="str">
            <v>NA4910</v>
          </cell>
        </row>
        <row r="184">
          <cell r="G184" t="str">
            <v>KJ - Prostějov Benešova</v>
          </cell>
          <cell r="J184">
            <v>465</v>
          </cell>
          <cell r="K184">
            <v>326</v>
          </cell>
          <cell r="U184" t="str">
            <v>NA4585</v>
          </cell>
        </row>
        <row r="185">
          <cell r="G185" t="str">
            <v>KJ - Mošnov</v>
          </cell>
          <cell r="J185">
            <v>147</v>
          </cell>
          <cell r="K185">
            <v>103</v>
          </cell>
          <cell r="L185">
            <v>0.4</v>
          </cell>
          <cell r="U185" t="str">
            <v>NA3585</v>
          </cell>
        </row>
        <row r="186">
          <cell r="G186" t="str">
            <v>KJ - Příbor Nerudova</v>
          </cell>
          <cell r="J186">
            <v>748</v>
          </cell>
          <cell r="K186">
            <v>600</v>
          </cell>
          <cell r="L186">
            <v>22</v>
          </cell>
          <cell r="U186" t="str">
            <v>NA4599</v>
          </cell>
        </row>
        <row r="187">
          <cell r="G187" t="str">
            <v>KJ - Kroměříž Sladovny</v>
          </cell>
          <cell r="J187">
            <v>1268</v>
          </cell>
          <cell r="K187">
            <v>999</v>
          </cell>
          <cell r="L187">
            <v>22</v>
          </cell>
          <cell r="U187" t="str">
            <v>NN4601</v>
          </cell>
        </row>
      </sheetData>
      <sheetData sheetId="1"/>
      <sheetData sheetId="2"/>
      <sheetData sheetId="3"/>
    </sheetDataSet>
  </externalBook>
</externalLink>
</file>

<file path=xl/externalLinks/externalLink3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iMjpBjhmu0CUARzxjyOL9MkuHiRP2wJFsVjbRAi1aAbBlPcaPfaMRpvc88Dov1dA" itemId="015DV2MKFH2ZU2ZW7EVZFJKUCJXBPXNN2W">
      <xxl21:absoluteUrl r:id="rId2"/>
    </xxl21:alternateUrls>
    <sheetNames>
      <sheetName val="Lokace_DB"/>
      <sheetName val="Import CENDA"/>
      <sheetName val="Prehled"/>
      <sheetName val="Strediska"/>
      <sheetName val="Strediska Helios"/>
      <sheetName val="KGJ"/>
      <sheetName val="EAN"/>
      <sheetName val="EIC"/>
      <sheetName val="Kraje"/>
      <sheetName val="DistribObl"/>
      <sheetName val="PwrSeries"/>
      <sheetName val="KC"/>
    </sheetNames>
    <sheetDataSet>
      <sheetData sheetId="0"/>
      <sheetData sheetId="1"/>
      <sheetData sheetId="2"/>
      <sheetData sheetId="3"/>
      <sheetData sheetId="4"/>
      <sheetData sheetId="5">
        <row r="2">
          <cell r="C2">
            <v>2548</v>
          </cell>
          <cell r="D2" t="str">
            <v>Adamov</v>
          </cell>
          <cell r="E2">
            <v>18</v>
          </cell>
          <cell r="F2" t="str">
            <v>859182400211637793</v>
          </cell>
        </row>
        <row r="3">
          <cell r="C3">
            <v>3375</v>
          </cell>
          <cell r="D3" t="str">
            <v xml:space="preserve">Babice - Hamé </v>
          </cell>
          <cell r="E3">
            <v>63</v>
          </cell>
          <cell r="F3" t="str">
            <v>859182400211958560</v>
          </cell>
        </row>
        <row r="4">
          <cell r="C4">
            <v>3520</v>
          </cell>
          <cell r="D4" t="str">
            <v>Bečov</v>
          </cell>
          <cell r="E4">
            <v>69</v>
          </cell>
          <cell r="F4" t="str">
            <v>859182400408222856</v>
          </cell>
        </row>
        <row r="5">
          <cell r="C5">
            <v>3435</v>
          </cell>
          <cell r="D5" t="str">
            <v>Benešov</v>
          </cell>
          <cell r="E5">
            <v>66</v>
          </cell>
          <cell r="F5" t="str">
            <v>859182400609691338</v>
          </cell>
        </row>
        <row r="6">
          <cell r="C6">
            <v>3943</v>
          </cell>
          <cell r="D6" t="str">
            <v>Bochov</v>
          </cell>
          <cell r="E6">
            <v>93</v>
          </cell>
          <cell r="F6" t="str">
            <v>859182400801238850</v>
          </cell>
        </row>
        <row r="7">
          <cell r="C7">
            <v>2967</v>
          </cell>
          <cell r="D7" t="str">
            <v>Bojkovice</v>
          </cell>
          <cell r="E7">
            <v>47</v>
          </cell>
          <cell r="F7" t="str">
            <v>859182400211451122</v>
          </cell>
        </row>
        <row r="8">
          <cell r="C8">
            <v>2448</v>
          </cell>
          <cell r="D8" t="str">
            <v>Broumov</v>
          </cell>
          <cell r="E8">
            <v>12</v>
          </cell>
          <cell r="F8" t="str">
            <v>859182400707833074</v>
          </cell>
        </row>
        <row r="9">
          <cell r="C9">
            <v>540</v>
          </cell>
          <cell r="D9" t="str">
            <v>Brtnice</v>
          </cell>
          <cell r="E9">
            <v>1</v>
          </cell>
          <cell r="F9" t="str">
            <v>859182400211368567</v>
          </cell>
        </row>
        <row r="10">
          <cell r="C10">
            <v>2477</v>
          </cell>
          <cell r="D10" t="str">
            <v>Bystřice nad Pernštejnem</v>
          </cell>
          <cell r="E10">
            <v>15</v>
          </cell>
          <cell r="F10" t="str">
            <v>859182400211611540</v>
          </cell>
        </row>
        <row r="11">
          <cell r="C11">
            <v>3124</v>
          </cell>
          <cell r="D11" t="str">
            <v>Česká Třebová - Křib</v>
          </cell>
          <cell r="E11">
            <v>53</v>
          </cell>
          <cell r="F11" t="str">
            <v>859182400707930063</v>
          </cell>
        </row>
        <row r="12">
          <cell r="C12">
            <v>3242</v>
          </cell>
          <cell r="D12" t="str">
            <v>Česká Třebová - Lhotka</v>
          </cell>
          <cell r="E12">
            <v>57</v>
          </cell>
          <cell r="F12" t="str">
            <v>859182400707919624</v>
          </cell>
        </row>
        <row r="13">
          <cell r="C13">
            <v>3929</v>
          </cell>
          <cell r="D13" t="str">
            <v>Česká Třebová - Na Milíři</v>
          </cell>
          <cell r="E13">
            <v>88</v>
          </cell>
          <cell r="F13" t="str">
            <v>859182400708320177</v>
          </cell>
        </row>
        <row r="14">
          <cell r="C14">
            <v>4406</v>
          </cell>
          <cell r="D14" t="str">
            <v>Česká Třebová - Semanínská</v>
          </cell>
          <cell r="E14">
            <v>121</v>
          </cell>
          <cell r="F14" t="str">
            <v>859182400708534987</v>
          </cell>
        </row>
        <row r="15">
          <cell r="C15">
            <v>3040</v>
          </cell>
          <cell r="D15" t="str">
            <v>Duchcov</v>
          </cell>
          <cell r="E15">
            <v>49</v>
          </cell>
          <cell r="F15" t="str">
            <v>859182400408014512</v>
          </cell>
        </row>
        <row r="16">
          <cell r="C16">
            <v>2157</v>
          </cell>
          <cell r="D16" t="str">
            <v>Frýdlant</v>
          </cell>
          <cell r="E16">
            <v>8</v>
          </cell>
          <cell r="F16" t="str">
            <v>859182400408107597</v>
          </cell>
        </row>
        <row r="17">
          <cell r="C17">
            <v>2698</v>
          </cell>
          <cell r="D17" t="str">
            <v>Frýdlant 180</v>
          </cell>
          <cell r="E17">
            <v>8</v>
          </cell>
          <cell r="F17" t="str">
            <v>859182400408107597</v>
          </cell>
        </row>
        <row r="18">
          <cell r="C18">
            <v>4277</v>
          </cell>
          <cell r="D18" t="str">
            <v>Hanušovice</v>
          </cell>
          <cell r="E18">
            <v>111</v>
          </cell>
          <cell r="F18" t="str">
            <v>859182400511645580</v>
          </cell>
        </row>
        <row r="19">
          <cell r="C19">
            <v>3503</v>
          </cell>
          <cell r="D19" t="str">
            <v>Havlíčkův Brod - Na Výšině C200</v>
          </cell>
          <cell r="E19">
            <v>25</v>
          </cell>
          <cell r="F19" t="str">
            <v>859182400708029780</v>
          </cell>
        </row>
        <row r="20">
          <cell r="C20">
            <v>2682</v>
          </cell>
          <cell r="D20" t="str">
            <v>Havlíčkův Brod - Na Výšině D400</v>
          </cell>
          <cell r="E20">
            <v>25</v>
          </cell>
          <cell r="F20" t="str">
            <v>859182400707782426</v>
          </cell>
        </row>
        <row r="21">
          <cell r="C21">
            <v>4352</v>
          </cell>
          <cell r="D21" t="str">
            <v>Havlíčkův Brod - nemocnice</v>
          </cell>
          <cell r="E21">
            <v>117</v>
          </cell>
          <cell r="F21" t="str">
            <v>859182400708522298</v>
          </cell>
        </row>
        <row r="22">
          <cell r="C22">
            <v>3515</v>
          </cell>
          <cell r="D22" t="str">
            <v>Havlíčkův Brod - Rozkošská</v>
          </cell>
          <cell r="E22">
            <v>68</v>
          </cell>
          <cell r="F22" t="str">
            <v>859182400708029803</v>
          </cell>
        </row>
        <row r="23">
          <cell r="C23">
            <v>2681</v>
          </cell>
          <cell r="D23" t="str">
            <v>Havlíčkův Brod - Smetanovo náměstí</v>
          </cell>
          <cell r="E23">
            <v>24</v>
          </cell>
          <cell r="F23" t="str">
            <v>859182400707832312</v>
          </cell>
        </row>
        <row r="24">
          <cell r="C24">
            <v>2683</v>
          </cell>
          <cell r="D24" t="str">
            <v>Havlíčkův Brod - Žižkov</v>
          </cell>
          <cell r="E24">
            <v>26</v>
          </cell>
          <cell r="F24" t="str">
            <v>859182400707789678</v>
          </cell>
        </row>
        <row r="25">
          <cell r="C25">
            <v>4278</v>
          </cell>
          <cell r="D25" t="str">
            <v>Helvíkovice</v>
          </cell>
          <cell r="E25">
            <v>112</v>
          </cell>
          <cell r="F25" t="str">
            <v>859182409720200016</v>
          </cell>
        </row>
        <row r="26">
          <cell r="C26">
            <v>2879</v>
          </cell>
          <cell r="D26" t="str">
            <v>Hlučín</v>
          </cell>
          <cell r="E26">
            <v>37</v>
          </cell>
          <cell r="F26" t="str">
            <v>859182400510974322</v>
          </cell>
        </row>
        <row r="27">
          <cell r="C27">
            <v>2856</v>
          </cell>
          <cell r="D27" t="str">
            <v>Hodkovice nad Mohelkou</v>
          </cell>
          <cell r="E27">
            <v>35</v>
          </cell>
          <cell r="F27" t="str">
            <v>859182400407972004</v>
          </cell>
        </row>
        <row r="28">
          <cell r="C28">
            <v>3433</v>
          </cell>
          <cell r="D28" t="str">
            <v>Hodonice č.1</v>
          </cell>
          <cell r="E28">
            <v>65</v>
          </cell>
          <cell r="F28" t="str">
            <v>859182400211994636</v>
          </cell>
        </row>
        <row r="29">
          <cell r="C29">
            <v>3434</v>
          </cell>
          <cell r="D29" t="str">
            <v>Hodonice č.2</v>
          </cell>
          <cell r="E29">
            <v>65</v>
          </cell>
          <cell r="F29" t="str">
            <v>859182400211994636</v>
          </cell>
        </row>
        <row r="30">
          <cell r="C30">
            <v>3333</v>
          </cell>
          <cell r="D30" t="str">
            <v>Horní Bříza</v>
          </cell>
          <cell r="E30">
            <v>61</v>
          </cell>
          <cell r="F30" t="str">
            <v>859182400800926147</v>
          </cell>
        </row>
        <row r="31">
          <cell r="C31">
            <v>4077</v>
          </cell>
          <cell r="D31" t="str">
            <v>Horní Slavkov</v>
          </cell>
          <cell r="E31">
            <v>101</v>
          </cell>
          <cell r="F31" t="str">
            <v>859182400801206866</v>
          </cell>
        </row>
        <row r="32">
          <cell r="C32">
            <v>4078</v>
          </cell>
          <cell r="D32" t="str">
            <v>Horní Slavkov</v>
          </cell>
          <cell r="E32">
            <v>101</v>
          </cell>
          <cell r="F32" t="str">
            <v>859182400801206866</v>
          </cell>
        </row>
        <row r="33">
          <cell r="C33">
            <v>2883</v>
          </cell>
          <cell r="D33" t="str">
            <v>Hořovice</v>
          </cell>
          <cell r="E33">
            <v>41</v>
          </cell>
          <cell r="F33" t="str">
            <v>859182400609470421</v>
          </cell>
        </row>
        <row r="34">
          <cell r="C34">
            <v>3386</v>
          </cell>
          <cell r="D34" t="str">
            <v>Hrabyně</v>
          </cell>
          <cell r="E34">
            <v>64</v>
          </cell>
          <cell r="F34" t="str">
            <v>859182400511118022</v>
          </cell>
        </row>
        <row r="35">
          <cell r="C35">
            <v>2947</v>
          </cell>
          <cell r="D35" t="str">
            <v>Humpolec - Fügnerova</v>
          </cell>
          <cell r="E35">
            <v>46</v>
          </cell>
          <cell r="F35" t="str">
            <v>859182400105435023</v>
          </cell>
        </row>
        <row r="36">
          <cell r="C36">
            <v>3546</v>
          </cell>
          <cell r="D36" t="str">
            <v>Humpolec - Lnářská</v>
          </cell>
          <cell r="E36">
            <v>73</v>
          </cell>
          <cell r="F36" t="str">
            <v>859182400105888010</v>
          </cell>
        </row>
        <row r="37">
          <cell r="C37">
            <v>2806</v>
          </cell>
          <cell r="D37" t="str">
            <v>Humpolec - Na Rybníčku</v>
          </cell>
          <cell r="E37">
            <v>33</v>
          </cell>
          <cell r="F37" t="str">
            <v>859182400105638295</v>
          </cell>
        </row>
        <row r="38">
          <cell r="C38">
            <v>3290</v>
          </cell>
          <cell r="D38" t="str">
            <v>Ivančice</v>
          </cell>
          <cell r="E38">
            <v>157</v>
          </cell>
          <cell r="F38" t="str">
            <v>859182400211707304</v>
          </cell>
        </row>
        <row r="39">
          <cell r="C39">
            <v>4265</v>
          </cell>
          <cell r="D39" t="str">
            <v>Jablonec - Březová</v>
          </cell>
          <cell r="E39">
            <v>108</v>
          </cell>
          <cell r="F39" t="str">
            <v>859182400408600531</v>
          </cell>
        </row>
        <row r="40">
          <cell r="C40">
            <v>4275</v>
          </cell>
          <cell r="D40" t="str">
            <v>Jablonec – Boženy Němcové KGJ1</v>
          </cell>
          <cell r="E40">
            <v>110</v>
          </cell>
          <cell r="F40" t="str">
            <v>859182400408598432</v>
          </cell>
        </row>
        <row r="41">
          <cell r="C41">
            <v>4276</v>
          </cell>
          <cell r="D41" t="str">
            <v>Jablonec – Boženy Němcové KGJ2</v>
          </cell>
          <cell r="E41">
            <v>110</v>
          </cell>
          <cell r="F41" t="str">
            <v>859182400408598432</v>
          </cell>
        </row>
        <row r="42">
          <cell r="C42">
            <v>4274</v>
          </cell>
          <cell r="D42" t="str">
            <v>Jablonec – Josefa Hory</v>
          </cell>
          <cell r="E42">
            <v>109</v>
          </cell>
          <cell r="F42" t="str">
            <v>859182400408590368</v>
          </cell>
        </row>
        <row r="43">
          <cell r="C43">
            <v>4154</v>
          </cell>
          <cell r="D43" t="str">
            <v>Jablonec – Liberecká</v>
          </cell>
          <cell r="E43">
            <v>106</v>
          </cell>
          <cell r="F43" t="str">
            <v>859182400408600555</v>
          </cell>
        </row>
        <row r="44">
          <cell r="C44">
            <v>4108</v>
          </cell>
          <cell r="D44" t="str">
            <v>Jáchymov</v>
          </cell>
          <cell r="E44">
            <v>102</v>
          </cell>
          <cell r="F44" t="str">
            <v>859182400801242147</v>
          </cell>
        </row>
        <row r="45">
          <cell r="C45">
            <v>3941</v>
          </cell>
          <cell r="D45" t="str">
            <v>Jaroměř</v>
          </cell>
          <cell r="E45">
            <v>91</v>
          </cell>
          <cell r="F45" t="str">
            <v>859182400708136730</v>
          </cell>
        </row>
        <row r="46">
          <cell r="C46">
            <v>2042</v>
          </cell>
          <cell r="D46" t="str">
            <v>Jihlava</v>
          </cell>
          <cell r="E46">
            <v>4</v>
          </cell>
          <cell r="F46" t="str">
            <v>859182400211231632</v>
          </cell>
        </row>
        <row r="47">
          <cell r="C47">
            <v>3498</v>
          </cell>
          <cell r="D47" t="str">
            <v>Kamenický Šenov</v>
          </cell>
          <cell r="E47">
            <v>67</v>
          </cell>
          <cell r="F47" t="str">
            <v>859182400408199998</v>
          </cell>
        </row>
        <row r="48">
          <cell r="C48">
            <v>2884</v>
          </cell>
          <cell r="D48" t="str">
            <v>Kaznějov</v>
          </cell>
          <cell r="E48">
            <v>42</v>
          </cell>
          <cell r="F48" t="str">
            <v>859182400800795576</v>
          </cell>
        </row>
        <row r="49">
          <cell r="C49">
            <v>4153</v>
          </cell>
          <cell r="D49" t="str">
            <v>Kdyně</v>
          </cell>
          <cell r="E49">
            <v>105</v>
          </cell>
          <cell r="F49" t="str">
            <v>859182400801300823</v>
          </cell>
        </row>
        <row r="50">
          <cell r="C50">
            <v>2447</v>
          </cell>
          <cell r="D50" t="str">
            <v>Kladruby</v>
          </cell>
          <cell r="E50">
            <v>11</v>
          </cell>
          <cell r="F50" t="str">
            <v>859182400609426213</v>
          </cell>
        </row>
        <row r="51">
          <cell r="C51">
            <v>3157</v>
          </cell>
          <cell r="D51" t="str">
            <v>Klimkovice</v>
          </cell>
          <cell r="E51">
            <v>55</v>
          </cell>
          <cell r="F51" t="str">
            <v>859182400511359548</v>
          </cell>
        </row>
        <row r="52">
          <cell r="C52">
            <v>3608</v>
          </cell>
          <cell r="D52" t="str">
            <v>Kojetín</v>
          </cell>
          <cell r="E52">
            <v>75</v>
          </cell>
          <cell r="F52" t="str">
            <v>859182400511289838</v>
          </cell>
        </row>
        <row r="53">
          <cell r="C53">
            <v>3522</v>
          </cell>
          <cell r="D53" t="str">
            <v>Kraslice - Sever (Školní)</v>
          </cell>
          <cell r="E53">
            <v>71</v>
          </cell>
          <cell r="F53" t="str">
            <v>859182400800990735</v>
          </cell>
        </row>
        <row r="54">
          <cell r="C54">
            <v>3521</v>
          </cell>
          <cell r="D54" t="str">
            <v>Kraslice - Střed (Pohr. stráže)</v>
          </cell>
          <cell r="E54">
            <v>70</v>
          </cell>
          <cell r="F54" t="str">
            <v>859182400800990759</v>
          </cell>
        </row>
        <row r="55">
          <cell r="C55">
            <v>3849</v>
          </cell>
          <cell r="D55" t="str">
            <v>Krásná Lípa</v>
          </cell>
          <cell r="E55">
            <v>82</v>
          </cell>
          <cell r="F55" t="str">
            <v>859182400408642364</v>
          </cell>
        </row>
        <row r="56">
          <cell r="C56">
            <v>3034</v>
          </cell>
          <cell r="D56" t="str">
            <v>Krupka</v>
          </cell>
          <cell r="E56">
            <v>48</v>
          </cell>
          <cell r="F56" t="str">
            <v>859182400407990305</v>
          </cell>
        </row>
        <row r="57">
          <cell r="C57">
            <v>4405</v>
          </cell>
          <cell r="D57" t="str">
            <v>Kunovice - FRUTA</v>
          </cell>
          <cell r="E57">
            <v>120</v>
          </cell>
          <cell r="F57" t="str">
            <v>859182400212873305</v>
          </cell>
        </row>
        <row r="58">
          <cell r="C58">
            <v>2848</v>
          </cell>
          <cell r="D58" t="str">
            <v xml:space="preserve">Lipník nad Bečvou - Zahradní </v>
          </cell>
          <cell r="E58">
            <v>34</v>
          </cell>
          <cell r="F58" t="str">
            <v>859182400510972120</v>
          </cell>
        </row>
        <row r="59">
          <cell r="C59">
            <v>2927</v>
          </cell>
          <cell r="D59" t="str">
            <v>Lipník nad Bečvou Hranická</v>
          </cell>
          <cell r="E59">
            <v>45</v>
          </cell>
          <cell r="F59" t="str">
            <v>859182400510972151</v>
          </cell>
        </row>
        <row r="60">
          <cell r="C60">
            <v>3942</v>
          </cell>
          <cell r="D60" t="str">
            <v>Litomyšl</v>
          </cell>
          <cell r="E60">
            <v>92</v>
          </cell>
          <cell r="F60" t="str">
            <v>859182400708274562</v>
          </cell>
        </row>
        <row r="61">
          <cell r="C61">
            <v>3971</v>
          </cell>
          <cell r="D61" t="str">
            <v>Luby - Tovární</v>
          </cell>
          <cell r="E61">
            <v>94</v>
          </cell>
          <cell r="F61" t="str">
            <v>859182400801364665</v>
          </cell>
        </row>
        <row r="62">
          <cell r="C62">
            <v>3972</v>
          </cell>
          <cell r="D62" t="str">
            <v>Luby - U Pily</v>
          </cell>
          <cell r="E62">
            <v>95</v>
          </cell>
          <cell r="F62" t="str">
            <v>859182400801364641</v>
          </cell>
        </row>
        <row r="63">
          <cell r="C63">
            <v>3691</v>
          </cell>
          <cell r="D63" t="str">
            <v>Luhačovice</v>
          </cell>
          <cell r="E63">
            <v>81</v>
          </cell>
          <cell r="F63" t="str">
            <v>859182400211638974</v>
          </cell>
        </row>
        <row r="64">
          <cell r="C64">
            <v>4381</v>
          </cell>
          <cell r="D64" t="str">
            <v>Lysá nad Labem</v>
          </cell>
          <cell r="E64">
            <v>118</v>
          </cell>
          <cell r="F64" t="str">
            <v>859182400610609018</v>
          </cell>
        </row>
        <row r="65">
          <cell r="C65">
            <v>3339</v>
          </cell>
          <cell r="D65" t="str">
            <v>Meziboří</v>
          </cell>
          <cell r="E65">
            <v>62</v>
          </cell>
          <cell r="F65" t="str">
            <v>859182400408096044</v>
          </cell>
        </row>
        <row r="66">
          <cell r="C66">
            <v>3338</v>
          </cell>
          <cell r="D66" t="str">
            <v>Meziboří</v>
          </cell>
          <cell r="E66">
            <v>62</v>
          </cell>
          <cell r="F66" t="str">
            <v>859182400408096044</v>
          </cell>
        </row>
        <row r="67">
          <cell r="C67">
            <v>3144</v>
          </cell>
          <cell r="D67" t="str">
            <v>Mohelnice</v>
          </cell>
          <cell r="E67">
            <v>54</v>
          </cell>
          <cell r="F67" t="str">
            <v>859182400511085706</v>
          </cell>
        </row>
        <row r="68">
          <cell r="C68">
            <v>3882</v>
          </cell>
          <cell r="D68" t="str">
            <v>Moravský Beroun</v>
          </cell>
          <cell r="E68">
            <v>86</v>
          </cell>
          <cell r="F68" t="str">
            <v>859182400511457626</v>
          </cell>
        </row>
        <row r="69">
          <cell r="C69">
            <v>2598</v>
          </cell>
          <cell r="D69" t="str">
            <v>Moravský Krumlov</v>
          </cell>
          <cell r="E69">
            <v>19</v>
          </cell>
          <cell r="F69" t="str">
            <v>859182400211428209</v>
          </cell>
        </row>
        <row r="70">
          <cell r="C70">
            <v>4410</v>
          </cell>
          <cell r="D70" t="str">
            <v>Mošnov - JOB AIR Technic</v>
          </cell>
          <cell r="E70">
            <v>122</v>
          </cell>
          <cell r="F70" t="str">
            <v>859182402920002039</v>
          </cell>
        </row>
        <row r="71">
          <cell r="C71">
            <v>3106</v>
          </cell>
          <cell r="D71" t="str">
            <v>Nové Hrady</v>
          </cell>
          <cell r="E71">
            <v>52</v>
          </cell>
          <cell r="F71" t="str">
            <v>859182400105749298</v>
          </cell>
        </row>
        <row r="72">
          <cell r="C72">
            <v>2672</v>
          </cell>
          <cell r="D72" t="str">
            <v>Nové Město nad Metují - Bořetín (Sokolská)</v>
          </cell>
          <cell r="E72">
            <v>22</v>
          </cell>
          <cell r="F72" t="str">
            <v>859182400707790421</v>
          </cell>
        </row>
        <row r="73">
          <cell r="C73">
            <v>2673</v>
          </cell>
          <cell r="D73" t="str">
            <v>Nové Město nad Metují - Malecí (Družstevní)</v>
          </cell>
          <cell r="E73">
            <v>23</v>
          </cell>
          <cell r="F73" t="str">
            <v>859182400707789777</v>
          </cell>
        </row>
        <row r="74">
          <cell r="C74">
            <v>2449</v>
          </cell>
          <cell r="D74" t="str">
            <v>Nové Strašecí</v>
          </cell>
          <cell r="E74">
            <v>13</v>
          </cell>
          <cell r="F74" t="str">
            <v>859182400609457910</v>
          </cell>
        </row>
        <row r="75">
          <cell r="C75">
            <v>3940</v>
          </cell>
          <cell r="D75" t="str">
            <v>Nový Bor - Rumburských Hrdinů</v>
          </cell>
          <cell r="E75">
            <v>90</v>
          </cell>
          <cell r="F75" t="str">
            <v>859182400408444159</v>
          </cell>
        </row>
        <row r="76">
          <cell r="C76">
            <v>3977</v>
          </cell>
          <cell r="D76" t="str">
            <v>Nový Bor - Wolkerova</v>
          </cell>
          <cell r="E76">
            <v>97</v>
          </cell>
          <cell r="F76" t="str">
            <v>859182400408402548</v>
          </cell>
        </row>
        <row r="77">
          <cell r="C77">
            <v>2643</v>
          </cell>
          <cell r="D77" t="str">
            <v>Nymburk</v>
          </cell>
          <cell r="E77">
            <v>21</v>
          </cell>
          <cell r="F77" t="str">
            <v>859182400609428804</v>
          </cell>
        </row>
        <row r="78">
          <cell r="C78">
            <v>2644</v>
          </cell>
          <cell r="D78" t="str">
            <v>Nymburk</v>
          </cell>
          <cell r="E78">
            <v>21</v>
          </cell>
          <cell r="F78" t="str">
            <v>859182400609428804</v>
          </cell>
        </row>
        <row r="79">
          <cell r="C79">
            <v>2802</v>
          </cell>
          <cell r="D79" t="str">
            <v>Nýřany - Komenského</v>
          </cell>
          <cell r="E79">
            <v>30</v>
          </cell>
          <cell r="F79" t="str">
            <v>859182400800815137</v>
          </cell>
        </row>
        <row r="80">
          <cell r="C80">
            <v>2803</v>
          </cell>
          <cell r="D80" t="str">
            <v>Nýřany - Luční</v>
          </cell>
          <cell r="E80">
            <v>31</v>
          </cell>
          <cell r="F80" t="str">
            <v>859182400800854433</v>
          </cell>
        </row>
        <row r="81">
          <cell r="C81">
            <v>3560</v>
          </cell>
          <cell r="D81" t="str">
            <v>Odolena Voda</v>
          </cell>
          <cell r="E81">
            <v>74</v>
          </cell>
          <cell r="F81" t="str">
            <v>859182400609721332</v>
          </cell>
        </row>
        <row r="82">
          <cell r="C82">
            <v>4295</v>
          </cell>
          <cell r="D82" t="str">
            <v>Opava Mondelez</v>
          </cell>
          <cell r="E82">
            <v>113</v>
          </cell>
          <cell r="F82" t="str">
            <v>859182400511792208</v>
          </cell>
        </row>
        <row r="83">
          <cell r="C83">
            <v>4507</v>
          </cell>
          <cell r="D83" t="str">
            <v>Osek</v>
          </cell>
          <cell r="E83">
            <v>3</v>
          </cell>
          <cell r="F83" t="str">
            <v>859182400408099434</v>
          </cell>
        </row>
        <row r="84">
          <cell r="C84">
            <v>4349</v>
          </cell>
          <cell r="D84" t="str">
            <v>Pelhřimov - nemocnice</v>
          </cell>
          <cell r="E84">
            <v>116</v>
          </cell>
          <cell r="F84" t="str">
            <v>859182400110007703</v>
          </cell>
        </row>
        <row r="85">
          <cell r="C85">
            <v>2886</v>
          </cell>
          <cell r="D85" t="str">
            <v>Polička - Hegerova</v>
          </cell>
          <cell r="E85">
            <v>44</v>
          </cell>
          <cell r="F85" t="str">
            <v>859182400707791480</v>
          </cell>
        </row>
        <row r="86">
          <cell r="C86">
            <v>3280</v>
          </cell>
          <cell r="D86" t="str">
            <v>Polička - Jiráskova</v>
          </cell>
          <cell r="E86">
            <v>58</v>
          </cell>
          <cell r="F86" t="str">
            <v>859182400707965218</v>
          </cell>
        </row>
        <row r="87">
          <cell r="C87">
            <v>2885</v>
          </cell>
          <cell r="D87" t="str">
            <v>Polička - Svépomoc</v>
          </cell>
          <cell r="E87">
            <v>43</v>
          </cell>
          <cell r="F87" t="str">
            <v>859182400707791442</v>
          </cell>
        </row>
        <row r="88">
          <cell r="C88">
            <v>2696</v>
          </cell>
          <cell r="D88" t="str">
            <v>Postoloprty - Draguš</v>
          </cell>
          <cell r="E88">
            <v>27</v>
          </cell>
          <cell r="F88" t="str">
            <v>859182400407980399</v>
          </cell>
        </row>
        <row r="89">
          <cell r="C89">
            <v>2804</v>
          </cell>
          <cell r="D89" t="str">
            <v>Postoloprty - Dvořákova</v>
          </cell>
          <cell r="E89">
            <v>32</v>
          </cell>
          <cell r="F89" t="str">
            <v>859182400407980412</v>
          </cell>
        </row>
        <row r="90">
          <cell r="C90">
            <v>4492</v>
          </cell>
          <cell r="D90" t="str">
            <v>Prostějov - Anglická</v>
          </cell>
          <cell r="E90">
            <v>138</v>
          </cell>
          <cell r="F90" t="str">
            <v>859182400220135266</v>
          </cell>
        </row>
        <row r="91">
          <cell r="C91">
            <v>3614</v>
          </cell>
          <cell r="D91" t="str">
            <v>Prostějov - B. Šmerala (Svoboda)</v>
          </cell>
          <cell r="E91">
            <v>79</v>
          </cell>
          <cell r="F91" t="str">
            <v>859182400212274263</v>
          </cell>
        </row>
        <row r="92">
          <cell r="C92">
            <v>3611</v>
          </cell>
          <cell r="D92" t="str">
            <v>Prostějov - Krasická</v>
          </cell>
          <cell r="E92">
            <v>76</v>
          </cell>
          <cell r="F92" t="str">
            <v>859182400212274188</v>
          </cell>
        </row>
        <row r="93">
          <cell r="C93">
            <v>3314</v>
          </cell>
          <cell r="D93" t="str">
            <v>Prostějov - nemocnice</v>
          </cell>
          <cell r="E93">
            <v>59</v>
          </cell>
          <cell r="F93" t="str">
            <v>859182400211982121</v>
          </cell>
        </row>
        <row r="94">
          <cell r="C94">
            <v>3613</v>
          </cell>
          <cell r="D94" t="str">
            <v>Prostějov - S. Manharda (Mozartova)</v>
          </cell>
          <cell r="E94">
            <v>78</v>
          </cell>
          <cell r="F94" t="str">
            <v>859182400212274218</v>
          </cell>
        </row>
        <row r="95">
          <cell r="C95">
            <v>3315</v>
          </cell>
          <cell r="D95" t="str">
            <v>Prostějov - sladovny</v>
          </cell>
          <cell r="E95">
            <v>60</v>
          </cell>
          <cell r="F95" t="str">
            <v>859182400211908947</v>
          </cell>
        </row>
        <row r="96">
          <cell r="C96">
            <v>3612</v>
          </cell>
          <cell r="D96" t="str">
            <v>Prostějov - Tylova</v>
          </cell>
          <cell r="E96">
            <v>77</v>
          </cell>
          <cell r="F96" t="str">
            <v>859182400212275574</v>
          </cell>
        </row>
        <row r="97">
          <cell r="C97">
            <v>3279</v>
          </cell>
          <cell r="D97" t="str">
            <v>Přelouč</v>
          </cell>
          <cell r="E97">
            <v>158</v>
          </cell>
          <cell r="F97" t="str">
            <v>859182400707990845</v>
          </cell>
        </row>
        <row r="98">
          <cell r="C98">
            <v>4109</v>
          </cell>
          <cell r="D98" t="str">
            <v>Příbor</v>
          </cell>
          <cell r="E98">
            <v>103</v>
          </cell>
          <cell r="F98" t="str">
            <v>859182400511655770</v>
          </cell>
        </row>
        <row r="99">
          <cell r="C99">
            <v>4110</v>
          </cell>
          <cell r="D99" t="str">
            <v>Rakovník</v>
          </cell>
          <cell r="E99">
            <v>104</v>
          </cell>
          <cell r="F99" t="str">
            <v>859182400610077916</v>
          </cell>
        </row>
        <row r="100">
          <cell r="C100">
            <v>2882</v>
          </cell>
          <cell r="D100" t="str">
            <v>Rokycany</v>
          </cell>
          <cell r="E100">
            <v>40</v>
          </cell>
          <cell r="F100" t="str">
            <v>859182400800794654</v>
          </cell>
        </row>
        <row r="101">
          <cell r="C101">
            <v>3221</v>
          </cell>
          <cell r="D101" t="str">
            <v>Roudnice nad Labem</v>
          </cell>
          <cell r="E101">
            <v>56</v>
          </cell>
          <cell r="F101" t="str">
            <v>859182400408102479</v>
          </cell>
        </row>
        <row r="102">
          <cell r="C102">
            <v>4296</v>
          </cell>
          <cell r="D102" t="str">
            <v>Rýmařov</v>
          </cell>
          <cell r="E102">
            <v>114</v>
          </cell>
          <cell r="F102" t="str">
            <v>859182400511804406</v>
          </cell>
        </row>
        <row r="103">
          <cell r="C103">
            <v>4026</v>
          </cell>
          <cell r="D103" t="str">
            <v>Řež ÚJV</v>
          </cell>
          <cell r="E103">
            <v>98</v>
          </cell>
          <cell r="F103" t="str">
            <v>859182400609618953</v>
          </cell>
        </row>
        <row r="104">
          <cell r="C104">
            <v>3867</v>
          </cell>
          <cell r="D104" t="str">
            <v>Sedlčany - Severní sídliště</v>
          </cell>
          <cell r="E104">
            <v>83</v>
          </cell>
          <cell r="F104" t="str">
            <v>859182400610020608</v>
          </cell>
        </row>
        <row r="105">
          <cell r="C105">
            <v>3869</v>
          </cell>
          <cell r="D105" t="str">
            <v>Sedlčany - Žižkova</v>
          </cell>
          <cell r="E105">
            <v>85</v>
          </cell>
          <cell r="F105" t="str">
            <v>859182400610088615</v>
          </cell>
        </row>
        <row r="106">
          <cell r="C106">
            <v>1747</v>
          </cell>
          <cell r="D106" t="str">
            <v>Smiřice - Govorova Cento</v>
          </cell>
          <cell r="E106">
            <v>165</v>
          </cell>
          <cell r="F106" t="str">
            <v>859182400707311480</v>
          </cell>
        </row>
        <row r="107">
          <cell r="C107">
            <v>1777</v>
          </cell>
          <cell r="D107" t="str">
            <v>Smiřice - ZŠ Micro 8</v>
          </cell>
          <cell r="E107">
            <v>166</v>
          </cell>
          <cell r="F107" t="str">
            <v>859182400707578715</v>
          </cell>
        </row>
        <row r="108">
          <cell r="C108">
            <v>3631</v>
          </cell>
          <cell r="D108" t="str">
            <v>Sušice - Lerchova</v>
          </cell>
          <cell r="E108">
            <v>80</v>
          </cell>
          <cell r="F108" t="str">
            <v>859182400801044901</v>
          </cell>
        </row>
        <row r="109">
          <cell r="C109">
            <v>3615</v>
          </cell>
          <cell r="D109" t="str">
            <v>Sušice - Na Hrázi</v>
          </cell>
          <cell r="E109">
            <v>14</v>
          </cell>
          <cell r="F109" t="str">
            <v>859182400800720080</v>
          </cell>
        </row>
        <row r="110">
          <cell r="C110">
            <v>2068</v>
          </cell>
          <cell r="D110" t="str">
            <v xml:space="preserve">Sušice Kaštanova č.  </v>
          </cell>
          <cell r="E110">
            <v>6</v>
          </cell>
          <cell r="F110" t="str">
            <v>859182400800922217</v>
          </cell>
        </row>
        <row r="111">
          <cell r="C111">
            <v>2067</v>
          </cell>
          <cell r="D111" t="str">
            <v xml:space="preserve">Sušice Kaštanova č.  </v>
          </cell>
          <cell r="E111">
            <v>6</v>
          </cell>
          <cell r="F111" t="str">
            <v>859182400800922217</v>
          </cell>
        </row>
        <row r="112">
          <cell r="C112">
            <v>4581</v>
          </cell>
          <cell r="D112" t="str">
            <v>Sušice na Hrázi Q600</v>
          </cell>
          <cell r="E112">
            <v>14</v>
          </cell>
          <cell r="F112" t="e">
            <v>#N/A</v>
          </cell>
        </row>
        <row r="113">
          <cell r="C113">
            <v>2351</v>
          </cell>
          <cell r="D113" t="str">
            <v xml:space="preserve">Sušice Pravdova č.1  </v>
          </cell>
          <cell r="E113">
            <v>9</v>
          </cell>
          <cell r="F113" t="str">
            <v>859182400800709016</v>
          </cell>
        </row>
        <row r="114">
          <cell r="C114">
            <v>2455</v>
          </cell>
          <cell r="D114" t="str">
            <v>Sušice Pravdova č.2</v>
          </cell>
          <cell r="E114">
            <v>9</v>
          </cell>
          <cell r="F114" t="str">
            <v>859182400800709016</v>
          </cell>
        </row>
        <row r="115">
          <cell r="C115">
            <v>4580</v>
          </cell>
          <cell r="D115" t="str">
            <v>Sušice Sirkařská Q600</v>
          </cell>
          <cell r="E115">
            <v>7</v>
          </cell>
          <cell r="F115" t="e">
            <v>#N/A</v>
          </cell>
        </row>
        <row r="116">
          <cell r="C116">
            <v>2043</v>
          </cell>
          <cell r="D116" t="str">
            <v>Světlá nad Sázavou</v>
          </cell>
          <cell r="E116">
            <v>5</v>
          </cell>
          <cell r="F116" t="str">
            <v>859182400707934900</v>
          </cell>
        </row>
        <row r="117">
          <cell r="C117">
            <v>3868</v>
          </cell>
          <cell r="D117" t="str">
            <v>Světlá nad Sázavou Bohemia Crystal</v>
          </cell>
          <cell r="E117">
            <v>84</v>
          </cell>
          <cell r="F117" t="str">
            <v>859182400708328982</v>
          </cell>
        </row>
        <row r="118">
          <cell r="C118">
            <v>786</v>
          </cell>
          <cell r="D118" t="str">
            <v>Světlá nad Sázavou MT22</v>
          </cell>
          <cell r="E118">
            <v>162</v>
          </cell>
          <cell r="F118" t="str">
            <v>859182400707935235</v>
          </cell>
        </row>
        <row r="119">
          <cell r="C119">
            <v>2658</v>
          </cell>
          <cell r="D119" t="str">
            <v>Svitavy - Lány</v>
          </cell>
          <cell r="E119">
            <v>159</v>
          </cell>
          <cell r="F119" t="str">
            <v>859182400707934894</v>
          </cell>
        </row>
        <row r="120">
          <cell r="C120">
            <v>4421</v>
          </cell>
          <cell r="D120" t="str">
            <v>Svitavy - Lázeňská (Dimitrovova)</v>
          </cell>
          <cell r="E120">
            <v>161</v>
          </cell>
          <cell r="F120" t="str">
            <v>859182400707935259</v>
          </cell>
        </row>
        <row r="121">
          <cell r="C121">
            <v>4380</v>
          </cell>
          <cell r="D121" t="str">
            <v>Svitavy - Tovární</v>
          </cell>
          <cell r="E121">
            <v>160</v>
          </cell>
          <cell r="F121" t="str">
            <v>859182400708551878</v>
          </cell>
        </row>
        <row r="122">
          <cell r="C122">
            <v>4404</v>
          </cell>
          <cell r="D122" t="str">
            <v>Špindlerův Mlýn</v>
          </cell>
          <cell r="E122">
            <v>119</v>
          </cell>
          <cell r="F122" t="str">
            <v>859182400708552332</v>
          </cell>
        </row>
        <row r="123">
          <cell r="C123">
            <v>3531</v>
          </cell>
          <cell r="D123" t="str">
            <v>Šternberk</v>
          </cell>
          <cell r="E123">
            <v>72</v>
          </cell>
          <cell r="F123" t="str">
            <v>859182400511229612</v>
          </cell>
        </row>
        <row r="124">
          <cell r="C124">
            <v>4027</v>
          </cell>
          <cell r="D124" t="str">
            <v>Šumperk K2</v>
          </cell>
          <cell r="E124">
            <v>99</v>
          </cell>
          <cell r="F124" t="str">
            <v>859182400511616122</v>
          </cell>
        </row>
        <row r="125">
          <cell r="C125">
            <v>4028</v>
          </cell>
          <cell r="D125" t="str">
            <v>Šumperk K3</v>
          </cell>
          <cell r="E125">
            <v>100</v>
          </cell>
          <cell r="F125" t="str">
            <v>859182400511614807</v>
          </cell>
        </row>
        <row r="126">
          <cell r="C126">
            <v>2857</v>
          </cell>
          <cell r="D126" t="str">
            <v>Šumperk K8</v>
          </cell>
          <cell r="E126">
            <v>36</v>
          </cell>
          <cell r="F126" t="str">
            <v>859182400510995570</v>
          </cell>
        </row>
        <row r="127">
          <cell r="C127">
            <v>3082</v>
          </cell>
          <cell r="D127" t="str">
            <v>Tanvald</v>
          </cell>
          <cell r="E127">
            <v>51</v>
          </cell>
          <cell r="F127" t="str">
            <v>859182400408085246</v>
          </cell>
        </row>
        <row r="128">
          <cell r="C128">
            <v>3928</v>
          </cell>
          <cell r="D128" t="str">
            <v>Tanvald - Vítězná</v>
          </cell>
          <cell r="E128">
            <v>87</v>
          </cell>
          <cell r="F128" t="str">
            <v>859182400408555558</v>
          </cell>
        </row>
        <row r="129">
          <cell r="C129">
            <v>4316</v>
          </cell>
          <cell r="D129" t="str">
            <v>Třinec - modelárna</v>
          </cell>
          <cell r="E129">
            <v>115</v>
          </cell>
          <cell r="F129" t="str">
            <v>859182400511773177</v>
          </cell>
        </row>
        <row r="130">
          <cell r="C130">
            <v>2881</v>
          </cell>
          <cell r="D130" t="str">
            <v>Ústí nad Orlicí - Mazánkova</v>
          </cell>
          <cell r="E130">
            <v>39</v>
          </cell>
          <cell r="F130" t="str">
            <v>859182400707785489</v>
          </cell>
        </row>
        <row r="131">
          <cell r="C131">
            <v>3081</v>
          </cell>
          <cell r="D131" t="str">
            <v>Ústí nad Orlicí - Podměstí</v>
          </cell>
          <cell r="E131">
            <v>50</v>
          </cell>
          <cell r="F131" t="str">
            <v>859182400707906143</v>
          </cell>
        </row>
        <row r="132">
          <cell r="C132">
            <v>2880</v>
          </cell>
          <cell r="D132" t="str">
            <v>Vamberk</v>
          </cell>
          <cell r="E132">
            <v>38</v>
          </cell>
          <cell r="F132" t="str">
            <v>859182400707752221</v>
          </cell>
        </row>
        <row r="133">
          <cell r="C133">
            <v>2381</v>
          </cell>
          <cell r="D133" t="str">
            <v>Velká Chuchle</v>
          </cell>
          <cell r="E133">
            <v>10</v>
          </cell>
          <cell r="F133" t="str">
            <v>859182400310962253</v>
          </cell>
        </row>
        <row r="134">
          <cell r="C134">
            <v>4243</v>
          </cell>
          <cell r="D134" t="str">
            <v>Veselí nad Lužnicí</v>
          </cell>
          <cell r="E134">
            <v>107</v>
          </cell>
          <cell r="F134" t="str">
            <v>859182400106112329</v>
          </cell>
        </row>
        <row r="135">
          <cell r="C135">
            <v>2539</v>
          </cell>
          <cell r="D135" t="str">
            <v>Vítkovice</v>
          </cell>
          <cell r="E135">
            <v>17</v>
          </cell>
          <cell r="F135" t="str">
            <v>859182412540505025</v>
          </cell>
        </row>
        <row r="136">
          <cell r="C136">
            <v>2540</v>
          </cell>
          <cell r="D136" t="str">
            <v>Vítkovice 2</v>
          </cell>
          <cell r="E136">
            <v>17</v>
          </cell>
          <cell r="F136" t="str">
            <v>859182412540505025</v>
          </cell>
        </row>
        <row r="137">
          <cell r="C137">
            <v>3934</v>
          </cell>
          <cell r="D137" t="str">
            <v>Vítkovice 3</v>
          </cell>
          <cell r="E137">
            <v>17</v>
          </cell>
          <cell r="F137" t="str">
            <v>859182412540505025</v>
          </cell>
        </row>
        <row r="138">
          <cell r="C138">
            <v>3974</v>
          </cell>
          <cell r="D138" t="str">
            <v>Vítkovice 4</v>
          </cell>
          <cell r="E138">
            <v>96</v>
          </cell>
          <cell r="F138" t="str">
            <v>859182412540505032</v>
          </cell>
        </row>
        <row r="139">
          <cell r="C139">
            <v>3282</v>
          </cell>
          <cell r="D139" t="str">
            <v>Volyně</v>
          </cell>
          <cell r="E139">
            <v>167</v>
          </cell>
          <cell r="F139" t="str">
            <v>859182400105776492</v>
          </cell>
        </row>
        <row r="140">
          <cell r="C140">
            <v>1059</v>
          </cell>
          <cell r="D140" t="str">
            <v>Volyně Micro 35</v>
          </cell>
          <cell r="E140">
            <v>167</v>
          </cell>
          <cell r="F140" t="str">
            <v>859182400105430998</v>
          </cell>
        </row>
        <row r="141">
          <cell r="C141">
            <v>4598</v>
          </cell>
          <cell r="D141" t="str">
            <v>Votice</v>
          </cell>
          <cell r="E141">
            <v>2</v>
          </cell>
          <cell r="F141" t="e">
            <v>#N/A</v>
          </cell>
        </row>
        <row r="142">
          <cell r="C142">
            <v>2478</v>
          </cell>
          <cell r="D142" t="str">
            <v>Votice</v>
          </cell>
          <cell r="E142">
            <v>2</v>
          </cell>
          <cell r="F142" t="str">
            <v>859182400609619790</v>
          </cell>
        </row>
        <row r="143">
          <cell r="C143">
            <v>2479</v>
          </cell>
          <cell r="D143" t="str">
            <v>Vrchlabí AZ</v>
          </cell>
          <cell r="E143">
            <v>16</v>
          </cell>
          <cell r="F143" t="str">
            <v>859182400707934887</v>
          </cell>
        </row>
        <row r="144">
          <cell r="C144">
            <v>2641</v>
          </cell>
          <cell r="D144" t="str">
            <v>Vrchlabí LK</v>
          </cell>
          <cell r="E144">
            <v>20</v>
          </cell>
          <cell r="F144" t="str">
            <v>859182400707765207</v>
          </cell>
        </row>
        <row r="145">
          <cell r="C145">
            <v>2642</v>
          </cell>
          <cell r="D145" t="str">
            <v>Vrchlabí NKTC</v>
          </cell>
          <cell r="E145">
            <v>20</v>
          </cell>
          <cell r="F145" t="str">
            <v>859182400707765306</v>
          </cell>
        </row>
        <row r="146">
          <cell r="C146">
            <v>2703</v>
          </cell>
          <cell r="D146" t="str">
            <v>Vysoké Mýto - Generála Svatoně (Vanice)</v>
          </cell>
          <cell r="E146">
            <v>28</v>
          </cell>
          <cell r="F146" t="str">
            <v>859182400707792340</v>
          </cell>
        </row>
        <row r="147">
          <cell r="C147">
            <v>2704</v>
          </cell>
          <cell r="D147" t="str">
            <v>Vysoké Mýto - Prokopa Velikého (Družba)</v>
          </cell>
          <cell r="E147">
            <v>29</v>
          </cell>
          <cell r="F147" t="str">
            <v>859182400707814950</v>
          </cell>
        </row>
        <row r="148">
          <cell r="C148">
            <v>3939</v>
          </cell>
          <cell r="D148" t="str">
            <v>Zákupy</v>
          </cell>
          <cell r="E148">
            <v>89</v>
          </cell>
          <cell r="F148" t="str">
            <v>859182400408400223</v>
          </cell>
        </row>
        <row r="149">
          <cell r="C149">
            <v>3468</v>
          </cell>
          <cell r="D149" t="str">
            <v>Zruč</v>
          </cell>
          <cell r="E149">
            <v>164</v>
          </cell>
          <cell r="F149" t="str">
            <v>859182400609921459</v>
          </cell>
        </row>
        <row r="150">
          <cell r="C150">
            <v>1068</v>
          </cell>
          <cell r="D150" t="str">
            <v>Zruč Okružní</v>
          </cell>
          <cell r="E150">
            <v>164</v>
          </cell>
          <cell r="F150" t="str">
            <v>859182400609620512</v>
          </cell>
        </row>
        <row r="151">
          <cell r="C151">
            <v>1746</v>
          </cell>
          <cell r="D151" t="str">
            <v>Železná Ruda</v>
          </cell>
          <cell r="E151">
            <v>163</v>
          </cell>
          <cell r="F151" t="str">
            <v>859182400800922224</v>
          </cell>
        </row>
        <row r="152">
          <cell r="C152">
            <v>1780</v>
          </cell>
          <cell r="D152" t="str">
            <v>Železná Ruda Micro8</v>
          </cell>
          <cell r="E152">
            <v>163</v>
          </cell>
          <cell r="F152" t="str">
            <v>859182400800579046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0000000}" r="A3" connectionId="1">
    <xmlCellPr id="1" xr6:uid="{00000000-0010-0000-0000-000001000000}" uniqueName="hlav_vykaz_id">
      <xmlPr mapId="1" xpath="/root/hlav_vykaz_id" xmlDataType="string"/>
    </xmlCellPr>
  </singleXmlCell>
  <singleXmlCell id="2" xr6:uid="{00000000-000C-0000-FFFF-FFFF01000000}" r="B3" connectionId="1">
    <xmlCellPr id="1" xr6:uid="{00000000-0010-0000-0100-000001000000}" uniqueName="hlav_spol">
      <xmlPr mapId="1" xpath="/root/hlav_spol" xmlDataType="string"/>
    </xmlCellPr>
  </singleXmlCell>
  <singleXmlCell id="3" xr6:uid="{00000000-000C-0000-FFFF-FFFF02000000}" r="C3" connectionId="1">
    <xmlCellPr id="1" xr6:uid="{00000000-0010-0000-0200-000001000000}" uniqueName="hlav_ic">
      <xmlPr mapId="1" xpath="/root/hlav_ic" xmlDataType="integer"/>
    </xmlCellPr>
  </singleXmlCell>
  <singleXmlCell id="4" xr6:uid="{00000000-000C-0000-FFFF-FFFF03000000}" r="D3" connectionId="1">
    <xmlCellPr id="1" xr6:uid="{00000000-0010-0000-0300-000001000000}" uniqueName="hlav_rok">
      <xmlPr mapId="1" xpath="/root/hlav_rok" xmlDataType="integer"/>
    </xmlCellPr>
  </singleXmlCell>
  <singleXmlCell id="5" xr6:uid="{00000000-000C-0000-FFFF-FFFF04000000}" r="E3" connectionId="1">
    <xmlCellPr id="1" xr6:uid="{00000000-0010-0000-0400-000001000000}" uniqueName="hlav_mesic">
      <xmlPr mapId="1" xpath="/root/hlav_mesic" xmlDataType="integer"/>
    </xmlCellPr>
  </singleXmlCell>
  <singleXmlCell id="6" xr6:uid="{00000000-000C-0000-FFFF-FFFF05000000}" r="F3" connectionId="1">
    <xmlCellPr id="1" xr6:uid="{00000000-0010-0000-0500-000001000000}" uniqueName="hlav_schvalil">
      <xmlPr mapId="1" xpath="/root/hlav_schvalil" xmlDataType="string"/>
    </xmlCellPr>
  </singleXmlCell>
  <singleXmlCell id="7" xr6:uid="{00000000-000C-0000-FFFF-FFFF06000000}" r="G3" connectionId="1">
    <xmlCellPr id="1" xr6:uid="{00000000-0010-0000-0600-000001000000}" uniqueName="hlav_schvalil_tel">
      <xmlPr mapId="1" xpath="/root/hlav_schvalil_tel" xmlDataType="integer"/>
    </xmlCellPr>
  </singleXmlCell>
  <singleXmlCell id="9" xr6:uid="{00000000-000C-0000-FFFF-FFFF07000000}" r="B7" connectionId="1">
    <xmlCellPr id="1" xr6:uid="{00000000-0010-0000-0700-000001000000}" uniqueName="nazev">
      <xmlPr mapId="1" xpath="/root/C9/@nazev" xmlDataType="string"/>
    </xmlCellPr>
  </singleXmlCell>
  <singleXmlCell id="10" xr6:uid="{00000000-000C-0000-FFFF-FFFF08000000}" r="C8" connectionId="1">
    <xmlCellPr id="1" xr6:uid="{00000000-0010-0000-0800-000001000000}" uniqueName="B14">
      <xmlPr mapId="1" xpath="/root/B14" xmlDataType="string"/>
    </xmlCellPr>
  </singleXmlCell>
  <singleXmlCell id="11" xr6:uid="{00000000-000C-0000-FFFF-FFFF09000000}" r="B8" connectionId="1">
    <xmlCellPr id="1" xr6:uid="{00000000-0010-0000-0900-000001000000}" uniqueName="nazev">
      <xmlPr mapId="1" xpath="/root/B14/@nazev" xmlDataType="string"/>
    </xmlCellPr>
  </singleXmlCell>
  <singleXmlCell id="12" xr6:uid="{00000000-000C-0000-FFFF-FFFF0A000000}" r="C9" connectionId="1">
    <xmlCellPr id="1" xr6:uid="{00000000-0010-0000-0A00-000001000000}" uniqueName="C14">
      <xmlPr mapId="1" xpath="/root/C14" xmlDataType="string"/>
    </xmlCellPr>
  </singleXmlCell>
  <singleXmlCell id="13" xr6:uid="{00000000-000C-0000-FFFF-FFFF0B000000}" r="B9" connectionId="1">
    <xmlCellPr id="1" xr6:uid="{00000000-0010-0000-0B00-000001000000}" uniqueName="nazev">
      <xmlPr mapId="1" xpath="/root/C14/@nazev" xmlDataType="string"/>
    </xmlCellPr>
  </singleXmlCell>
  <singleXmlCell id="14" xr6:uid="{00000000-000C-0000-FFFF-FFFF0C000000}" r="C10" connectionId="1">
    <xmlCellPr id="1" xr6:uid="{00000000-0010-0000-0C00-000001000000}" uniqueName="D14">
      <xmlPr mapId="1" xpath="/root/D14" xmlDataType="integer"/>
    </xmlCellPr>
  </singleXmlCell>
  <singleXmlCell id="15" xr6:uid="{00000000-000C-0000-FFFF-FFFF0D000000}" r="B10" connectionId="1">
    <xmlCellPr id="1" xr6:uid="{00000000-0010-0000-0D00-000001000000}" uniqueName="nazev">
      <xmlPr mapId="1" xpath="/root/D14/@nazev" xmlDataType="string"/>
    </xmlCellPr>
  </singleXmlCell>
  <singleXmlCell id="16" xr6:uid="{00000000-000C-0000-FFFF-FFFF0E000000}" r="C11" connectionId="1">
    <xmlCellPr id="1" xr6:uid="{00000000-0010-0000-0E00-000001000000}" uniqueName="E14">
      <xmlPr mapId="1" xpath="/root/E14" xmlDataType="double"/>
    </xmlCellPr>
  </singleXmlCell>
  <singleXmlCell id="17" xr6:uid="{00000000-000C-0000-FFFF-FFFF0F000000}" r="B11" connectionId="1">
    <xmlCellPr id="1" xr6:uid="{00000000-0010-0000-0F00-000001000000}" uniqueName="nazev">
      <xmlPr mapId="1" xpath="/root/E14/@nazev" xmlDataType="string"/>
    </xmlCellPr>
  </singleXmlCell>
  <singleXmlCell id="18" xr6:uid="{00000000-000C-0000-FFFF-FFFF10000000}" r="G7" connectionId="1">
    <xmlCellPr id="1" xr6:uid="{00000000-0010-0000-1000-000001000000}" uniqueName="A20">
      <xmlPr mapId="1" xpath="/root/A20" xmlDataType="string"/>
    </xmlCellPr>
  </singleXmlCell>
  <singleXmlCell id="19" xr6:uid="{00000000-000C-0000-FFFF-FFFF11000000}" r="F7" connectionId="1">
    <xmlCellPr id="1" xr6:uid="{00000000-0010-0000-1100-000001000000}" uniqueName="nazev">
      <xmlPr mapId="1" xpath="/root/A20/@nazev" xmlDataType="string"/>
    </xmlCellPr>
  </singleXmlCell>
  <singleXmlCell id="20" xr6:uid="{00000000-000C-0000-FFFF-FFFF12000000}" r="G8" connectionId="1">
    <xmlCellPr id="1" xr6:uid="{00000000-0010-0000-1200-000001000000}" uniqueName="B20">
      <xmlPr mapId="1" xpath="/root/B20" xmlDataType="string"/>
    </xmlCellPr>
  </singleXmlCell>
  <singleXmlCell id="21" xr6:uid="{00000000-000C-0000-FFFF-FFFF13000000}" r="F8" connectionId="1">
    <xmlCellPr id="1" xr6:uid="{00000000-0010-0000-1300-000001000000}" uniqueName="nazev">
      <xmlPr mapId="1" xpath="/root/B20/@nazev" xmlDataType="string"/>
    </xmlCellPr>
  </singleXmlCell>
  <singleXmlCell id="22" xr6:uid="{00000000-000C-0000-FFFF-FFFF14000000}" r="G9" connectionId="1">
    <xmlCellPr id="1" xr6:uid="{00000000-0010-0000-1400-000001000000}" uniqueName="C20">
      <xmlPr mapId="1" xpath="/root/C20" xmlDataType="double"/>
    </xmlCellPr>
  </singleXmlCell>
  <singleXmlCell id="23" xr6:uid="{00000000-000C-0000-FFFF-FFFF15000000}" r="F9" connectionId="1">
    <xmlCellPr id="1" xr6:uid="{00000000-0010-0000-1500-000001000000}" uniqueName="nazev">
      <xmlPr mapId="1" xpath="/root/C20/@nazev" xmlDataType="string"/>
    </xmlCellPr>
  </singleXmlCell>
  <singleXmlCell id="24" xr6:uid="{00000000-000C-0000-FFFF-FFFF16000000}" r="G10" connectionId="1">
    <xmlCellPr id="1" xr6:uid="{00000000-0010-0000-1600-000001000000}" uniqueName="D20">
      <xmlPr mapId="1" xpath="/root/D20" xmlDataType="double"/>
    </xmlCellPr>
  </singleXmlCell>
  <singleXmlCell id="25" xr6:uid="{00000000-000C-0000-FFFF-FFFF17000000}" r="F10" connectionId="1">
    <xmlCellPr id="1" xr6:uid="{00000000-0010-0000-1700-000001000000}" uniqueName="nazev">
      <xmlPr mapId="1" xpath="/root/D20/@nazev" xmlDataType="string"/>
    </xmlCellPr>
  </singleXmlCell>
  <singleXmlCell id="26" xr6:uid="{00000000-000C-0000-FFFF-FFFF18000000}" r="G11" connectionId="1">
    <xmlCellPr id="1" xr6:uid="{00000000-0010-0000-1800-000001000000}" uniqueName="E20">
      <xmlPr mapId="1" xpath="/root/E20" xmlDataType="double"/>
    </xmlCellPr>
  </singleXmlCell>
  <singleXmlCell id="27" xr6:uid="{00000000-000C-0000-FFFF-FFFF19000000}" r="F11" connectionId="1">
    <xmlCellPr id="1" xr6:uid="{00000000-0010-0000-1900-000001000000}" uniqueName="nazev">
      <xmlPr mapId="1" xpath="/root/E20/@nazev" xmlDataType="string"/>
    </xmlCellPr>
  </singleXmlCell>
  <singleXmlCell id="28" xr6:uid="{00000000-000C-0000-FFFF-FFFF1A000000}" r="G12" connectionId="1">
    <xmlCellPr id="1" xr6:uid="{00000000-0010-0000-1A00-000001000000}" uniqueName="F20">
      <xmlPr mapId="1" xpath="/root/F20" xmlDataType="double"/>
    </xmlCellPr>
  </singleXmlCell>
  <singleXmlCell id="29" xr6:uid="{00000000-000C-0000-FFFF-FFFF1B000000}" r="F12" connectionId="1">
    <xmlCellPr id="1" xr6:uid="{00000000-0010-0000-1B00-000001000000}" uniqueName="nazev">
      <xmlPr mapId="1" xpath="/root/F20/@nazev" xmlDataType="string"/>
    </xmlCellPr>
  </singleXmlCell>
  <singleXmlCell id="30" xr6:uid="{00000000-000C-0000-FFFF-FFFF1C000000}" r="G13" connectionId="1">
    <xmlCellPr id="1" xr6:uid="{00000000-0010-0000-1C00-000001000000}" uniqueName="G20">
      <xmlPr mapId="1" xpath="/root/G20" xmlDataType="string"/>
    </xmlCellPr>
  </singleXmlCell>
  <singleXmlCell id="31" xr6:uid="{00000000-000C-0000-FFFF-FFFF1D000000}" r="F13" connectionId="1">
    <xmlCellPr id="1" xr6:uid="{00000000-0010-0000-1D00-000001000000}" uniqueName="nazev">
      <xmlPr mapId="1" xpath="/root/G20/@nazev" xmlDataType="string"/>
    </xmlCellPr>
  </singleXmlCell>
  <singleXmlCell id="32" xr6:uid="{00000000-000C-0000-FFFF-FFFF1E000000}" r="F14" connectionId="1">
    <xmlCellPr id="1" xr6:uid="{00000000-0010-0000-1E00-000001000000}" uniqueName="nazev">
      <xmlPr mapId="1" xpath="/root/A21/@nazev" xmlDataType="string"/>
    </xmlCellPr>
  </singleXmlCell>
  <singleXmlCell id="33" xr6:uid="{00000000-000C-0000-FFFF-FFFF1F000000}" r="F15" connectionId="1">
    <xmlCellPr id="1" xr6:uid="{00000000-0010-0000-1F00-000001000000}" uniqueName="nazev">
      <xmlPr mapId="1" xpath="/root/B21/@nazev" xmlDataType="string"/>
    </xmlCellPr>
  </singleXmlCell>
  <singleXmlCell id="34" xr6:uid="{00000000-000C-0000-FFFF-FFFF20000000}" r="F16" connectionId="1">
    <xmlCellPr id="1" xr6:uid="{00000000-0010-0000-2000-000001000000}" uniqueName="nazev">
      <xmlPr mapId="1" xpath="/root/C21/@nazev" xmlDataType="string"/>
    </xmlCellPr>
  </singleXmlCell>
  <singleXmlCell id="35" xr6:uid="{00000000-000C-0000-FFFF-FFFF21000000}" r="F17" connectionId="1">
    <xmlCellPr id="1" xr6:uid="{00000000-0010-0000-2100-000001000000}" uniqueName="nazev">
      <xmlPr mapId="1" xpath="/root/D21/@nazev" xmlDataType="string"/>
    </xmlCellPr>
  </singleXmlCell>
  <singleXmlCell id="36" xr6:uid="{00000000-000C-0000-FFFF-FFFF22000000}" r="F18" connectionId="1">
    <xmlCellPr id="1" xr6:uid="{00000000-0010-0000-2200-000001000000}" uniqueName="nazev">
      <xmlPr mapId="1" xpath="/root/E21/@nazev" xmlDataType="string"/>
    </xmlCellPr>
  </singleXmlCell>
  <singleXmlCell id="37" xr6:uid="{00000000-000C-0000-FFFF-FFFF23000000}" r="F19" connectionId="1">
    <xmlCellPr id="1" xr6:uid="{00000000-0010-0000-2300-000001000000}" uniqueName="nazev">
      <xmlPr mapId="1" xpath="/root/F21/@nazev" xmlDataType="string"/>
    </xmlCellPr>
  </singleXmlCell>
  <singleXmlCell id="38" xr6:uid="{00000000-000C-0000-FFFF-FFFF24000000}" r="F20" connectionId="1">
    <xmlCellPr id="1" xr6:uid="{00000000-0010-0000-2400-000001000000}" uniqueName="nazev">
      <xmlPr mapId="1" xpath="/root/G21/@nazev" xmlDataType="string"/>
    </xmlCellPr>
  </singleXmlCell>
  <singleXmlCell id="39" xr6:uid="{00000000-000C-0000-FFFF-FFFF25000000}" r="F21" connectionId="1">
    <xmlCellPr id="1" xr6:uid="{00000000-0010-0000-2500-000001000000}" uniqueName="nazev">
      <xmlPr mapId="1" xpath="/root/A22/@nazev" xmlDataType="string"/>
    </xmlCellPr>
  </singleXmlCell>
  <singleXmlCell id="40" xr6:uid="{00000000-000C-0000-FFFF-FFFF26000000}" r="F22" connectionId="1">
    <xmlCellPr id="1" xr6:uid="{00000000-0010-0000-2600-000001000000}" uniqueName="nazev">
      <xmlPr mapId="1" xpath="/root/B22/@nazev" xmlDataType="string"/>
    </xmlCellPr>
  </singleXmlCell>
  <singleXmlCell id="41" xr6:uid="{00000000-000C-0000-FFFF-FFFF27000000}" r="F23" connectionId="1">
    <xmlCellPr id="1" xr6:uid="{00000000-0010-0000-2700-000001000000}" uniqueName="nazev">
      <xmlPr mapId="1" xpath="/root/C22/@nazev" xmlDataType="string"/>
    </xmlCellPr>
  </singleXmlCell>
  <singleXmlCell id="42" xr6:uid="{00000000-000C-0000-FFFF-FFFF28000000}" r="F24" connectionId="1">
    <xmlCellPr id="1" xr6:uid="{00000000-0010-0000-2800-000001000000}" uniqueName="nazev">
      <xmlPr mapId="1" xpath="/root/D22/@nazev" xmlDataType="string"/>
    </xmlCellPr>
  </singleXmlCell>
  <singleXmlCell id="43" xr6:uid="{00000000-000C-0000-FFFF-FFFF29000000}" r="F25" connectionId="1">
    <xmlCellPr id="1" xr6:uid="{00000000-0010-0000-2900-000001000000}" uniqueName="nazev">
      <xmlPr mapId="1" xpath="/root/E22/@nazev" xmlDataType="string"/>
    </xmlCellPr>
  </singleXmlCell>
  <singleXmlCell id="44" xr6:uid="{00000000-000C-0000-FFFF-FFFF2A000000}" r="F26" connectionId="1">
    <xmlCellPr id="1" xr6:uid="{00000000-0010-0000-2A00-000001000000}" uniqueName="nazev">
      <xmlPr mapId="1" xpath="/root/F22/@nazev" xmlDataType="string"/>
    </xmlCellPr>
  </singleXmlCell>
  <singleXmlCell id="45" xr6:uid="{00000000-000C-0000-FFFF-FFFF2B000000}" r="F27" connectionId="1">
    <xmlCellPr id="1" xr6:uid="{00000000-0010-0000-2B00-000001000000}" uniqueName="nazev">
      <xmlPr mapId="1" xpath="/root/G22/@nazev" xmlDataType="string"/>
    </xmlCellPr>
  </singleXmlCell>
  <singleXmlCell id="46" xr6:uid="{00000000-000C-0000-FFFF-FFFF2C000000}" r="F28" connectionId="1">
    <xmlCellPr id="1" xr6:uid="{00000000-0010-0000-2C00-000001000000}" uniqueName="nazev">
      <xmlPr mapId="1" xpath="/root/A23/@nazev" xmlDataType="string"/>
    </xmlCellPr>
  </singleXmlCell>
  <singleXmlCell id="47" xr6:uid="{00000000-000C-0000-FFFF-FFFF2D000000}" r="F29" connectionId="1">
    <xmlCellPr id="1" xr6:uid="{00000000-0010-0000-2D00-000001000000}" uniqueName="nazev">
      <xmlPr mapId="1" xpath="/root/B23/@nazev" xmlDataType="string"/>
    </xmlCellPr>
  </singleXmlCell>
  <singleXmlCell id="48" xr6:uid="{00000000-000C-0000-FFFF-FFFF2E000000}" r="F30" connectionId="1">
    <xmlCellPr id="1" xr6:uid="{00000000-0010-0000-2E00-000001000000}" uniqueName="nazev">
      <xmlPr mapId="1" xpath="/root/C23/@nazev" xmlDataType="string"/>
    </xmlCellPr>
  </singleXmlCell>
  <singleXmlCell id="49" xr6:uid="{00000000-000C-0000-FFFF-FFFF2F000000}" r="F31" connectionId="1">
    <xmlCellPr id="1" xr6:uid="{00000000-0010-0000-2F00-000001000000}" uniqueName="nazev">
      <xmlPr mapId="1" xpath="/root/D23/@nazev" xmlDataType="string"/>
    </xmlCellPr>
  </singleXmlCell>
  <singleXmlCell id="50" xr6:uid="{00000000-000C-0000-FFFF-FFFF30000000}" r="F32" connectionId="1">
    <xmlCellPr id="1" xr6:uid="{00000000-0010-0000-3000-000001000000}" uniqueName="nazev">
      <xmlPr mapId="1" xpath="/root/E23/@nazev" xmlDataType="string"/>
    </xmlCellPr>
  </singleXmlCell>
  <singleXmlCell id="51" xr6:uid="{00000000-000C-0000-FFFF-FFFF31000000}" r="F33" connectionId="1">
    <xmlCellPr id="1" xr6:uid="{00000000-0010-0000-3100-000001000000}" uniqueName="nazev">
      <xmlPr mapId="1" xpath="/root/F23/@nazev" xmlDataType="string"/>
    </xmlCellPr>
  </singleXmlCell>
  <singleXmlCell id="52" xr6:uid="{00000000-000C-0000-FFFF-FFFF32000000}" r="F34" connectionId="1">
    <xmlCellPr id="1" xr6:uid="{00000000-0010-0000-3200-000001000000}" uniqueName="nazev">
      <xmlPr mapId="1" xpath="/root/G23/@nazev" xmlDataType="string"/>
    </xmlCellPr>
  </singleXmlCell>
  <singleXmlCell id="53" xr6:uid="{00000000-000C-0000-FFFF-FFFF33000000}" r="F35" connectionId="1">
    <xmlCellPr id="1" xr6:uid="{00000000-0010-0000-3300-000001000000}" uniqueName="nazev">
      <xmlPr mapId="1" xpath="/root/A24/@nazev" xmlDataType="string"/>
    </xmlCellPr>
  </singleXmlCell>
  <singleXmlCell id="54" xr6:uid="{00000000-000C-0000-FFFF-FFFF34000000}" r="F36" connectionId="1">
    <xmlCellPr id="1" xr6:uid="{00000000-0010-0000-3400-000001000000}" uniqueName="nazev">
      <xmlPr mapId="1" xpath="/root/B24/@nazev" xmlDataType="string"/>
    </xmlCellPr>
  </singleXmlCell>
  <singleXmlCell id="55" xr6:uid="{00000000-000C-0000-FFFF-FFFF35000000}" r="F37" connectionId="1">
    <xmlCellPr id="1" xr6:uid="{00000000-0010-0000-3500-000001000000}" uniqueName="nazev">
      <xmlPr mapId="1" xpath="/root/C24/@nazev" xmlDataType="string"/>
    </xmlCellPr>
  </singleXmlCell>
  <singleXmlCell id="56" xr6:uid="{00000000-000C-0000-FFFF-FFFF36000000}" r="F38" connectionId="1">
    <xmlCellPr id="1" xr6:uid="{00000000-0010-0000-3600-000001000000}" uniqueName="nazev">
      <xmlPr mapId="1" xpath="/root/D24/@nazev" xmlDataType="string"/>
    </xmlCellPr>
  </singleXmlCell>
  <singleXmlCell id="57" xr6:uid="{00000000-000C-0000-FFFF-FFFF37000000}" r="F39" connectionId="1">
    <xmlCellPr id="1" xr6:uid="{00000000-0010-0000-3700-000001000000}" uniqueName="nazev">
      <xmlPr mapId="1" xpath="/root/E24/@nazev" xmlDataType="string"/>
    </xmlCellPr>
  </singleXmlCell>
  <singleXmlCell id="58" xr6:uid="{00000000-000C-0000-FFFF-FFFF38000000}" r="F40" connectionId="1">
    <xmlCellPr id="1" xr6:uid="{00000000-0010-0000-3800-000001000000}" uniqueName="nazev">
      <xmlPr mapId="1" xpath="/root/F24/@nazev" xmlDataType="string"/>
    </xmlCellPr>
  </singleXmlCell>
  <singleXmlCell id="59" xr6:uid="{00000000-000C-0000-FFFF-FFFF39000000}" r="F41" connectionId="1">
    <xmlCellPr id="1" xr6:uid="{00000000-0010-0000-3900-000001000000}" uniqueName="nazev">
      <xmlPr mapId="1" xpath="/root/G24/@nazev" xmlDataType="string"/>
    </xmlCellPr>
  </singleXmlCell>
  <singleXmlCell id="60" xr6:uid="{00000000-000C-0000-FFFF-FFFF3A000000}" r="F42" connectionId="1">
    <xmlCellPr id="1" xr6:uid="{00000000-0010-0000-3A00-000001000000}" uniqueName="nazev">
      <xmlPr mapId="1" xpath="/root/A25/@nazev" xmlDataType="string"/>
    </xmlCellPr>
  </singleXmlCell>
  <singleXmlCell id="61" xr6:uid="{00000000-000C-0000-FFFF-FFFF3B000000}" r="F43" connectionId="1">
    <xmlCellPr id="1" xr6:uid="{00000000-0010-0000-3B00-000001000000}" uniqueName="nazev">
      <xmlPr mapId="1" xpath="/root/B25/@nazev" xmlDataType="string"/>
    </xmlCellPr>
  </singleXmlCell>
  <singleXmlCell id="62" xr6:uid="{00000000-000C-0000-FFFF-FFFF3C000000}" r="F44" connectionId="1">
    <xmlCellPr id="1" xr6:uid="{00000000-0010-0000-3C00-000001000000}" uniqueName="nazev">
      <xmlPr mapId="1" xpath="/root/C25/@nazev" xmlDataType="string"/>
    </xmlCellPr>
  </singleXmlCell>
  <singleXmlCell id="63" xr6:uid="{00000000-000C-0000-FFFF-FFFF3D000000}" r="F45" connectionId="1">
    <xmlCellPr id="1" xr6:uid="{00000000-0010-0000-3D00-000001000000}" uniqueName="nazev">
      <xmlPr mapId="1" xpath="/root/D25/@nazev" xmlDataType="string"/>
    </xmlCellPr>
  </singleXmlCell>
  <singleXmlCell id="64" xr6:uid="{00000000-000C-0000-FFFF-FFFF3E000000}" r="F46" connectionId="1">
    <xmlCellPr id="1" xr6:uid="{00000000-0010-0000-3E00-000001000000}" uniqueName="nazev">
      <xmlPr mapId="1" xpath="/root/E25/@nazev" xmlDataType="string"/>
    </xmlCellPr>
  </singleXmlCell>
  <singleXmlCell id="65" xr6:uid="{00000000-000C-0000-FFFF-FFFF3F000000}" r="F47" connectionId="1">
    <xmlCellPr id="1" xr6:uid="{00000000-0010-0000-3F00-000001000000}" uniqueName="nazev">
      <xmlPr mapId="1" xpath="/root/F25/@nazev" xmlDataType="string"/>
    </xmlCellPr>
  </singleXmlCell>
  <singleXmlCell id="66" xr6:uid="{00000000-000C-0000-FFFF-FFFF40000000}" r="F48" connectionId="1">
    <xmlCellPr id="1" xr6:uid="{00000000-0010-0000-4000-000001000000}" uniqueName="nazev">
      <xmlPr mapId="1" xpath="/root/G25/@nazev" xmlDataType="string"/>
    </xmlCellPr>
  </singleXmlCell>
  <singleXmlCell id="67" xr6:uid="{00000000-000C-0000-FFFF-FFFF41000000}" r="F49" connectionId="1">
    <xmlCellPr id="1" xr6:uid="{00000000-0010-0000-4100-000001000000}" uniqueName="nazev">
      <xmlPr mapId="1" xpath="/root/A26/@nazev" xmlDataType="string"/>
    </xmlCellPr>
  </singleXmlCell>
  <singleXmlCell id="68" xr6:uid="{00000000-000C-0000-FFFF-FFFF42000000}" r="F50" connectionId="1">
    <xmlCellPr id="1" xr6:uid="{00000000-0010-0000-4200-000001000000}" uniqueName="nazev">
      <xmlPr mapId="1" xpath="/root/B26/@nazev" xmlDataType="string"/>
    </xmlCellPr>
  </singleXmlCell>
  <singleXmlCell id="69" xr6:uid="{00000000-000C-0000-FFFF-FFFF43000000}" r="F51" connectionId="1">
    <xmlCellPr id="1" xr6:uid="{00000000-0010-0000-4300-000001000000}" uniqueName="nazev">
      <xmlPr mapId="1" xpath="/root/C26/@nazev" xmlDataType="string"/>
    </xmlCellPr>
  </singleXmlCell>
  <singleXmlCell id="70" xr6:uid="{00000000-000C-0000-FFFF-FFFF44000000}" r="F52" connectionId="1">
    <xmlCellPr id="1" xr6:uid="{00000000-0010-0000-4400-000001000000}" uniqueName="nazev">
      <xmlPr mapId="1" xpath="/root/D26/@nazev" xmlDataType="string"/>
    </xmlCellPr>
  </singleXmlCell>
  <singleXmlCell id="71" xr6:uid="{00000000-000C-0000-FFFF-FFFF45000000}" r="F53" connectionId="1">
    <xmlCellPr id="1" xr6:uid="{00000000-0010-0000-4500-000001000000}" uniqueName="nazev">
      <xmlPr mapId="1" xpath="/root/E26/@nazev" xmlDataType="string"/>
    </xmlCellPr>
  </singleXmlCell>
  <singleXmlCell id="72" xr6:uid="{00000000-000C-0000-FFFF-FFFF46000000}" r="F54" connectionId="1">
    <xmlCellPr id="1" xr6:uid="{00000000-0010-0000-4600-000001000000}" uniqueName="nazev">
      <xmlPr mapId="1" xpath="/root/F26/@nazev" xmlDataType="string"/>
    </xmlCellPr>
  </singleXmlCell>
  <singleXmlCell id="73" xr6:uid="{00000000-000C-0000-FFFF-FFFF47000000}" r="F55" connectionId="1">
    <xmlCellPr id="1" xr6:uid="{00000000-0010-0000-4700-000001000000}" uniqueName="nazev">
      <xmlPr mapId="1" xpath="/root/G26/@nazev" xmlDataType="string"/>
    </xmlCellPr>
  </singleXmlCell>
  <singleXmlCell id="74" xr6:uid="{00000000-000C-0000-FFFF-FFFF48000000}" r="F56" connectionId="1">
    <xmlCellPr id="1" xr6:uid="{00000000-0010-0000-4800-000001000000}" uniqueName="nazev">
      <xmlPr mapId="1" xpath="/root/A27/@nazev" xmlDataType="string"/>
    </xmlCellPr>
  </singleXmlCell>
  <singleXmlCell id="75" xr6:uid="{00000000-000C-0000-FFFF-FFFF49000000}" r="F57" connectionId="1">
    <xmlCellPr id="1" xr6:uid="{00000000-0010-0000-4900-000001000000}" uniqueName="nazev">
      <xmlPr mapId="1" xpath="/root/B27/@nazev" xmlDataType="string"/>
    </xmlCellPr>
  </singleXmlCell>
  <singleXmlCell id="76" xr6:uid="{00000000-000C-0000-FFFF-FFFF4A000000}" r="F58" connectionId="1">
    <xmlCellPr id="1" xr6:uid="{00000000-0010-0000-4A00-000001000000}" uniqueName="nazev">
      <xmlPr mapId="1" xpath="/root/C27/@nazev" xmlDataType="string"/>
    </xmlCellPr>
  </singleXmlCell>
  <singleXmlCell id="77" xr6:uid="{00000000-000C-0000-FFFF-FFFF4B000000}" r="F59" connectionId="1">
    <xmlCellPr id="1" xr6:uid="{00000000-0010-0000-4B00-000001000000}" uniqueName="nazev">
      <xmlPr mapId="1" xpath="/root/D27/@nazev" xmlDataType="string"/>
    </xmlCellPr>
  </singleXmlCell>
  <singleXmlCell id="78" xr6:uid="{00000000-000C-0000-FFFF-FFFF4C000000}" r="F60" connectionId="1">
    <xmlCellPr id="1" xr6:uid="{00000000-0010-0000-4C00-000001000000}" uniqueName="nazev">
      <xmlPr mapId="1" xpath="/root/E27/@nazev" xmlDataType="string"/>
    </xmlCellPr>
  </singleXmlCell>
  <singleXmlCell id="79" xr6:uid="{00000000-000C-0000-FFFF-FFFF4D000000}" r="F61" connectionId="1">
    <xmlCellPr id="1" xr6:uid="{00000000-0010-0000-4D00-000001000000}" uniqueName="nazev">
      <xmlPr mapId="1" xpath="/root/F27/@nazev" xmlDataType="string"/>
    </xmlCellPr>
  </singleXmlCell>
  <singleXmlCell id="80" xr6:uid="{00000000-000C-0000-FFFF-FFFF4E000000}" r="F62" connectionId="1">
    <xmlCellPr id="1" xr6:uid="{00000000-0010-0000-4E00-000001000000}" uniqueName="nazev">
      <xmlPr mapId="1" xpath="/root/G27/@nazev" xmlDataType="string"/>
    </xmlCellPr>
  </singleXmlCell>
  <singleXmlCell id="81" xr6:uid="{00000000-000C-0000-FFFF-FFFF4F000000}" r="F63" connectionId="1">
    <xmlCellPr id="1" xr6:uid="{00000000-0010-0000-4F00-000001000000}" uniqueName="nazev">
      <xmlPr mapId="1" xpath="/root/A28/@nazev" xmlDataType="string"/>
    </xmlCellPr>
  </singleXmlCell>
  <singleXmlCell id="82" xr6:uid="{00000000-000C-0000-FFFF-FFFF50000000}" r="F64" connectionId="1">
    <xmlCellPr id="1" xr6:uid="{00000000-0010-0000-5000-000001000000}" uniqueName="nazev">
      <xmlPr mapId="1" xpath="/root/B28/@nazev" xmlDataType="string"/>
    </xmlCellPr>
  </singleXmlCell>
  <singleXmlCell id="83" xr6:uid="{00000000-000C-0000-FFFF-FFFF51000000}" r="F65" connectionId="1">
    <xmlCellPr id="1" xr6:uid="{00000000-0010-0000-5100-000001000000}" uniqueName="nazev">
      <xmlPr mapId="1" xpath="/root/C28/@nazev" xmlDataType="string"/>
    </xmlCellPr>
  </singleXmlCell>
  <singleXmlCell id="84" xr6:uid="{00000000-000C-0000-FFFF-FFFF52000000}" r="F66" connectionId="1">
    <xmlCellPr id="1" xr6:uid="{00000000-0010-0000-5200-000001000000}" uniqueName="nazev">
      <xmlPr mapId="1" xpath="/root/D28/@nazev" xmlDataType="string"/>
    </xmlCellPr>
  </singleXmlCell>
  <singleXmlCell id="85" xr6:uid="{00000000-000C-0000-FFFF-FFFF53000000}" r="F67" connectionId="1">
    <xmlCellPr id="1" xr6:uid="{00000000-0010-0000-5300-000001000000}" uniqueName="nazev">
      <xmlPr mapId="1" xpath="/root/E28/@nazev" xmlDataType="string"/>
    </xmlCellPr>
  </singleXmlCell>
  <singleXmlCell id="86" xr6:uid="{00000000-000C-0000-FFFF-FFFF54000000}" r="F68" connectionId="1">
    <xmlCellPr id="1" xr6:uid="{00000000-0010-0000-5400-000001000000}" uniqueName="nazev">
      <xmlPr mapId="1" xpath="/root/F28/@nazev" xmlDataType="string"/>
    </xmlCellPr>
  </singleXmlCell>
  <singleXmlCell id="87" xr6:uid="{00000000-000C-0000-FFFF-FFFF55000000}" r="F69" connectionId="1">
    <xmlCellPr id="1" xr6:uid="{00000000-0010-0000-5500-000001000000}" uniqueName="nazev">
      <xmlPr mapId="1" xpath="/root/G28/@nazev" xmlDataType="string"/>
    </xmlCellPr>
  </singleXmlCell>
  <singleXmlCell id="88" xr6:uid="{00000000-000C-0000-FFFF-FFFF56000000}" r="F70" connectionId="1">
    <xmlCellPr id="1" xr6:uid="{00000000-0010-0000-5600-000001000000}" uniqueName="nazev">
      <xmlPr mapId="1" xpath="/root/A29/@nazev" xmlDataType="string"/>
    </xmlCellPr>
  </singleXmlCell>
  <singleXmlCell id="89" xr6:uid="{00000000-000C-0000-FFFF-FFFF57000000}" r="F71" connectionId="1">
    <xmlCellPr id="1" xr6:uid="{00000000-0010-0000-5700-000001000000}" uniqueName="nazev">
      <xmlPr mapId="1" xpath="/root/B29/@nazev" xmlDataType="string"/>
    </xmlCellPr>
  </singleXmlCell>
  <singleXmlCell id="90" xr6:uid="{00000000-000C-0000-FFFF-FFFF58000000}" r="F72" connectionId="1">
    <xmlCellPr id="1" xr6:uid="{00000000-0010-0000-5800-000001000000}" uniqueName="nazev">
      <xmlPr mapId="1" xpath="/root/C29/@nazev" xmlDataType="string"/>
    </xmlCellPr>
  </singleXmlCell>
  <singleXmlCell id="91" xr6:uid="{00000000-000C-0000-FFFF-FFFF59000000}" r="F73" connectionId="1">
    <xmlCellPr id="1" xr6:uid="{00000000-0010-0000-5900-000001000000}" uniqueName="nazev">
      <xmlPr mapId="1" xpath="/root/D29/@nazev" xmlDataType="string"/>
    </xmlCellPr>
  </singleXmlCell>
  <singleXmlCell id="92" xr6:uid="{00000000-000C-0000-FFFF-FFFF5A000000}" r="F74" connectionId="1">
    <xmlCellPr id="1" xr6:uid="{00000000-0010-0000-5A00-000001000000}" uniqueName="nazev">
      <xmlPr mapId="1" xpath="/root/E29/@nazev" xmlDataType="string"/>
    </xmlCellPr>
  </singleXmlCell>
  <singleXmlCell id="93" xr6:uid="{00000000-000C-0000-FFFF-FFFF5B000000}" r="F75" connectionId="1">
    <xmlCellPr id="1" xr6:uid="{00000000-0010-0000-5B00-000001000000}" uniqueName="nazev">
      <xmlPr mapId="1" xpath="/root/F29/@nazev" xmlDataType="string"/>
    </xmlCellPr>
  </singleXmlCell>
  <singleXmlCell id="94" xr6:uid="{00000000-000C-0000-FFFF-FFFF5C000000}" r="F76" connectionId="1">
    <xmlCellPr id="1" xr6:uid="{00000000-0010-0000-5C00-000001000000}" uniqueName="nazev">
      <xmlPr mapId="1" xpath="/root/G29/@nazev" xmlDataType="string"/>
    </xmlCellPr>
  </singleXmlCell>
  <singleXmlCell id="95" xr6:uid="{00000000-000C-0000-FFFF-FFFF5D000000}" r="F77" connectionId="1">
    <xmlCellPr id="1" xr6:uid="{00000000-0010-0000-5D00-000001000000}" uniqueName="nazev">
      <xmlPr mapId="1" xpath="/root/A30/@nazev" xmlDataType="string"/>
    </xmlCellPr>
  </singleXmlCell>
  <singleXmlCell id="96" xr6:uid="{00000000-000C-0000-FFFF-FFFF5E000000}" r="F78" connectionId="1">
    <xmlCellPr id="1" xr6:uid="{00000000-0010-0000-5E00-000001000000}" uniqueName="nazev">
      <xmlPr mapId="1" xpath="/root/B30/@nazev" xmlDataType="string"/>
    </xmlCellPr>
  </singleXmlCell>
  <singleXmlCell id="97" xr6:uid="{00000000-000C-0000-FFFF-FFFF5F000000}" r="F79" connectionId="1">
    <xmlCellPr id="1" xr6:uid="{00000000-0010-0000-5F00-000001000000}" uniqueName="nazev">
      <xmlPr mapId="1" xpath="/root/C30/@nazev" xmlDataType="string"/>
    </xmlCellPr>
  </singleXmlCell>
  <singleXmlCell id="98" xr6:uid="{00000000-000C-0000-FFFF-FFFF60000000}" r="F80" connectionId="1">
    <xmlCellPr id="1" xr6:uid="{00000000-0010-0000-6000-000001000000}" uniqueName="nazev">
      <xmlPr mapId="1" xpath="/root/D30/@nazev" xmlDataType="string"/>
    </xmlCellPr>
  </singleXmlCell>
  <singleXmlCell id="99" xr6:uid="{00000000-000C-0000-FFFF-FFFF61000000}" r="F81" connectionId="1">
    <xmlCellPr id="1" xr6:uid="{00000000-0010-0000-6100-000001000000}" uniqueName="nazev">
      <xmlPr mapId="1" xpath="/root/E30/@nazev" xmlDataType="string"/>
    </xmlCellPr>
  </singleXmlCell>
  <singleXmlCell id="100" xr6:uid="{00000000-000C-0000-FFFF-FFFF62000000}" r="F82" connectionId="1">
    <xmlCellPr id="1" xr6:uid="{00000000-0010-0000-6200-000001000000}" uniqueName="nazev">
      <xmlPr mapId="1" xpath="/root/F30/@nazev" xmlDataType="string"/>
    </xmlCellPr>
  </singleXmlCell>
  <singleXmlCell id="101" xr6:uid="{00000000-000C-0000-FFFF-FFFF63000000}" r="F83" connectionId="1">
    <xmlCellPr id="1" xr6:uid="{00000000-0010-0000-6300-000001000000}" uniqueName="nazev">
      <xmlPr mapId="1" xpath="/root/G30/@nazev" xmlDataType="string"/>
    </xmlCellPr>
  </singleXmlCell>
  <singleXmlCell id="102" xr6:uid="{00000000-000C-0000-FFFF-FFFF64000000}" r="F84" connectionId="1">
    <xmlCellPr id="1" xr6:uid="{00000000-0010-0000-6400-000001000000}" uniqueName="nazev">
      <xmlPr mapId="1" xpath="/root/A31/@nazev" xmlDataType="string"/>
    </xmlCellPr>
  </singleXmlCell>
  <singleXmlCell id="103" xr6:uid="{00000000-000C-0000-FFFF-FFFF65000000}" r="F85" connectionId="1">
    <xmlCellPr id="1" xr6:uid="{00000000-0010-0000-6500-000001000000}" uniqueName="nazev">
      <xmlPr mapId="1" xpath="/root/B31/@nazev" xmlDataType="string"/>
    </xmlCellPr>
  </singleXmlCell>
  <singleXmlCell id="104" xr6:uid="{00000000-000C-0000-FFFF-FFFF66000000}" r="F86" connectionId="1">
    <xmlCellPr id="1" xr6:uid="{00000000-0010-0000-6600-000001000000}" uniqueName="nazev">
      <xmlPr mapId="1" xpath="/root/C31/@nazev" xmlDataType="string"/>
    </xmlCellPr>
  </singleXmlCell>
  <singleXmlCell id="105" xr6:uid="{00000000-000C-0000-FFFF-FFFF67000000}" r="F87" connectionId="1">
    <xmlCellPr id="1" xr6:uid="{00000000-0010-0000-6700-000001000000}" uniqueName="nazev">
      <xmlPr mapId="1" xpath="/root/D31/@nazev" xmlDataType="string"/>
    </xmlCellPr>
  </singleXmlCell>
  <singleXmlCell id="106" xr6:uid="{00000000-000C-0000-FFFF-FFFF68000000}" r="F88" connectionId="1">
    <xmlCellPr id="1" xr6:uid="{00000000-0010-0000-6800-000001000000}" uniqueName="nazev">
      <xmlPr mapId="1" xpath="/root/E31/@nazev" xmlDataType="string"/>
    </xmlCellPr>
  </singleXmlCell>
  <singleXmlCell id="107" xr6:uid="{00000000-000C-0000-FFFF-FFFF69000000}" r="F89" connectionId="1">
    <xmlCellPr id="1" xr6:uid="{00000000-0010-0000-6900-000001000000}" uniqueName="nazev">
      <xmlPr mapId="1" xpath="/root/F31/@nazev" xmlDataType="string"/>
    </xmlCellPr>
  </singleXmlCell>
  <singleXmlCell id="108" xr6:uid="{00000000-000C-0000-FFFF-FFFF6A000000}" r="F90" connectionId="1">
    <xmlCellPr id="1" xr6:uid="{00000000-0010-0000-6A00-000001000000}" uniqueName="nazev">
      <xmlPr mapId="1" xpath="/root/G31/@nazev" xmlDataType="string"/>
    </xmlCellPr>
  </singleXmlCell>
  <singleXmlCell id="109" xr6:uid="{00000000-000C-0000-FFFF-FFFF6B000000}" r="K7" connectionId="1">
    <xmlCellPr id="1" xr6:uid="{00000000-0010-0000-6B00-000001000000}" uniqueName="A44">
      <xmlPr mapId="1" xpath="/root/A44" xmlDataType="string"/>
    </xmlCellPr>
  </singleXmlCell>
  <singleXmlCell id="110" xr6:uid="{00000000-000C-0000-FFFF-FFFF6C000000}" r="J7" connectionId="1">
    <xmlCellPr id="1" xr6:uid="{00000000-0010-0000-6C00-000001000000}" uniqueName="nazev">
      <xmlPr mapId="1" xpath="/root/A44/@nazev" xmlDataType="string"/>
    </xmlCellPr>
  </singleXmlCell>
  <singleXmlCell id="111" xr6:uid="{00000000-000C-0000-FFFF-FFFF6D000000}" r="K8" connectionId="1">
    <xmlCellPr id="1" xr6:uid="{00000000-0010-0000-6D00-000001000000}" uniqueName="C44">
      <xmlPr mapId="1" xpath="/root/C44" xmlDataType="double"/>
    </xmlCellPr>
  </singleXmlCell>
  <singleXmlCell id="112" xr6:uid="{00000000-000C-0000-FFFF-FFFF6E000000}" r="J8" connectionId="1">
    <xmlCellPr id="1" xr6:uid="{00000000-0010-0000-6E00-000001000000}" uniqueName="nazev">
      <xmlPr mapId="1" xpath="/root/C44/@nazev" xmlDataType="string"/>
    </xmlCellPr>
  </singleXmlCell>
  <singleXmlCell id="113" xr6:uid="{00000000-000C-0000-FFFF-FFFF6F000000}" r="K9" connectionId="1">
    <xmlCellPr id="1" xr6:uid="{00000000-0010-0000-6F00-000001000000}" uniqueName="C45">
      <xmlPr mapId="1" xpath="/root/C45" xmlDataType="integer"/>
    </xmlCellPr>
  </singleXmlCell>
  <singleXmlCell id="114" xr6:uid="{00000000-000C-0000-FFFF-FFFF70000000}" r="J9" connectionId="1">
    <xmlCellPr id="1" xr6:uid="{00000000-0010-0000-7000-000001000000}" uniqueName="nazev">
      <xmlPr mapId="1" xpath="/root/C45/@nazev" xmlDataType="string"/>
    </xmlCellPr>
  </singleXmlCell>
  <singleXmlCell id="115" xr6:uid="{00000000-000C-0000-FFFF-FFFF71000000}" r="K10" connectionId="1">
    <xmlCellPr id="1" xr6:uid="{00000000-0010-0000-7100-000001000000}" uniqueName="D44">
      <xmlPr mapId="1" xpath="/root/D44" xmlDataType="double"/>
    </xmlCellPr>
  </singleXmlCell>
  <singleXmlCell id="116" xr6:uid="{00000000-000C-0000-FFFF-FFFF72000000}" r="J10" connectionId="1">
    <xmlCellPr id="1" xr6:uid="{00000000-0010-0000-7200-000001000000}" uniqueName="nazev">
      <xmlPr mapId="1" xpath="/root/D44/@nazev" xmlDataType="string"/>
    </xmlCellPr>
  </singleXmlCell>
  <singleXmlCell id="117" xr6:uid="{00000000-000C-0000-FFFF-FFFF73000000}" r="K11" connectionId="1">
    <xmlCellPr id="1" xr6:uid="{00000000-0010-0000-7300-000001000000}" uniqueName="D45">
      <xmlPr mapId="1" xpath="/root/D45" xmlDataType="integer"/>
    </xmlCellPr>
  </singleXmlCell>
  <singleXmlCell id="118" xr6:uid="{00000000-000C-0000-FFFF-FFFF74000000}" r="J11" connectionId="1">
    <xmlCellPr id="1" xr6:uid="{00000000-0010-0000-7400-000001000000}" uniqueName="nazev">
      <xmlPr mapId="1" xpath="/root/D45/@nazev" xmlDataType="string"/>
    </xmlCellPr>
  </singleXmlCell>
  <singleXmlCell id="119" xr6:uid="{00000000-000C-0000-FFFF-FFFF75000000}" r="K12" connectionId="1">
    <xmlCellPr id="1" xr6:uid="{00000000-0010-0000-7500-000001000000}" uniqueName="E44">
      <xmlPr mapId="1" xpath="/root/E44" xmlDataType="double"/>
    </xmlCellPr>
  </singleXmlCell>
  <singleXmlCell id="120" xr6:uid="{00000000-000C-0000-FFFF-FFFF76000000}" r="J12" connectionId="1">
    <xmlCellPr id="1" xr6:uid="{00000000-0010-0000-7600-000001000000}" uniqueName="nazev">
      <xmlPr mapId="1" xpath="/root/E44/@nazev" xmlDataType="string"/>
    </xmlCellPr>
  </singleXmlCell>
  <singleXmlCell id="121" xr6:uid="{00000000-000C-0000-FFFF-FFFF77000000}" r="K13" connectionId="1">
    <xmlCellPr id="1" xr6:uid="{00000000-0010-0000-7700-000001000000}" uniqueName="E45">
      <xmlPr mapId="1" xpath="/root/E45" xmlDataType="integer"/>
    </xmlCellPr>
  </singleXmlCell>
  <singleXmlCell id="122" xr6:uid="{00000000-000C-0000-FFFF-FFFF78000000}" r="J13" connectionId="1">
    <xmlCellPr id="1" xr6:uid="{00000000-0010-0000-7800-000001000000}" uniqueName="nazev">
      <xmlPr mapId="1" xpath="/root/E45/@nazev" xmlDataType="string"/>
    </xmlCellPr>
  </singleXmlCell>
  <singleXmlCell id="123" xr6:uid="{00000000-000C-0000-FFFF-FFFF79000000}" r="K14" connectionId="1">
    <xmlCellPr id="1" xr6:uid="{00000000-0010-0000-7900-000001000000}" uniqueName="F44">
      <xmlPr mapId="1" xpath="/root/F44" xmlDataType="integer"/>
    </xmlCellPr>
  </singleXmlCell>
  <singleXmlCell id="124" xr6:uid="{00000000-000C-0000-FFFF-FFFF7A000000}" r="J14" connectionId="1">
    <xmlCellPr id="1" xr6:uid="{00000000-0010-0000-7A00-000001000000}" uniqueName="nazev">
      <xmlPr mapId="1" xpath="/root/F44/@nazev" xmlDataType="string"/>
    </xmlCellPr>
  </singleXmlCell>
  <singleXmlCell id="125" xr6:uid="{00000000-000C-0000-FFFF-FFFF7B000000}" r="K15" connectionId="1">
    <xmlCellPr id="1" xr6:uid="{00000000-0010-0000-7B00-000001000000}" uniqueName="F45">
      <xmlPr mapId="1" xpath="/root/F45" xmlDataType="integer"/>
    </xmlCellPr>
  </singleXmlCell>
  <singleXmlCell id="126" xr6:uid="{00000000-000C-0000-FFFF-FFFF7C000000}" r="J15" connectionId="1">
    <xmlCellPr id="1" xr6:uid="{00000000-0010-0000-7C00-000001000000}" uniqueName="nazev">
      <xmlPr mapId="1" xpath="/root/F45/@nazev" xmlDataType="string"/>
    </xmlCellPr>
  </singleXmlCell>
  <singleXmlCell id="127" xr6:uid="{00000000-000C-0000-FFFF-FFFF7D000000}" r="K16" connectionId="1">
    <xmlCellPr id="1" xr6:uid="{00000000-0010-0000-7D00-000001000000}" uniqueName="G44">
      <xmlPr mapId="1" xpath="/root/G44" xmlDataType="integer"/>
    </xmlCellPr>
  </singleXmlCell>
  <singleXmlCell id="128" xr6:uid="{00000000-000C-0000-FFFF-FFFF7E000000}" r="J16" connectionId="1">
    <xmlCellPr id="1" xr6:uid="{00000000-0010-0000-7E00-000001000000}" uniqueName="nazev">
      <xmlPr mapId="1" xpath="/root/G44/@nazev" xmlDataType="string"/>
    </xmlCellPr>
  </singleXmlCell>
  <singleXmlCell id="129" xr6:uid="{00000000-000C-0000-FFFF-FFFF7F000000}" r="K17" connectionId="1">
    <xmlCellPr id="1" xr6:uid="{00000000-0010-0000-7F00-000001000000}" uniqueName="G45">
      <xmlPr mapId="1" xpath="/root/G45" xmlDataType="integer"/>
    </xmlCellPr>
  </singleXmlCell>
  <singleXmlCell id="130" xr6:uid="{00000000-000C-0000-FFFF-FFFF80000000}" r="J17" connectionId="1">
    <xmlCellPr id="1" xr6:uid="{00000000-0010-0000-8000-000001000000}" uniqueName="nazev">
      <xmlPr mapId="1" xpath="/root/G45/@nazev" xmlDataType="string"/>
    </xmlCellPr>
  </singleXmlCell>
  <singleXmlCell id="131" xr6:uid="{00000000-000C-0000-FFFF-FFFF81000000}" r="K18" connectionId="1">
    <xmlCellPr id="1" xr6:uid="{00000000-0010-0000-8100-000001000000}" uniqueName="H44">
      <xmlPr mapId="1" xpath="/root/H44" xmlDataType="double"/>
    </xmlCellPr>
  </singleXmlCell>
  <singleXmlCell id="132" xr6:uid="{00000000-000C-0000-FFFF-FFFF82000000}" r="J18" connectionId="1">
    <xmlCellPr id="1" xr6:uid="{00000000-0010-0000-8200-000001000000}" uniqueName="nazev">
      <xmlPr mapId="1" xpath="/root/H44/@nazev" xmlDataType="string"/>
    </xmlCellPr>
  </singleXmlCell>
  <singleXmlCell id="133" xr6:uid="{00000000-000C-0000-FFFF-FFFF83000000}" r="K19" connectionId="1">
    <xmlCellPr id="1" xr6:uid="{00000000-0010-0000-8300-000001000000}" uniqueName="H45">
      <xmlPr mapId="1" xpath="/root/H45" xmlDataType="integer"/>
    </xmlCellPr>
  </singleXmlCell>
  <singleXmlCell id="134" xr6:uid="{00000000-000C-0000-FFFF-FFFF84000000}" r="J19" connectionId="1">
    <xmlCellPr id="1" xr6:uid="{00000000-0010-0000-8400-000001000000}" uniqueName="nazev">
      <xmlPr mapId="1" xpath="/root/H45/@nazev" xmlDataType="string"/>
    </xmlCellPr>
  </singleXmlCell>
  <singleXmlCell id="135" xr6:uid="{00000000-000C-0000-FFFF-FFFF85000000}" r="J20" connectionId="1">
    <xmlCellPr id="1" xr6:uid="{00000000-0010-0000-8500-000001000000}" uniqueName="nazev">
      <xmlPr mapId="1" xpath="/root/A46/@nazev" xmlDataType="string"/>
    </xmlCellPr>
  </singleXmlCell>
  <singleXmlCell id="136" xr6:uid="{00000000-000C-0000-FFFF-FFFF86000000}" r="J21" connectionId="1">
    <xmlCellPr id="1" xr6:uid="{00000000-0010-0000-8600-000001000000}" uniqueName="nazev">
      <xmlPr mapId="1" xpath="/root/C46/@nazev" xmlDataType="string"/>
    </xmlCellPr>
  </singleXmlCell>
  <singleXmlCell id="137" xr6:uid="{00000000-000C-0000-FFFF-FFFF87000000}" r="J22" connectionId="1">
    <xmlCellPr id="1" xr6:uid="{00000000-0010-0000-8700-000001000000}" uniqueName="nazev">
      <xmlPr mapId="1" xpath="/root/C47/@nazev" xmlDataType="string"/>
    </xmlCellPr>
  </singleXmlCell>
  <singleXmlCell id="138" xr6:uid="{00000000-000C-0000-FFFF-FFFF88000000}" r="J23" connectionId="1">
    <xmlCellPr id="1" xr6:uid="{00000000-0010-0000-8800-000001000000}" uniqueName="nazev">
      <xmlPr mapId="1" xpath="/root/D46/@nazev" xmlDataType="string"/>
    </xmlCellPr>
  </singleXmlCell>
  <singleXmlCell id="139" xr6:uid="{00000000-000C-0000-FFFF-FFFF89000000}" r="J24" connectionId="1">
    <xmlCellPr id="1" xr6:uid="{00000000-0010-0000-8900-000001000000}" uniqueName="nazev">
      <xmlPr mapId="1" xpath="/root/D47/@nazev" xmlDataType="string"/>
    </xmlCellPr>
  </singleXmlCell>
  <singleXmlCell id="140" xr6:uid="{00000000-000C-0000-FFFF-FFFF8A000000}" r="J25" connectionId="1">
    <xmlCellPr id="1" xr6:uid="{00000000-0010-0000-8A00-000001000000}" uniqueName="nazev">
      <xmlPr mapId="1" xpath="/root/E46/@nazev" xmlDataType="string"/>
    </xmlCellPr>
  </singleXmlCell>
  <singleXmlCell id="141" xr6:uid="{00000000-000C-0000-FFFF-FFFF8B000000}" r="J26" connectionId="1">
    <xmlCellPr id="1" xr6:uid="{00000000-0010-0000-8B00-000001000000}" uniqueName="nazev">
      <xmlPr mapId="1" xpath="/root/E47/@nazev" xmlDataType="string"/>
    </xmlCellPr>
  </singleXmlCell>
  <singleXmlCell id="142" xr6:uid="{00000000-000C-0000-FFFF-FFFF8C000000}" r="J27" connectionId="1">
    <xmlCellPr id="1" xr6:uid="{00000000-0010-0000-8C00-000001000000}" uniqueName="nazev">
      <xmlPr mapId="1" xpath="/root/F46/@nazev" xmlDataType="string"/>
    </xmlCellPr>
  </singleXmlCell>
  <singleXmlCell id="143" xr6:uid="{00000000-000C-0000-FFFF-FFFF8D000000}" r="J28" connectionId="1">
    <xmlCellPr id="1" xr6:uid="{00000000-0010-0000-8D00-000001000000}" uniqueName="nazev">
      <xmlPr mapId="1" xpath="/root/F47/@nazev" xmlDataType="string"/>
    </xmlCellPr>
  </singleXmlCell>
  <singleXmlCell id="144" xr6:uid="{00000000-000C-0000-FFFF-FFFF8E000000}" r="J29" connectionId="1">
    <xmlCellPr id="1" xr6:uid="{00000000-0010-0000-8E00-000001000000}" uniqueName="nazev">
      <xmlPr mapId="1" xpath="/root/G46/@nazev" xmlDataType="string"/>
    </xmlCellPr>
  </singleXmlCell>
  <singleXmlCell id="145" xr6:uid="{00000000-000C-0000-FFFF-FFFF8F000000}" r="J30" connectionId="1">
    <xmlCellPr id="1" xr6:uid="{00000000-0010-0000-8F00-000001000000}" uniqueName="nazev">
      <xmlPr mapId="1" xpath="/root/G47/@nazev" xmlDataType="string"/>
    </xmlCellPr>
  </singleXmlCell>
  <singleXmlCell id="146" xr6:uid="{00000000-000C-0000-FFFF-FFFF90000000}" r="J31" connectionId="1">
    <xmlCellPr id="1" xr6:uid="{00000000-0010-0000-9000-000001000000}" uniqueName="nazev">
      <xmlPr mapId="1" xpath="/root/H46/@nazev" xmlDataType="string"/>
    </xmlCellPr>
  </singleXmlCell>
  <singleXmlCell id="147" xr6:uid="{00000000-000C-0000-FFFF-FFFF91000000}" r="J32" connectionId="1">
    <xmlCellPr id="1" xr6:uid="{00000000-0010-0000-9100-000001000000}" uniqueName="nazev">
      <xmlPr mapId="1" xpath="/root/H47/@nazev" xmlDataType="string"/>
    </xmlCellPr>
  </singleXmlCell>
  <singleXmlCell id="148" xr6:uid="{00000000-000C-0000-FFFF-FFFF92000000}" r="J33" connectionId="1">
    <xmlCellPr id="1" xr6:uid="{00000000-0010-0000-9200-000001000000}" uniqueName="nazev">
      <xmlPr mapId="1" xpath="/root/A48/@nazev" xmlDataType="string"/>
    </xmlCellPr>
  </singleXmlCell>
  <singleXmlCell id="149" xr6:uid="{00000000-000C-0000-FFFF-FFFF93000000}" r="J34" connectionId="1">
    <xmlCellPr id="1" xr6:uid="{00000000-0010-0000-9300-000001000000}" uniqueName="nazev">
      <xmlPr mapId="1" xpath="/root/C48/@nazev" xmlDataType="string"/>
    </xmlCellPr>
  </singleXmlCell>
  <singleXmlCell id="150" xr6:uid="{00000000-000C-0000-FFFF-FFFF94000000}" r="J35" connectionId="1">
    <xmlCellPr id="1" xr6:uid="{00000000-0010-0000-9400-000001000000}" uniqueName="nazev">
      <xmlPr mapId="1" xpath="/root/C49/@nazev" xmlDataType="string"/>
    </xmlCellPr>
  </singleXmlCell>
  <singleXmlCell id="151" xr6:uid="{00000000-000C-0000-FFFF-FFFF95000000}" r="J36" connectionId="1">
    <xmlCellPr id="1" xr6:uid="{00000000-0010-0000-9500-000001000000}" uniqueName="nazev">
      <xmlPr mapId="1" xpath="/root/D48/@nazev" xmlDataType="string"/>
    </xmlCellPr>
  </singleXmlCell>
  <singleXmlCell id="152" xr6:uid="{00000000-000C-0000-FFFF-FFFF96000000}" r="J37" connectionId="1">
    <xmlCellPr id="1" xr6:uid="{00000000-0010-0000-9600-000001000000}" uniqueName="nazev">
      <xmlPr mapId="1" xpath="/root/D49/@nazev" xmlDataType="string"/>
    </xmlCellPr>
  </singleXmlCell>
  <singleXmlCell id="153" xr6:uid="{00000000-000C-0000-FFFF-FFFF97000000}" r="J38" connectionId="1">
    <xmlCellPr id="1" xr6:uid="{00000000-0010-0000-9700-000001000000}" uniqueName="nazev">
      <xmlPr mapId="1" xpath="/root/E48/@nazev" xmlDataType="string"/>
    </xmlCellPr>
  </singleXmlCell>
  <singleXmlCell id="154" xr6:uid="{00000000-000C-0000-FFFF-FFFF98000000}" r="J39" connectionId="1">
    <xmlCellPr id="1" xr6:uid="{00000000-0010-0000-9800-000001000000}" uniqueName="nazev">
      <xmlPr mapId="1" xpath="/root/E49/@nazev" xmlDataType="string"/>
    </xmlCellPr>
  </singleXmlCell>
  <singleXmlCell id="155" xr6:uid="{00000000-000C-0000-FFFF-FFFF99000000}" r="J40" connectionId="1">
    <xmlCellPr id="1" xr6:uid="{00000000-0010-0000-9900-000001000000}" uniqueName="nazev">
      <xmlPr mapId="1" xpath="/root/F48/@nazev" xmlDataType="string"/>
    </xmlCellPr>
  </singleXmlCell>
  <singleXmlCell id="156" xr6:uid="{00000000-000C-0000-FFFF-FFFF9A000000}" r="J41" connectionId="1">
    <xmlCellPr id="1" xr6:uid="{00000000-0010-0000-9A00-000001000000}" uniqueName="nazev">
      <xmlPr mapId="1" xpath="/root/F49/@nazev" xmlDataType="string"/>
    </xmlCellPr>
  </singleXmlCell>
  <singleXmlCell id="157" xr6:uid="{00000000-000C-0000-FFFF-FFFF9B000000}" r="J42" connectionId="1">
    <xmlCellPr id="1" xr6:uid="{00000000-0010-0000-9B00-000001000000}" uniqueName="nazev">
      <xmlPr mapId="1" xpath="/root/G48/@nazev" xmlDataType="string"/>
    </xmlCellPr>
  </singleXmlCell>
  <singleXmlCell id="158" xr6:uid="{00000000-000C-0000-FFFF-FFFF9C000000}" r="J43" connectionId="1">
    <xmlCellPr id="1" xr6:uid="{00000000-0010-0000-9C00-000001000000}" uniqueName="nazev">
      <xmlPr mapId="1" xpath="/root/G49/@nazev" xmlDataType="string"/>
    </xmlCellPr>
  </singleXmlCell>
  <singleXmlCell id="159" xr6:uid="{00000000-000C-0000-FFFF-FFFF9D000000}" r="J44" connectionId="1">
    <xmlCellPr id="1" xr6:uid="{00000000-0010-0000-9D00-000001000000}" uniqueName="nazev">
      <xmlPr mapId="1" xpath="/root/H48/@nazev" xmlDataType="string"/>
    </xmlCellPr>
  </singleXmlCell>
  <singleXmlCell id="160" xr6:uid="{00000000-000C-0000-FFFF-FFFF9E000000}" r="J45" connectionId="1">
    <xmlCellPr id="1" xr6:uid="{00000000-0010-0000-9E00-000001000000}" uniqueName="nazev">
      <xmlPr mapId="1" xpath="/root/H49/@nazev" xmlDataType="string"/>
    </xmlCellPr>
  </singleXmlCell>
  <singleXmlCell id="161" xr6:uid="{00000000-000C-0000-FFFF-FFFF9F000000}" r="J46" connectionId="1">
    <xmlCellPr id="1" xr6:uid="{00000000-0010-0000-9F00-000001000000}" uniqueName="nazev">
      <xmlPr mapId="1" xpath="/root/A50/@nazev" xmlDataType="string"/>
    </xmlCellPr>
  </singleXmlCell>
  <singleXmlCell id="162" xr6:uid="{00000000-000C-0000-FFFF-FFFFA0000000}" r="J47" connectionId="1">
    <xmlCellPr id="1" xr6:uid="{00000000-0010-0000-A000-000001000000}" uniqueName="nazev">
      <xmlPr mapId="1" xpath="/root/C50/@nazev" xmlDataType="string"/>
    </xmlCellPr>
  </singleXmlCell>
  <singleXmlCell id="163" xr6:uid="{00000000-000C-0000-FFFF-FFFFA1000000}" r="J48" connectionId="1">
    <xmlCellPr id="1" xr6:uid="{00000000-0010-0000-A100-000001000000}" uniqueName="nazev">
      <xmlPr mapId="1" xpath="/root/C51/@nazev" xmlDataType="string"/>
    </xmlCellPr>
  </singleXmlCell>
  <singleXmlCell id="164" xr6:uid="{00000000-000C-0000-FFFF-FFFFA2000000}" r="J49" connectionId="1">
    <xmlCellPr id="1" xr6:uid="{00000000-0010-0000-A200-000001000000}" uniqueName="nazev">
      <xmlPr mapId="1" xpath="/root/D50/@nazev" xmlDataType="string"/>
    </xmlCellPr>
  </singleXmlCell>
  <singleXmlCell id="165" xr6:uid="{00000000-000C-0000-FFFF-FFFFA3000000}" r="J50" connectionId="1">
    <xmlCellPr id="1" xr6:uid="{00000000-0010-0000-A300-000001000000}" uniqueName="nazev">
      <xmlPr mapId="1" xpath="/root/D51/@nazev" xmlDataType="string"/>
    </xmlCellPr>
  </singleXmlCell>
  <singleXmlCell id="166" xr6:uid="{00000000-000C-0000-FFFF-FFFFA4000000}" r="J51" connectionId="1">
    <xmlCellPr id="1" xr6:uid="{00000000-0010-0000-A400-000001000000}" uniqueName="nazev">
      <xmlPr mapId="1" xpath="/root/E50/@nazev" xmlDataType="string"/>
    </xmlCellPr>
  </singleXmlCell>
  <singleXmlCell id="167" xr6:uid="{00000000-000C-0000-FFFF-FFFFA5000000}" r="J52" connectionId="1">
    <xmlCellPr id="1" xr6:uid="{00000000-0010-0000-A500-000001000000}" uniqueName="nazev">
      <xmlPr mapId="1" xpath="/root/E51/@nazev" xmlDataType="string"/>
    </xmlCellPr>
  </singleXmlCell>
  <singleXmlCell id="168" xr6:uid="{00000000-000C-0000-FFFF-FFFFA6000000}" r="J53" connectionId="1">
    <xmlCellPr id="1" xr6:uid="{00000000-0010-0000-A600-000001000000}" uniqueName="nazev">
      <xmlPr mapId="1" xpath="/root/F50/@nazev" xmlDataType="string"/>
    </xmlCellPr>
  </singleXmlCell>
  <singleXmlCell id="169" xr6:uid="{00000000-000C-0000-FFFF-FFFFA7000000}" r="J54" connectionId="1">
    <xmlCellPr id="1" xr6:uid="{00000000-0010-0000-A700-000001000000}" uniqueName="nazev">
      <xmlPr mapId="1" xpath="/root/F51/@nazev" xmlDataType="string"/>
    </xmlCellPr>
  </singleXmlCell>
  <singleXmlCell id="170" xr6:uid="{00000000-000C-0000-FFFF-FFFFA8000000}" r="J55" connectionId="1">
    <xmlCellPr id="1" xr6:uid="{00000000-0010-0000-A800-000001000000}" uniqueName="nazev">
      <xmlPr mapId="1" xpath="/root/G50/@nazev" xmlDataType="string"/>
    </xmlCellPr>
  </singleXmlCell>
  <singleXmlCell id="171" xr6:uid="{00000000-000C-0000-FFFF-FFFFA9000000}" r="J56" connectionId="1">
    <xmlCellPr id="1" xr6:uid="{00000000-0010-0000-A900-000001000000}" uniqueName="nazev">
      <xmlPr mapId="1" xpath="/root/G51/@nazev" xmlDataType="string"/>
    </xmlCellPr>
  </singleXmlCell>
  <singleXmlCell id="172" xr6:uid="{00000000-000C-0000-FFFF-FFFFAA000000}" r="J57" connectionId="1">
    <xmlCellPr id="1" xr6:uid="{00000000-0010-0000-AA00-000001000000}" uniqueName="nazev">
      <xmlPr mapId="1" xpath="/root/H50/@nazev" xmlDataType="string"/>
    </xmlCellPr>
  </singleXmlCell>
  <singleXmlCell id="173" xr6:uid="{00000000-000C-0000-FFFF-FFFFAB000000}" r="J58" connectionId="1">
    <xmlCellPr id="1" xr6:uid="{00000000-0010-0000-AB00-000001000000}" uniqueName="nazev">
      <xmlPr mapId="1" xpath="/root/H51/@nazev" xmlDataType="string"/>
    </xmlCellPr>
  </singleXmlCell>
  <singleXmlCell id="174" xr6:uid="{00000000-000C-0000-FFFF-FFFFAC000000}" r="J59" connectionId="1">
    <xmlCellPr id="1" xr6:uid="{00000000-0010-0000-AC00-000001000000}" uniqueName="nazev">
      <xmlPr mapId="1" xpath="/root/A52/@nazev" xmlDataType="string"/>
    </xmlCellPr>
  </singleXmlCell>
  <singleXmlCell id="175" xr6:uid="{00000000-000C-0000-FFFF-FFFFAD000000}" r="J60" connectionId="1">
    <xmlCellPr id="1" xr6:uid="{00000000-0010-0000-AD00-000001000000}" uniqueName="nazev">
      <xmlPr mapId="1" xpath="/root/C52/@nazev" xmlDataType="string"/>
    </xmlCellPr>
  </singleXmlCell>
  <singleXmlCell id="176" xr6:uid="{00000000-000C-0000-FFFF-FFFFAE000000}" r="J61" connectionId="1">
    <xmlCellPr id="1" xr6:uid="{00000000-0010-0000-AE00-000001000000}" uniqueName="nazev">
      <xmlPr mapId="1" xpath="/root/C53/@nazev" xmlDataType="string"/>
    </xmlCellPr>
  </singleXmlCell>
  <singleXmlCell id="177" xr6:uid="{00000000-000C-0000-FFFF-FFFFAF000000}" r="J62" connectionId="1">
    <xmlCellPr id="1" xr6:uid="{00000000-0010-0000-AF00-000001000000}" uniqueName="nazev">
      <xmlPr mapId="1" xpath="/root/D52/@nazev" xmlDataType="string"/>
    </xmlCellPr>
  </singleXmlCell>
  <singleXmlCell id="178" xr6:uid="{00000000-000C-0000-FFFF-FFFFB0000000}" r="J63" connectionId="1">
    <xmlCellPr id="1" xr6:uid="{00000000-0010-0000-B000-000001000000}" uniqueName="nazev">
      <xmlPr mapId="1" xpath="/root/D53/@nazev" xmlDataType="string"/>
    </xmlCellPr>
  </singleXmlCell>
  <singleXmlCell id="179" xr6:uid="{00000000-000C-0000-FFFF-FFFFB1000000}" r="J64" connectionId="1">
    <xmlCellPr id="1" xr6:uid="{00000000-0010-0000-B100-000001000000}" uniqueName="nazev">
      <xmlPr mapId="1" xpath="/root/E52/@nazev" xmlDataType="string"/>
    </xmlCellPr>
  </singleXmlCell>
  <singleXmlCell id="180" xr6:uid="{00000000-000C-0000-FFFF-FFFFB2000000}" r="J65" connectionId="1">
    <xmlCellPr id="1" xr6:uid="{00000000-0010-0000-B200-000001000000}" uniqueName="nazev">
      <xmlPr mapId="1" xpath="/root/E53/@nazev" xmlDataType="string"/>
    </xmlCellPr>
  </singleXmlCell>
  <singleXmlCell id="181" xr6:uid="{00000000-000C-0000-FFFF-FFFFB3000000}" r="J66" connectionId="1">
    <xmlCellPr id="1" xr6:uid="{00000000-0010-0000-B300-000001000000}" uniqueName="nazev">
      <xmlPr mapId="1" xpath="/root/F52/@nazev" xmlDataType="string"/>
    </xmlCellPr>
  </singleXmlCell>
  <singleXmlCell id="182" xr6:uid="{00000000-000C-0000-FFFF-FFFFB4000000}" r="J67" connectionId="1">
    <xmlCellPr id="1" xr6:uid="{00000000-0010-0000-B400-000001000000}" uniqueName="nazev">
      <xmlPr mapId="1" xpath="/root/F53/@nazev" xmlDataType="string"/>
    </xmlCellPr>
  </singleXmlCell>
  <singleXmlCell id="183" xr6:uid="{00000000-000C-0000-FFFF-FFFFB5000000}" r="J68" connectionId="1">
    <xmlCellPr id="1" xr6:uid="{00000000-0010-0000-B500-000001000000}" uniqueName="nazev">
      <xmlPr mapId="1" xpath="/root/G52/@nazev" xmlDataType="string"/>
    </xmlCellPr>
  </singleXmlCell>
  <singleXmlCell id="184" xr6:uid="{00000000-000C-0000-FFFF-FFFFB6000000}" r="J69" connectionId="1">
    <xmlCellPr id="1" xr6:uid="{00000000-0010-0000-B600-000001000000}" uniqueName="nazev">
      <xmlPr mapId="1" xpath="/root/G53/@nazev" xmlDataType="string"/>
    </xmlCellPr>
  </singleXmlCell>
  <singleXmlCell id="185" xr6:uid="{00000000-000C-0000-FFFF-FFFFB7000000}" r="J70" connectionId="1">
    <xmlCellPr id="1" xr6:uid="{00000000-0010-0000-B700-000001000000}" uniqueName="nazev">
      <xmlPr mapId="1" xpath="/root/H52/@nazev" xmlDataType="string"/>
    </xmlCellPr>
  </singleXmlCell>
  <singleXmlCell id="186" xr6:uid="{00000000-000C-0000-FFFF-FFFFB8000000}" r="J71" connectionId="1">
    <xmlCellPr id="1" xr6:uid="{00000000-0010-0000-B800-000001000000}" uniqueName="nazev">
      <xmlPr mapId="1" xpath="/root/H53/@nazev" xmlDataType="string"/>
    </xmlCellPr>
  </singleXmlCell>
  <singleXmlCell id="187" xr6:uid="{00000000-000C-0000-FFFF-FFFFB9000000}" r="J72" connectionId="1">
    <xmlCellPr id="1" xr6:uid="{00000000-0010-0000-B900-000001000000}" uniqueName="nazev">
      <xmlPr mapId="1" xpath="/root/A54/@nazev" xmlDataType="string"/>
    </xmlCellPr>
  </singleXmlCell>
  <singleXmlCell id="188" xr6:uid="{00000000-000C-0000-FFFF-FFFFBA000000}" r="J73" connectionId="1">
    <xmlCellPr id="1" xr6:uid="{00000000-0010-0000-BA00-000001000000}" uniqueName="nazev">
      <xmlPr mapId="1" xpath="/root/C54/@nazev" xmlDataType="string"/>
    </xmlCellPr>
  </singleXmlCell>
  <singleXmlCell id="189" xr6:uid="{00000000-000C-0000-FFFF-FFFFBB000000}" r="J74" connectionId="1">
    <xmlCellPr id="1" xr6:uid="{00000000-0010-0000-BB00-000001000000}" uniqueName="nazev">
      <xmlPr mapId="1" xpath="/root/C55/@nazev" xmlDataType="string"/>
    </xmlCellPr>
  </singleXmlCell>
  <singleXmlCell id="190" xr6:uid="{00000000-000C-0000-FFFF-FFFFBC000000}" r="J75" connectionId="1">
    <xmlCellPr id="1" xr6:uid="{00000000-0010-0000-BC00-000001000000}" uniqueName="nazev">
      <xmlPr mapId="1" xpath="/root/D54/@nazev" xmlDataType="string"/>
    </xmlCellPr>
  </singleXmlCell>
  <singleXmlCell id="191" xr6:uid="{00000000-000C-0000-FFFF-FFFFBD000000}" r="J76" connectionId="1">
    <xmlCellPr id="1" xr6:uid="{00000000-0010-0000-BD00-000001000000}" uniqueName="nazev">
      <xmlPr mapId="1" xpath="/root/D55/@nazev" xmlDataType="string"/>
    </xmlCellPr>
  </singleXmlCell>
  <singleXmlCell id="192" xr6:uid="{00000000-000C-0000-FFFF-FFFFBE000000}" r="J77" connectionId="1">
    <xmlCellPr id="1" xr6:uid="{00000000-0010-0000-BE00-000001000000}" uniqueName="nazev">
      <xmlPr mapId="1" xpath="/root/E54/@nazev" xmlDataType="string"/>
    </xmlCellPr>
  </singleXmlCell>
  <singleXmlCell id="193" xr6:uid="{00000000-000C-0000-FFFF-FFFFBF000000}" r="J78" connectionId="1">
    <xmlCellPr id="1" xr6:uid="{00000000-0010-0000-BF00-000001000000}" uniqueName="nazev">
      <xmlPr mapId="1" xpath="/root/E55/@nazev" xmlDataType="string"/>
    </xmlCellPr>
  </singleXmlCell>
  <singleXmlCell id="194" xr6:uid="{00000000-000C-0000-FFFF-FFFFC0000000}" r="J79" connectionId="1">
    <xmlCellPr id="1" xr6:uid="{00000000-0010-0000-C000-000001000000}" uniqueName="nazev">
      <xmlPr mapId="1" xpath="/root/F54/@nazev" xmlDataType="string"/>
    </xmlCellPr>
  </singleXmlCell>
  <singleXmlCell id="195" xr6:uid="{00000000-000C-0000-FFFF-FFFFC1000000}" r="J80" connectionId="1">
    <xmlCellPr id="1" xr6:uid="{00000000-0010-0000-C100-000001000000}" uniqueName="nazev">
      <xmlPr mapId="1" xpath="/root/F55/@nazev" xmlDataType="string"/>
    </xmlCellPr>
  </singleXmlCell>
  <singleXmlCell id="196" xr6:uid="{00000000-000C-0000-FFFF-FFFFC2000000}" r="J81" connectionId="1">
    <xmlCellPr id="1" xr6:uid="{00000000-0010-0000-C200-000001000000}" uniqueName="nazev">
      <xmlPr mapId="1" xpath="/root/G54/@nazev" xmlDataType="string"/>
    </xmlCellPr>
  </singleXmlCell>
  <singleXmlCell id="197" xr6:uid="{00000000-000C-0000-FFFF-FFFFC3000000}" r="J82" connectionId="1">
    <xmlCellPr id="1" xr6:uid="{00000000-0010-0000-C300-000001000000}" uniqueName="nazev">
      <xmlPr mapId="1" xpath="/root/G55/@nazev" xmlDataType="string"/>
    </xmlCellPr>
  </singleXmlCell>
  <singleXmlCell id="198" xr6:uid="{00000000-000C-0000-FFFF-FFFFC4000000}" r="J83" connectionId="1">
    <xmlCellPr id="1" xr6:uid="{00000000-0010-0000-C400-000001000000}" uniqueName="nazev">
      <xmlPr mapId="1" xpath="/root/H54/@nazev" xmlDataType="string"/>
    </xmlCellPr>
  </singleXmlCell>
  <singleXmlCell id="199" xr6:uid="{00000000-000C-0000-FFFF-FFFFC5000000}" r="J84" connectionId="1">
    <xmlCellPr id="1" xr6:uid="{00000000-0010-0000-C500-000001000000}" uniqueName="nazev">
      <xmlPr mapId="1" xpath="/root/H55/@nazev" xmlDataType="string"/>
    </xmlCellPr>
  </singleXmlCell>
  <singleXmlCell id="200" xr6:uid="{00000000-000C-0000-FFFF-FFFFC6000000}" r="J85" connectionId="1">
    <xmlCellPr id="1" xr6:uid="{00000000-0010-0000-C600-000001000000}" uniqueName="nazev">
      <xmlPr mapId="1" xpath="/root/A56/@nazev" xmlDataType="string"/>
    </xmlCellPr>
  </singleXmlCell>
  <singleXmlCell id="201" xr6:uid="{00000000-000C-0000-FFFF-FFFFC7000000}" r="J86" connectionId="1">
    <xmlCellPr id="1" xr6:uid="{00000000-0010-0000-C700-000001000000}" uniqueName="nazev">
      <xmlPr mapId="1" xpath="/root/C56/@nazev" xmlDataType="string"/>
    </xmlCellPr>
  </singleXmlCell>
  <singleXmlCell id="202" xr6:uid="{00000000-000C-0000-FFFF-FFFFC8000000}" r="J87" connectionId="1">
    <xmlCellPr id="1" xr6:uid="{00000000-0010-0000-C800-000001000000}" uniqueName="nazev">
      <xmlPr mapId="1" xpath="/root/C57/@nazev" xmlDataType="string"/>
    </xmlCellPr>
  </singleXmlCell>
  <singleXmlCell id="203" xr6:uid="{00000000-000C-0000-FFFF-FFFFC9000000}" r="J88" connectionId="1">
    <xmlCellPr id="1" xr6:uid="{00000000-0010-0000-C900-000001000000}" uniqueName="nazev">
      <xmlPr mapId="1" xpath="/root/D56/@nazev" xmlDataType="string"/>
    </xmlCellPr>
  </singleXmlCell>
  <singleXmlCell id="204" xr6:uid="{00000000-000C-0000-FFFF-FFFFCA000000}" r="J89" connectionId="1">
    <xmlCellPr id="1" xr6:uid="{00000000-0010-0000-CA00-000001000000}" uniqueName="nazev">
      <xmlPr mapId="1" xpath="/root/D57/@nazev" xmlDataType="string"/>
    </xmlCellPr>
  </singleXmlCell>
  <singleXmlCell id="205" xr6:uid="{00000000-000C-0000-FFFF-FFFFCB000000}" r="J90" connectionId="1">
    <xmlCellPr id="1" xr6:uid="{00000000-0010-0000-CB00-000001000000}" uniqueName="nazev">
      <xmlPr mapId="1" xpath="/root/E56/@nazev" xmlDataType="string"/>
    </xmlCellPr>
  </singleXmlCell>
  <singleXmlCell id="206" xr6:uid="{00000000-000C-0000-FFFF-FFFFCC000000}" r="J91" connectionId="1">
    <xmlCellPr id="1" xr6:uid="{00000000-0010-0000-CC00-000001000000}" uniqueName="nazev">
      <xmlPr mapId="1" xpath="/root/E57/@nazev" xmlDataType="string"/>
    </xmlCellPr>
  </singleXmlCell>
  <singleXmlCell id="207" xr6:uid="{00000000-000C-0000-FFFF-FFFFCD000000}" r="J92" connectionId="1">
    <xmlCellPr id="1" xr6:uid="{00000000-0010-0000-CD00-000001000000}" uniqueName="nazev">
      <xmlPr mapId="1" xpath="/root/F56/@nazev" xmlDataType="string"/>
    </xmlCellPr>
  </singleXmlCell>
  <singleXmlCell id="208" xr6:uid="{00000000-000C-0000-FFFF-FFFFCE000000}" r="J93" connectionId="1">
    <xmlCellPr id="1" xr6:uid="{00000000-0010-0000-CE00-000001000000}" uniqueName="nazev">
      <xmlPr mapId="1" xpath="/root/F57/@nazev" xmlDataType="string"/>
    </xmlCellPr>
  </singleXmlCell>
  <singleXmlCell id="209" xr6:uid="{00000000-000C-0000-FFFF-FFFFCF000000}" r="J94" connectionId="1">
    <xmlCellPr id="1" xr6:uid="{00000000-0010-0000-CF00-000001000000}" uniqueName="nazev">
      <xmlPr mapId="1" xpath="/root/G56/@nazev" xmlDataType="string"/>
    </xmlCellPr>
  </singleXmlCell>
  <singleXmlCell id="210" xr6:uid="{00000000-000C-0000-FFFF-FFFFD0000000}" r="J95" connectionId="1">
    <xmlCellPr id="1" xr6:uid="{00000000-0010-0000-D000-000001000000}" uniqueName="nazev">
      <xmlPr mapId="1" xpath="/root/G57/@nazev" xmlDataType="string"/>
    </xmlCellPr>
  </singleXmlCell>
  <singleXmlCell id="211" xr6:uid="{00000000-000C-0000-FFFF-FFFFD1000000}" r="J96" connectionId="1">
    <xmlCellPr id="1" xr6:uid="{00000000-0010-0000-D100-000001000000}" uniqueName="nazev">
      <xmlPr mapId="1" xpath="/root/H56/@nazev" xmlDataType="string"/>
    </xmlCellPr>
  </singleXmlCell>
  <singleXmlCell id="212" xr6:uid="{00000000-000C-0000-FFFF-FFFFD2000000}" r="J97" connectionId="1">
    <xmlCellPr id="1" xr6:uid="{00000000-0010-0000-D200-000001000000}" uniqueName="nazev">
      <xmlPr mapId="1" xpath="/root/H57/@nazev" xmlDataType="string"/>
    </xmlCellPr>
  </singleXmlCell>
  <singleXmlCell id="213" xr6:uid="{00000000-000C-0000-FFFF-FFFFD3000000}" r="J98" connectionId="1">
    <xmlCellPr id="1" xr6:uid="{00000000-0010-0000-D300-000001000000}" uniqueName="nazev">
      <xmlPr mapId="1" xpath="/root/A58/@nazev" xmlDataType="string"/>
    </xmlCellPr>
  </singleXmlCell>
  <singleXmlCell id="214" xr6:uid="{00000000-000C-0000-FFFF-FFFFD4000000}" r="J99" connectionId="1">
    <xmlCellPr id="1" xr6:uid="{00000000-0010-0000-D400-000001000000}" uniqueName="nazev">
      <xmlPr mapId="1" xpath="/root/C58/@nazev" xmlDataType="string"/>
    </xmlCellPr>
  </singleXmlCell>
  <singleXmlCell id="215" xr6:uid="{00000000-000C-0000-FFFF-FFFFD5000000}" r="J100" connectionId="1">
    <xmlCellPr id="1" xr6:uid="{00000000-0010-0000-D500-000001000000}" uniqueName="nazev">
      <xmlPr mapId="1" xpath="/root/C59/@nazev" xmlDataType="string"/>
    </xmlCellPr>
  </singleXmlCell>
  <singleXmlCell id="216" xr6:uid="{00000000-000C-0000-FFFF-FFFFD6000000}" r="J101" connectionId="1">
    <xmlCellPr id="1" xr6:uid="{00000000-0010-0000-D600-000001000000}" uniqueName="nazev">
      <xmlPr mapId="1" xpath="/root/D58/@nazev" xmlDataType="string"/>
    </xmlCellPr>
  </singleXmlCell>
  <singleXmlCell id="217" xr6:uid="{00000000-000C-0000-FFFF-FFFFD7000000}" r="J102" connectionId="1">
    <xmlCellPr id="1" xr6:uid="{00000000-0010-0000-D700-000001000000}" uniqueName="nazev">
      <xmlPr mapId="1" xpath="/root/D59/@nazev" xmlDataType="string"/>
    </xmlCellPr>
  </singleXmlCell>
  <singleXmlCell id="218" xr6:uid="{00000000-000C-0000-FFFF-FFFFD8000000}" r="J103" connectionId="1">
    <xmlCellPr id="1" xr6:uid="{00000000-0010-0000-D800-000001000000}" uniqueName="nazev">
      <xmlPr mapId="1" xpath="/root/E58/@nazev" xmlDataType="string"/>
    </xmlCellPr>
  </singleXmlCell>
  <singleXmlCell id="219" xr6:uid="{00000000-000C-0000-FFFF-FFFFD9000000}" r="J104" connectionId="1">
    <xmlCellPr id="1" xr6:uid="{00000000-0010-0000-D900-000001000000}" uniqueName="nazev">
      <xmlPr mapId="1" xpath="/root/E59/@nazev" xmlDataType="string"/>
    </xmlCellPr>
  </singleXmlCell>
  <singleXmlCell id="220" xr6:uid="{00000000-000C-0000-FFFF-FFFFDA000000}" r="J105" connectionId="1">
    <xmlCellPr id="1" xr6:uid="{00000000-0010-0000-DA00-000001000000}" uniqueName="nazev">
      <xmlPr mapId="1" xpath="/root/F58/@nazev" xmlDataType="string"/>
    </xmlCellPr>
  </singleXmlCell>
  <singleXmlCell id="221" xr6:uid="{00000000-000C-0000-FFFF-FFFFDB000000}" r="J106" connectionId="1">
    <xmlCellPr id="1" xr6:uid="{00000000-0010-0000-DB00-000001000000}" uniqueName="nazev">
      <xmlPr mapId="1" xpath="/root/F59/@nazev" xmlDataType="string"/>
    </xmlCellPr>
  </singleXmlCell>
  <singleXmlCell id="222" xr6:uid="{00000000-000C-0000-FFFF-FFFFDC000000}" r="J107" connectionId="1">
    <xmlCellPr id="1" xr6:uid="{00000000-0010-0000-DC00-000001000000}" uniqueName="nazev">
      <xmlPr mapId="1" xpath="/root/G58/@nazev" xmlDataType="string"/>
    </xmlCellPr>
  </singleXmlCell>
  <singleXmlCell id="223" xr6:uid="{00000000-000C-0000-FFFF-FFFFDD000000}" r="J108" connectionId="1">
    <xmlCellPr id="1" xr6:uid="{00000000-0010-0000-DD00-000001000000}" uniqueName="nazev">
      <xmlPr mapId="1" xpath="/root/G59/@nazev" xmlDataType="string"/>
    </xmlCellPr>
  </singleXmlCell>
  <singleXmlCell id="224" xr6:uid="{00000000-000C-0000-FFFF-FFFFDE000000}" r="J109" connectionId="1">
    <xmlCellPr id="1" xr6:uid="{00000000-0010-0000-DE00-000001000000}" uniqueName="nazev">
      <xmlPr mapId="1" xpath="/root/H58/@nazev" xmlDataType="string"/>
    </xmlCellPr>
  </singleXmlCell>
  <singleXmlCell id="225" xr6:uid="{00000000-000C-0000-FFFF-FFFFDF000000}" r="J110" connectionId="1">
    <xmlCellPr id="1" xr6:uid="{00000000-0010-0000-DF00-000001000000}" uniqueName="nazev">
      <xmlPr mapId="1" xpath="/root/H59/@nazev" xmlDataType="string"/>
    </xmlCellPr>
  </singleXmlCell>
  <singleXmlCell id="226" xr6:uid="{00000000-000C-0000-FFFF-FFFFE0000000}" r="J111" connectionId="1">
    <xmlCellPr id="1" xr6:uid="{00000000-0010-0000-E000-000001000000}" uniqueName="nazev">
      <xmlPr mapId="1" xpath="/root/A60/@nazev" xmlDataType="string"/>
    </xmlCellPr>
  </singleXmlCell>
  <singleXmlCell id="227" xr6:uid="{00000000-000C-0000-FFFF-FFFFE1000000}" r="J112" connectionId="1">
    <xmlCellPr id="1" xr6:uid="{00000000-0010-0000-E100-000001000000}" uniqueName="nazev">
      <xmlPr mapId="1" xpath="/root/C60/@nazev" xmlDataType="string"/>
    </xmlCellPr>
  </singleXmlCell>
  <singleXmlCell id="228" xr6:uid="{00000000-000C-0000-FFFF-FFFFE2000000}" r="J113" connectionId="1">
    <xmlCellPr id="1" xr6:uid="{00000000-0010-0000-E200-000001000000}" uniqueName="nazev">
      <xmlPr mapId="1" xpath="/root/C61/@nazev" xmlDataType="string"/>
    </xmlCellPr>
  </singleXmlCell>
  <singleXmlCell id="229" xr6:uid="{00000000-000C-0000-FFFF-FFFFE3000000}" r="J114" connectionId="1">
    <xmlCellPr id="1" xr6:uid="{00000000-0010-0000-E300-000001000000}" uniqueName="nazev">
      <xmlPr mapId="1" xpath="/root/D60/@nazev" xmlDataType="string"/>
    </xmlCellPr>
  </singleXmlCell>
  <singleXmlCell id="230" xr6:uid="{00000000-000C-0000-FFFF-FFFFE4000000}" r="J115" connectionId="1">
    <xmlCellPr id="1" xr6:uid="{00000000-0010-0000-E400-000001000000}" uniqueName="nazev">
      <xmlPr mapId="1" xpath="/root/D61/@nazev" xmlDataType="string"/>
    </xmlCellPr>
  </singleXmlCell>
  <singleXmlCell id="231" xr6:uid="{00000000-000C-0000-FFFF-FFFFE5000000}" r="J116" connectionId="1">
    <xmlCellPr id="1" xr6:uid="{00000000-0010-0000-E500-000001000000}" uniqueName="nazev">
      <xmlPr mapId="1" xpath="/root/E60/@nazev" xmlDataType="string"/>
    </xmlCellPr>
  </singleXmlCell>
  <singleXmlCell id="232" xr6:uid="{00000000-000C-0000-FFFF-FFFFE6000000}" r="J117" connectionId="1">
    <xmlCellPr id="1" xr6:uid="{00000000-0010-0000-E600-000001000000}" uniqueName="nazev">
      <xmlPr mapId="1" xpath="/root/E61/@nazev" xmlDataType="string"/>
    </xmlCellPr>
  </singleXmlCell>
  <singleXmlCell id="233" xr6:uid="{00000000-000C-0000-FFFF-FFFFE7000000}" r="J118" connectionId="1">
    <xmlCellPr id="1" xr6:uid="{00000000-0010-0000-E700-000001000000}" uniqueName="nazev">
      <xmlPr mapId="1" xpath="/root/F60/@nazev" xmlDataType="string"/>
    </xmlCellPr>
  </singleXmlCell>
  <singleXmlCell id="234" xr6:uid="{00000000-000C-0000-FFFF-FFFFE8000000}" r="J119" connectionId="1">
    <xmlCellPr id="1" xr6:uid="{00000000-0010-0000-E800-000001000000}" uniqueName="nazev">
      <xmlPr mapId="1" xpath="/root/F61/@nazev" xmlDataType="string"/>
    </xmlCellPr>
  </singleXmlCell>
  <singleXmlCell id="235" xr6:uid="{00000000-000C-0000-FFFF-FFFFE9000000}" r="J120" connectionId="1">
    <xmlCellPr id="1" xr6:uid="{00000000-0010-0000-E900-000001000000}" uniqueName="nazev">
      <xmlPr mapId="1" xpath="/root/G60/@nazev" xmlDataType="string"/>
    </xmlCellPr>
  </singleXmlCell>
  <singleXmlCell id="236" xr6:uid="{00000000-000C-0000-FFFF-FFFFEA000000}" r="J121" connectionId="1">
    <xmlCellPr id="1" xr6:uid="{00000000-0010-0000-EA00-000001000000}" uniqueName="nazev">
      <xmlPr mapId="1" xpath="/root/G61/@nazev" xmlDataType="string"/>
    </xmlCellPr>
  </singleXmlCell>
  <singleXmlCell id="237" xr6:uid="{00000000-000C-0000-FFFF-FFFFEB000000}" r="J122" connectionId="1">
    <xmlCellPr id="1" xr6:uid="{00000000-0010-0000-EB00-000001000000}" uniqueName="nazev">
      <xmlPr mapId="1" xpath="/root/H60/@nazev" xmlDataType="string"/>
    </xmlCellPr>
  </singleXmlCell>
  <singleXmlCell id="238" xr6:uid="{00000000-000C-0000-FFFF-FFFFEC000000}" r="J123" connectionId="1">
    <xmlCellPr id="1" xr6:uid="{00000000-0010-0000-EC00-000001000000}" uniqueName="nazev">
      <xmlPr mapId="1" xpath="/root/H61/@nazev" xmlDataType="string"/>
    </xmlCellPr>
  </singleXmlCell>
  <singleXmlCell id="239" xr6:uid="{00000000-000C-0000-FFFF-FFFFED000000}" r="J124" connectionId="1">
    <xmlCellPr id="1" xr6:uid="{00000000-0010-0000-ED00-000001000000}" uniqueName="nazev">
      <xmlPr mapId="1" xpath="/root/A62/@nazev" xmlDataType="string"/>
    </xmlCellPr>
  </singleXmlCell>
  <singleXmlCell id="240" xr6:uid="{00000000-000C-0000-FFFF-FFFFEE000000}" r="J125" connectionId="1">
    <xmlCellPr id="1" xr6:uid="{00000000-0010-0000-EE00-000001000000}" uniqueName="nazev">
      <xmlPr mapId="1" xpath="/root/C62/@nazev" xmlDataType="string"/>
    </xmlCellPr>
  </singleXmlCell>
  <singleXmlCell id="241" xr6:uid="{00000000-000C-0000-FFFF-FFFFEF000000}" r="J126" connectionId="1">
    <xmlCellPr id="1" xr6:uid="{00000000-0010-0000-EF00-000001000000}" uniqueName="nazev">
      <xmlPr mapId="1" xpath="/root/C63/@nazev" xmlDataType="string"/>
    </xmlCellPr>
  </singleXmlCell>
  <singleXmlCell id="242" xr6:uid="{00000000-000C-0000-FFFF-FFFFF0000000}" r="J127" connectionId="1">
    <xmlCellPr id="1" xr6:uid="{00000000-0010-0000-F000-000001000000}" uniqueName="nazev">
      <xmlPr mapId="1" xpath="/root/D62/@nazev" xmlDataType="string"/>
    </xmlCellPr>
  </singleXmlCell>
  <singleXmlCell id="243" xr6:uid="{00000000-000C-0000-FFFF-FFFFF1000000}" r="J128" connectionId="1">
    <xmlCellPr id="1" xr6:uid="{00000000-0010-0000-F100-000001000000}" uniqueName="nazev">
      <xmlPr mapId="1" xpath="/root/D63/@nazev" xmlDataType="string"/>
    </xmlCellPr>
  </singleXmlCell>
  <singleXmlCell id="244" xr6:uid="{00000000-000C-0000-FFFF-FFFFF2000000}" r="J129" connectionId="1">
    <xmlCellPr id="1" xr6:uid="{00000000-0010-0000-F200-000001000000}" uniqueName="nazev">
      <xmlPr mapId="1" xpath="/root/E62/@nazev" xmlDataType="string"/>
    </xmlCellPr>
  </singleXmlCell>
  <singleXmlCell id="245" xr6:uid="{00000000-000C-0000-FFFF-FFFFF3000000}" r="J130" connectionId="1">
    <xmlCellPr id="1" xr6:uid="{00000000-0010-0000-F300-000001000000}" uniqueName="nazev">
      <xmlPr mapId="1" xpath="/root/E63/@nazev" xmlDataType="string"/>
    </xmlCellPr>
  </singleXmlCell>
  <singleXmlCell id="246" xr6:uid="{00000000-000C-0000-FFFF-FFFFF4000000}" r="J131" connectionId="1">
    <xmlCellPr id="1" xr6:uid="{00000000-0010-0000-F400-000001000000}" uniqueName="nazev">
      <xmlPr mapId="1" xpath="/root/F62/@nazev" xmlDataType="string"/>
    </xmlCellPr>
  </singleXmlCell>
  <singleXmlCell id="247" xr6:uid="{00000000-000C-0000-FFFF-FFFFF5000000}" r="J132" connectionId="1">
    <xmlCellPr id="1" xr6:uid="{00000000-0010-0000-F500-000001000000}" uniqueName="nazev">
      <xmlPr mapId="1" xpath="/root/F63/@nazev" xmlDataType="string"/>
    </xmlCellPr>
  </singleXmlCell>
  <singleXmlCell id="248" xr6:uid="{00000000-000C-0000-FFFF-FFFFF6000000}" r="J133" connectionId="1">
    <xmlCellPr id="1" xr6:uid="{00000000-0010-0000-F600-000001000000}" uniqueName="nazev">
      <xmlPr mapId="1" xpath="/root/G62/@nazev" xmlDataType="string"/>
    </xmlCellPr>
  </singleXmlCell>
  <singleXmlCell id="249" xr6:uid="{00000000-000C-0000-FFFF-FFFFF7000000}" r="J134" connectionId="1">
    <xmlCellPr id="1" xr6:uid="{00000000-0010-0000-F700-000001000000}" uniqueName="nazev">
      <xmlPr mapId="1" xpath="/root/G63/@nazev" xmlDataType="string"/>
    </xmlCellPr>
  </singleXmlCell>
  <singleXmlCell id="250" xr6:uid="{00000000-000C-0000-FFFF-FFFFF8000000}" r="J135" connectionId="1">
    <xmlCellPr id="1" xr6:uid="{00000000-0010-0000-F800-000001000000}" uniqueName="nazev">
      <xmlPr mapId="1" xpath="/root/H62/@nazev" xmlDataType="string"/>
    </xmlCellPr>
  </singleXmlCell>
  <singleXmlCell id="251" xr6:uid="{00000000-000C-0000-FFFF-FFFFF9000000}" r="J136" connectionId="1">
    <xmlCellPr id="1" xr6:uid="{00000000-0010-0000-F900-000001000000}" uniqueName="nazev">
      <xmlPr mapId="1" xpath="/root/H63/@nazev" xmlDataType="string"/>
    </xmlCellPr>
  </singleXmlCell>
  <singleXmlCell id="252" xr6:uid="{00000000-000C-0000-FFFF-FFFFFA000000}" r="J137" connectionId="1">
    <xmlCellPr id="1" xr6:uid="{00000000-0010-0000-FA00-000001000000}" uniqueName="nazev">
      <xmlPr mapId="1" xpath="/root/A64/@nazev" xmlDataType="string"/>
    </xmlCellPr>
  </singleXmlCell>
  <singleXmlCell id="253" xr6:uid="{00000000-000C-0000-FFFF-FFFFFB000000}" r="J138" connectionId="1">
    <xmlCellPr id="1" xr6:uid="{00000000-0010-0000-FB00-000001000000}" uniqueName="nazev">
      <xmlPr mapId="1" xpath="/root/C64/@nazev" xmlDataType="string"/>
    </xmlCellPr>
  </singleXmlCell>
  <singleXmlCell id="254" xr6:uid="{00000000-000C-0000-FFFF-FFFFFC000000}" r="J139" connectionId="1">
    <xmlCellPr id="1" xr6:uid="{00000000-0010-0000-FC00-000001000000}" uniqueName="nazev">
      <xmlPr mapId="1" xpath="/root/C65/@nazev" xmlDataType="string"/>
    </xmlCellPr>
  </singleXmlCell>
  <singleXmlCell id="255" xr6:uid="{00000000-000C-0000-FFFF-FFFFFD000000}" r="J140" connectionId="1">
    <xmlCellPr id="1" xr6:uid="{00000000-0010-0000-FD00-000001000000}" uniqueName="nazev">
      <xmlPr mapId="1" xpath="/root/D64/@nazev" xmlDataType="string"/>
    </xmlCellPr>
  </singleXmlCell>
  <singleXmlCell id="256" xr6:uid="{00000000-000C-0000-FFFF-FFFFFE000000}" r="J141" connectionId="1">
    <xmlCellPr id="1" xr6:uid="{00000000-0010-0000-FE00-000001000000}" uniqueName="nazev">
      <xmlPr mapId="1" xpath="/root/D65/@nazev" xmlDataType="string"/>
    </xmlCellPr>
  </singleXmlCell>
  <singleXmlCell id="257" xr6:uid="{00000000-000C-0000-FFFF-FFFFFF000000}" r="J142" connectionId="1">
    <xmlCellPr id="1" xr6:uid="{00000000-0010-0000-FF00-000001000000}" uniqueName="nazev">
      <xmlPr mapId="1" xpath="/root/E64/@nazev" xmlDataType="string"/>
    </xmlCellPr>
  </singleXmlCell>
  <singleXmlCell id="258" xr6:uid="{00000000-000C-0000-FFFF-FFFF00010000}" r="J143" connectionId="1">
    <xmlCellPr id="1" xr6:uid="{00000000-0010-0000-0001-000001000000}" uniqueName="nazev">
      <xmlPr mapId="1" xpath="/root/E65/@nazev" xmlDataType="string"/>
    </xmlCellPr>
  </singleXmlCell>
  <singleXmlCell id="259" xr6:uid="{00000000-000C-0000-FFFF-FFFF01010000}" r="J144" connectionId="1">
    <xmlCellPr id="1" xr6:uid="{00000000-0010-0000-0101-000001000000}" uniqueName="nazev">
      <xmlPr mapId="1" xpath="/root/F64/@nazev" xmlDataType="string"/>
    </xmlCellPr>
  </singleXmlCell>
  <singleXmlCell id="260" xr6:uid="{00000000-000C-0000-FFFF-FFFF02010000}" r="J145" connectionId="1">
    <xmlCellPr id="1" xr6:uid="{00000000-0010-0000-0201-000001000000}" uniqueName="nazev">
      <xmlPr mapId="1" xpath="/root/F65/@nazev" xmlDataType="string"/>
    </xmlCellPr>
  </singleXmlCell>
  <singleXmlCell id="261" xr6:uid="{00000000-000C-0000-FFFF-FFFF03010000}" r="J146" connectionId="1">
    <xmlCellPr id="1" xr6:uid="{00000000-0010-0000-0301-000001000000}" uniqueName="nazev">
      <xmlPr mapId="1" xpath="/root/G64/@nazev" xmlDataType="string"/>
    </xmlCellPr>
  </singleXmlCell>
  <singleXmlCell id="262" xr6:uid="{00000000-000C-0000-FFFF-FFFF04010000}" r="J147" connectionId="1">
    <xmlCellPr id="1" xr6:uid="{00000000-0010-0000-0401-000001000000}" uniqueName="nazev">
      <xmlPr mapId="1" xpath="/root/G65/@nazev" xmlDataType="string"/>
    </xmlCellPr>
  </singleXmlCell>
  <singleXmlCell id="263" xr6:uid="{00000000-000C-0000-FFFF-FFFF05010000}" r="J148" connectionId="1">
    <xmlCellPr id="1" xr6:uid="{00000000-0010-0000-0501-000001000000}" uniqueName="nazev">
      <xmlPr mapId="1" xpath="/root/H64/@nazev" xmlDataType="string"/>
    </xmlCellPr>
  </singleXmlCell>
  <singleXmlCell id="264" xr6:uid="{00000000-000C-0000-FFFF-FFFF06010000}" r="J149" connectionId="1">
    <xmlCellPr id="1" xr6:uid="{00000000-0010-0000-0601-000001000000}" uniqueName="nazev">
      <xmlPr mapId="1" xpath="/root/H65/@nazev" xmlDataType="string"/>
    </xmlCellPr>
  </singleXmlCell>
  <singleXmlCell id="265" xr6:uid="{00000000-000C-0000-FFFF-FFFF07010000}" r="J150" connectionId="1">
    <xmlCellPr id="1" xr6:uid="{00000000-0010-0000-0701-000001000000}" uniqueName="nazev">
      <xmlPr mapId="1" xpath="/root/A66/@nazev" xmlDataType="string"/>
    </xmlCellPr>
  </singleXmlCell>
  <singleXmlCell id="266" xr6:uid="{00000000-000C-0000-FFFF-FFFF08010000}" r="J151" connectionId="1">
    <xmlCellPr id="1" xr6:uid="{00000000-0010-0000-0801-000001000000}" uniqueName="nazev">
      <xmlPr mapId="1" xpath="/root/C66/@nazev" xmlDataType="string"/>
    </xmlCellPr>
  </singleXmlCell>
  <singleXmlCell id="267" xr6:uid="{00000000-000C-0000-FFFF-FFFF09010000}" r="J152" connectionId="1">
    <xmlCellPr id="1" xr6:uid="{00000000-0010-0000-0901-000001000000}" uniqueName="nazev">
      <xmlPr mapId="1" xpath="/root/C67/@nazev" xmlDataType="string"/>
    </xmlCellPr>
  </singleXmlCell>
  <singleXmlCell id="268" xr6:uid="{00000000-000C-0000-FFFF-FFFF0A010000}" r="J153" connectionId="1">
    <xmlCellPr id="1" xr6:uid="{00000000-0010-0000-0A01-000001000000}" uniqueName="nazev">
      <xmlPr mapId="1" xpath="/root/D66/@nazev" xmlDataType="string"/>
    </xmlCellPr>
  </singleXmlCell>
  <singleXmlCell id="269" xr6:uid="{00000000-000C-0000-FFFF-FFFF0B010000}" r="J154" connectionId="1">
    <xmlCellPr id="1" xr6:uid="{00000000-0010-0000-0B01-000001000000}" uniqueName="nazev">
      <xmlPr mapId="1" xpath="/root/D67/@nazev" xmlDataType="string"/>
    </xmlCellPr>
  </singleXmlCell>
  <singleXmlCell id="270" xr6:uid="{00000000-000C-0000-FFFF-FFFF0C010000}" r="J155" connectionId="1">
    <xmlCellPr id="1" xr6:uid="{00000000-0010-0000-0C01-000001000000}" uniqueName="nazev">
      <xmlPr mapId="1" xpath="/root/E66/@nazev" xmlDataType="string"/>
    </xmlCellPr>
  </singleXmlCell>
  <singleXmlCell id="271" xr6:uid="{00000000-000C-0000-FFFF-FFFF0D010000}" r="J156" connectionId="1">
    <xmlCellPr id="1" xr6:uid="{00000000-0010-0000-0D01-000001000000}" uniqueName="nazev">
      <xmlPr mapId="1" xpath="/root/E67/@nazev" xmlDataType="string"/>
    </xmlCellPr>
  </singleXmlCell>
  <singleXmlCell id="272" xr6:uid="{00000000-000C-0000-FFFF-FFFF0E010000}" r="J157" connectionId="1">
    <xmlCellPr id="1" xr6:uid="{00000000-0010-0000-0E01-000001000000}" uniqueName="nazev">
      <xmlPr mapId="1" xpath="/root/F66/@nazev" xmlDataType="string"/>
    </xmlCellPr>
  </singleXmlCell>
  <singleXmlCell id="273" xr6:uid="{00000000-000C-0000-FFFF-FFFF0F010000}" r="J158" connectionId="1">
    <xmlCellPr id="1" xr6:uid="{00000000-0010-0000-0F01-000001000000}" uniqueName="nazev">
      <xmlPr mapId="1" xpath="/root/F67/@nazev" xmlDataType="string"/>
    </xmlCellPr>
  </singleXmlCell>
  <singleXmlCell id="274" xr6:uid="{00000000-000C-0000-FFFF-FFFF10010000}" r="J159" connectionId="1">
    <xmlCellPr id="1" xr6:uid="{00000000-0010-0000-1001-000001000000}" uniqueName="nazev">
      <xmlPr mapId="1" xpath="/root/G66/@nazev" xmlDataType="string"/>
    </xmlCellPr>
  </singleXmlCell>
  <singleXmlCell id="275" xr6:uid="{00000000-000C-0000-FFFF-FFFF11010000}" r="J160" connectionId="1">
    <xmlCellPr id="1" xr6:uid="{00000000-0010-0000-1101-000001000000}" uniqueName="nazev">
      <xmlPr mapId="1" xpath="/root/G67/@nazev" xmlDataType="string"/>
    </xmlCellPr>
  </singleXmlCell>
  <singleXmlCell id="276" xr6:uid="{00000000-000C-0000-FFFF-FFFF12010000}" r="J161" connectionId="1">
    <xmlCellPr id="1" xr6:uid="{00000000-0010-0000-1201-000001000000}" uniqueName="nazev">
      <xmlPr mapId="1" xpath="/root/H66/@nazev" xmlDataType="string"/>
    </xmlCellPr>
  </singleXmlCell>
  <singleXmlCell id="277" xr6:uid="{00000000-000C-0000-FFFF-FFFF13010000}" r="J162" connectionId="1">
    <xmlCellPr id="1" xr6:uid="{00000000-0010-0000-1301-000001000000}" uniqueName="nazev">
      <xmlPr mapId="1" xpath="/root/H67/@nazev" xmlDataType="string"/>
    </xmlCellPr>
  </singleXmlCell>
  <singleXmlCell id="278" xr6:uid="{00000000-000C-0000-FFFF-FFFF14010000}" r="K163" connectionId="1">
    <xmlCellPr id="1" xr6:uid="{00000000-0010-0000-1401-000001000000}" uniqueName="C84">
      <xmlPr mapId="1" xpath="/root/C84" xmlDataType="double"/>
    </xmlCellPr>
  </singleXmlCell>
  <singleXmlCell id="279" xr6:uid="{00000000-000C-0000-FFFF-FFFF15010000}" r="J163" connectionId="1">
    <xmlCellPr id="1" xr6:uid="{00000000-0010-0000-1501-000001000000}" uniqueName="nazev">
      <xmlPr mapId="1" xpath="/root/C84/@nazev" xmlDataType="string"/>
    </xmlCellPr>
  </singleXmlCell>
  <singleXmlCell id="280" xr6:uid="{00000000-000C-0000-FFFF-FFFF16010000}" r="K164" connectionId="1">
    <xmlCellPr id="1" xr6:uid="{00000000-0010-0000-1601-000001000000}" uniqueName="C85">
      <xmlPr mapId="1" xpath="/root/C85" xmlDataType="integer"/>
    </xmlCellPr>
  </singleXmlCell>
  <singleXmlCell id="281" xr6:uid="{00000000-000C-0000-FFFF-FFFF17010000}" r="J164" connectionId="1">
    <xmlCellPr id="1" xr6:uid="{00000000-0010-0000-1701-000001000000}" uniqueName="nazev">
      <xmlPr mapId="1" xpath="/root/C85/@nazev" xmlDataType="string"/>
    </xmlCellPr>
  </singleXmlCell>
  <singleXmlCell id="282" xr6:uid="{00000000-000C-0000-FFFF-FFFF18010000}" r="K165" connectionId="1">
    <xmlCellPr id="1" xr6:uid="{00000000-0010-0000-1801-000001000000}" uniqueName="D84">
      <xmlPr mapId="1" xpath="/root/D84" xmlDataType="double"/>
    </xmlCellPr>
  </singleXmlCell>
  <singleXmlCell id="283" xr6:uid="{00000000-000C-0000-FFFF-FFFF19010000}" r="J165" connectionId="1">
    <xmlCellPr id="1" xr6:uid="{00000000-0010-0000-1901-000001000000}" uniqueName="nazev">
      <xmlPr mapId="1" xpath="/root/D84/@nazev" xmlDataType="string"/>
    </xmlCellPr>
  </singleXmlCell>
  <singleXmlCell id="284" xr6:uid="{00000000-000C-0000-FFFF-FFFF1A010000}" r="K166" connectionId="1">
    <xmlCellPr id="1" xr6:uid="{00000000-0010-0000-1A01-000001000000}" uniqueName="D85">
      <xmlPr mapId="1" xpath="/root/D85" xmlDataType="integer"/>
    </xmlCellPr>
  </singleXmlCell>
  <singleXmlCell id="285" xr6:uid="{00000000-000C-0000-FFFF-FFFF1B010000}" r="J166" connectionId="1">
    <xmlCellPr id="1" xr6:uid="{00000000-0010-0000-1B01-000001000000}" uniqueName="nazev">
      <xmlPr mapId="1" xpath="/root/D85/@nazev" xmlDataType="string"/>
    </xmlCellPr>
  </singleXmlCell>
  <singleXmlCell id="286" xr6:uid="{00000000-000C-0000-FFFF-FFFF1C010000}" r="K167" connectionId="1">
    <xmlCellPr id="1" xr6:uid="{00000000-0010-0000-1C01-000001000000}" uniqueName="E84">
      <xmlPr mapId="1" xpath="/root/E84" xmlDataType="double"/>
    </xmlCellPr>
  </singleXmlCell>
  <singleXmlCell id="287" xr6:uid="{00000000-000C-0000-FFFF-FFFF1D010000}" r="J167" connectionId="1">
    <xmlCellPr id="1" xr6:uid="{00000000-0010-0000-1D01-000001000000}" uniqueName="nazev">
      <xmlPr mapId="1" xpath="/root/E84/@nazev" xmlDataType="string"/>
    </xmlCellPr>
  </singleXmlCell>
  <singleXmlCell id="288" xr6:uid="{00000000-000C-0000-FFFF-FFFF1E010000}" r="K168" connectionId="1">
    <xmlCellPr id="1" xr6:uid="{00000000-0010-0000-1E01-000001000000}" uniqueName="E85">
      <xmlPr mapId="1" xpath="/root/E85" xmlDataType="integer"/>
    </xmlCellPr>
  </singleXmlCell>
  <singleXmlCell id="289" xr6:uid="{00000000-000C-0000-FFFF-FFFF1F010000}" r="J168" connectionId="1">
    <xmlCellPr id="1" xr6:uid="{00000000-0010-0000-1F01-000001000000}" uniqueName="nazev">
      <xmlPr mapId="1" xpath="/root/E85/@nazev" xmlDataType="string"/>
    </xmlCellPr>
  </singleXmlCell>
  <singleXmlCell id="290" xr6:uid="{00000000-000C-0000-FFFF-FFFF20010000}" r="K169" connectionId="1">
    <xmlCellPr id="1" xr6:uid="{00000000-0010-0000-2001-000001000000}" uniqueName="F84">
      <xmlPr mapId="1" xpath="/root/F84" xmlDataType="integer"/>
    </xmlCellPr>
  </singleXmlCell>
  <singleXmlCell id="291" xr6:uid="{00000000-000C-0000-FFFF-FFFF21010000}" r="J169" connectionId="1">
    <xmlCellPr id="1" xr6:uid="{00000000-0010-0000-2101-000001000000}" uniqueName="nazev">
      <xmlPr mapId="1" xpath="/root/F84/@nazev" xmlDataType="string"/>
    </xmlCellPr>
  </singleXmlCell>
  <singleXmlCell id="292" xr6:uid="{00000000-000C-0000-FFFF-FFFF22010000}" r="K170" connectionId="1">
    <xmlCellPr id="1" xr6:uid="{00000000-0010-0000-2201-000001000000}" uniqueName="F85">
      <xmlPr mapId="1" xpath="/root/F85" xmlDataType="integer"/>
    </xmlCellPr>
  </singleXmlCell>
  <singleXmlCell id="293" xr6:uid="{00000000-000C-0000-FFFF-FFFF23010000}" r="J170" connectionId="1">
    <xmlCellPr id="1" xr6:uid="{00000000-0010-0000-2301-000001000000}" uniqueName="nazev">
      <xmlPr mapId="1" xpath="/root/F85/@nazev" xmlDataType="string"/>
    </xmlCellPr>
  </singleXmlCell>
  <singleXmlCell id="294" xr6:uid="{00000000-000C-0000-FFFF-FFFF24010000}" r="K171" connectionId="1">
    <xmlCellPr id="1" xr6:uid="{00000000-0010-0000-2401-000001000000}" uniqueName="G84">
      <xmlPr mapId="1" xpath="/root/G84" xmlDataType="integer"/>
    </xmlCellPr>
  </singleXmlCell>
  <singleXmlCell id="295" xr6:uid="{00000000-000C-0000-FFFF-FFFF25010000}" r="J171" connectionId="1">
    <xmlCellPr id="1" xr6:uid="{00000000-0010-0000-2501-000001000000}" uniqueName="nazev">
      <xmlPr mapId="1" xpath="/root/G84/@nazev" xmlDataType="string"/>
    </xmlCellPr>
  </singleXmlCell>
  <singleXmlCell id="296" xr6:uid="{00000000-000C-0000-FFFF-FFFF26010000}" r="K172" connectionId="1">
    <xmlCellPr id="1" xr6:uid="{00000000-0010-0000-2601-000001000000}" uniqueName="G85">
      <xmlPr mapId="1" xpath="/root/G85" xmlDataType="integer"/>
    </xmlCellPr>
  </singleXmlCell>
  <singleXmlCell id="297" xr6:uid="{00000000-000C-0000-FFFF-FFFF27010000}" r="J172" connectionId="1">
    <xmlCellPr id="1" xr6:uid="{00000000-0010-0000-2701-000001000000}" uniqueName="nazev">
      <xmlPr mapId="1" xpath="/root/G85/@nazev" xmlDataType="string"/>
    </xmlCellPr>
  </singleXmlCell>
  <singleXmlCell id="298" xr6:uid="{00000000-000C-0000-FFFF-FFFF28010000}" r="K173" connectionId="1">
    <xmlCellPr id="1" xr6:uid="{00000000-0010-0000-2801-000001000000}" uniqueName="H84">
      <xmlPr mapId="1" xpath="/root/H84" xmlDataType="double"/>
    </xmlCellPr>
  </singleXmlCell>
  <singleXmlCell id="299" xr6:uid="{00000000-000C-0000-FFFF-FFFF29010000}" r="J173" connectionId="1">
    <xmlCellPr id="1" xr6:uid="{00000000-0010-0000-2901-000001000000}" uniqueName="nazev">
      <xmlPr mapId="1" xpath="/root/H84/@nazev" xmlDataType="string"/>
    </xmlCellPr>
  </singleXmlCell>
  <singleXmlCell id="300" xr6:uid="{00000000-000C-0000-FFFF-FFFF2A010000}" r="K174" connectionId="1">
    <xmlCellPr id="1" xr6:uid="{00000000-0010-0000-2A01-000001000000}" uniqueName="H85">
      <xmlPr mapId="1" xpath="/root/H85" xmlDataType="integer"/>
    </xmlCellPr>
  </singleXmlCell>
  <singleXmlCell id="301" xr6:uid="{00000000-000C-0000-FFFF-FFFF2B010000}" r="J174" connectionId="1">
    <xmlCellPr id="1" xr6:uid="{00000000-0010-0000-2B01-000001000000}" uniqueName="nazev">
      <xmlPr mapId="1" xpath="/root/H85/@nazev" xmlDataType="string"/>
    </xmlCellPr>
  </singleXmlCell>
  <singleXmlCell id="302" xr6:uid="{00000000-000C-0000-FFFF-FFFF2C010000}" r="O7" connectionId="1">
    <xmlCellPr id="1" xr6:uid="{00000000-0010-0000-2C01-000001000000}" uniqueName="B90">
      <xmlPr mapId="1" xpath="/root/B90" xmlDataType="double"/>
    </xmlCellPr>
  </singleXmlCell>
  <singleXmlCell id="303" xr6:uid="{00000000-000C-0000-FFFF-FFFF2D010000}" r="N7" connectionId="1">
    <xmlCellPr id="1" xr6:uid="{00000000-0010-0000-2D01-000001000000}" uniqueName="nazev">
      <xmlPr mapId="1" xpath="/root/B90/@nazev" xmlDataType="string"/>
    </xmlCellPr>
  </singleXmlCell>
  <singleXmlCell id="304" xr6:uid="{00000000-000C-0000-FFFF-FFFF2E010000}" r="O8" connectionId="1">
    <xmlCellPr id="1" xr6:uid="{00000000-0010-0000-2E01-000001000000}" uniqueName="B91">
      <xmlPr mapId="1" xpath="/root/B91" xmlDataType="integer"/>
    </xmlCellPr>
  </singleXmlCell>
  <singleXmlCell id="305" xr6:uid="{00000000-000C-0000-FFFF-FFFF2F010000}" r="N8" connectionId="1">
    <xmlCellPr id="1" xr6:uid="{00000000-0010-0000-2F01-000001000000}" uniqueName="nazev">
      <xmlPr mapId="1" xpath="/root/B91/@nazev" xmlDataType="string"/>
    </xmlCellPr>
  </singleXmlCell>
  <singleXmlCell id="306" xr6:uid="{00000000-000C-0000-FFFF-FFFF30010000}" r="O9" connectionId="1">
    <xmlCellPr id="1" xr6:uid="{00000000-0010-0000-3001-000001000000}" uniqueName="C90">
      <xmlPr mapId="1" xpath="/root/C90" xmlDataType="double"/>
    </xmlCellPr>
  </singleXmlCell>
  <singleXmlCell id="307" xr6:uid="{00000000-000C-0000-FFFF-FFFF31010000}" r="N9" connectionId="1">
    <xmlCellPr id="1" xr6:uid="{00000000-0010-0000-3101-000001000000}" uniqueName="nazev">
      <xmlPr mapId="1" xpath="/root/C90/@nazev" xmlDataType="string"/>
    </xmlCellPr>
  </singleXmlCell>
  <singleXmlCell id="308" xr6:uid="{00000000-000C-0000-FFFF-FFFF32010000}" r="O10" connectionId="1">
    <xmlCellPr id="1" xr6:uid="{00000000-0010-0000-3201-000001000000}" uniqueName="C91">
      <xmlPr mapId="1" xpath="/root/C91" xmlDataType="integer"/>
    </xmlCellPr>
  </singleXmlCell>
  <singleXmlCell id="309" xr6:uid="{00000000-000C-0000-FFFF-FFFF33010000}" r="N10" connectionId="1">
    <xmlCellPr id="1" xr6:uid="{00000000-0010-0000-3301-000001000000}" uniqueName="nazev">
      <xmlPr mapId="1" xpath="/root/C91/@nazev" xmlDataType="string"/>
    </xmlCellPr>
  </singleXmlCell>
  <singleXmlCell id="310" xr6:uid="{00000000-000C-0000-FFFF-FFFF34010000}" r="O11" connectionId="1">
    <xmlCellPr id="1" xr6:uid="{00000000-0010-0000-3401-000001000000}" uniqueName="D90">
      <xmlPr mapId="1" xpath="/root/D90" xmlDataType="double"/>
    </xmlCellPr>
  </singleXmlCell>
  <singleXmlCell id="311" xr6:uid="{00000000-000C-0000-FFFF-FFFF35010000}" r="N11" connectionId="1">
    <xmlCellPr id="1" xr6:uid="{00000000-0010-0000-3501-000001000000}" uniqueName="nazev">
      <xmlPr mapId="1" xpath="/root/D90/@nazev" xmlDataType="string"/>
    </xmlCellPr>
  </singleXmlCell>
  <singleXmlCell id="312" xr6:uid="{00000000-000C-0000-FFFF-FFFF36010000}" r="O12" connectionId="1">
    <xmlCellPr id="1" xr6:uid="{00000000-0010-0000-3601-000001000000}" uniqueName="D91">
      <xmlPr mapId="1" xpath="/root/D91" xmlDataType="integer"/>
    </xmlCellPr>
  </singleXmlCell>
  <singleXmlCell id="313" xr6:uid="{00000000-000C-0000-FFFF-FFFF37010000}" r="N12" connectionId="1">
    <xmlCellPr id="1" xr6:uid="{00000000-0010-0000-3701-000001000000}" uniqueName="nazev">
      <xmlPr mapId="1" xpath="/root/D91/@nazev" xmlDataType="string"/>
    </xmlCellPr>
  </singleXmlCell>
  <singleXmlCell id="314" xr6:uid="{00000000-000C-0000-FFFF-FFFF38010000}" r="O13" connectionId="1">
    <xmlCellPr id="1" xr6:uid="{00000000-0010-0000-3801-000001000000}" uniqueName="E90">
      <xmlPr mapId="1" xpath="/root/E90" xmlDataType="integer"/>
    </xmlCellPr>
  </singleXmlCell>
  <singleXmlCell id="315" xr6:uid="{00000000-000C-0000-FFFF-FFFF39010000}" r="N13" connectionId="1">
    <xmlCellPr id="1" xr6:uid="{00000000-0010-0000-3901-000001000000}" uniqueName="nazev">
      <xmlPr mapId="1" xpath="/root/E90/@nazev" xmlDataType="string"/>
    </xmlCellPr>
  </singleXmlCell>
  <singleXmlCell id="316" xr6:uid="{00000000-000C-0000-FFFF-FFFF3A010000}" r="O14" connectionId="1">
    <xmlCellPr id="1" xr6:uid="{00000000-0010-0000-3A01-000001000000}" uniqueName="F90">
      <xmlPr mapId="1" xpath="/root/F90" xmlDataType="integer"/>
    </xmlCellPr>
  </singleXmlCell>
  <singleXmlCell id="317" xr6:uid="{00000000-000C-0000-FFFF-FFFF3B010000}" r="N14" connectionId="1">
    <xmlCellPr id="1" xr6:uid="{00000000-0010-0000-3B01-000001000000}" uniqueName="nazev">
      <xmlPr mapId="1" xpath="/root/F90/@nazev" xmlDataType="string"/>
    </xmlCellPr>
  </singleXmlCell>
  <singleXmlCell id="318" xr6:uid="{00000000-000C-0000-FFFF-FFFF3C010000}" r="O15" connectionId="1">
    <xmlCellPr id="1" xr6:uid="{00000000-0010-0000-3C01-000001000000}" uniqueName="F91">
      <xmlPr mapId="1" xpath="/root/F91" xmlDataType="integer"/>
    </xmlCellPr>
  </singleXmlCell>
  <singleXmlCell id="319" xr6:uid="{00000000-000C-0000-FFFF-FFFF3D010000}" r="N15" connectionId="1">
    <xmlCellPr id="1" xr6:uid="{00000000-0010-0000-3D01-000001000000}" uniqueName="nazev">
      <xmlPr mapId="1" xpath="/root/F91/@nazev" xmlDataType="string"/>
    </xmlCellPr>
  </singleXmlCell>
  <singleXmlCell id="320" xr6:uid="{00000000-000C-0000-FFFF-FFFF3E010000}" r="O16" connectionId="1">
    <xmlCellPr id="1" xr6:uid="{00000000-0010-0000-3E01-000001000000}" uniqueName="G90">
      <xmlPr mapId="1" xpath="/root/G90" xmlDataType="integer"/>
    </xmlCellPr>
  </singleXmlCell>
  <singleXmlCell id="321" xr6:uid="{00000000-000C-0000-FFFF-FFFF3F010000}" r="N16" connectionId="1">
    <xmlCellPr id="1" xr6:uid="{00000000-0010-0000-3F01-000001000000}" uniqueName="nazev">
      <xmlPr mapId="1" xpath="/root/G90/@nazev" xmlDataType="string"/>
    </xmlCellPr>
  </singleXmlCell>
  <singleXmlCell id="322" xr6:uid="{00000000-000C-0000-FFFF-FFFF40010000}" r="O17" connectionId="1">
    <xmlCellPr id="1" xr6:uid="{00000000-0010-0000-4001-000001000000}" uniqueName="G91">
      <xmlPr mapId="1" xpath="/root/G91" xmlDataType="integer"/>
    </xmlCellPr>
  </singleXmlCell>
  <singleXmlCell id="323" xr6:uid="{00000000-000C-0000-FFFF-FFFF41010000}" r="N17" connectionId="1">
    <xmlCellPr id="1" xr6:uid="{00000000-0010-0000-4101-000001000000}" uniqueName="nazev">
      <xmlPr mapId="1" xpath="/root/G91/@nazev" xmlDataType="string"/>
    </xmlCellPr>
  </singleXmlCell>
  <singleXmlCell id="324" xr6:uid="{00000000-000C-0000-FFFF-FFFF42010000}" r="S7" connectionId="1">
    <xmlCellPr id="1" xr6:uid="{00000000-0010-0000-4201-000001000000}" uniqueName="B94">
      <xmlPr mapId="1" xpath="/root/B94" xmlDataType="double"/>
    </xmlCellPr>
  </singleXmlCell>
  <singleXmlCell id="325" xr6:uid="{00000000-000C-0000-FFFF-FFFF43010000}" r="R7" connectionId="1">
    <xmlCellPr id="1" xr6:uid="{00000000-0010-0000-4301-000001000000}" uniqueName="nazev">
      <xmlPr mapId="1" xpath="/root/B94/@nazev" xmlDataType="string"/>
    </xmlCellPr>
  </singleXmlCell>
  <singleXmlCell id="326" xr6:uid="{00000000-000C-0000-FFFF-FFFF44010000}" r="S8" connectionId="1">
    <xmlCellPr id="1" xr6:uid="{00000000-0010-0000-4401-000001000000}" uniqueName="B95">
      <xmlPr mapId="1" xpath="/root/B95" xmlDataType="integer"/>
    </xmlCellPr>
  </singleXmlCell>
  <singleXmlCell id="327" xr6:uid="{00000000-000C-0000-FFFF-FFFF45010000}" r="R8" connectionId="1">
    <xmlCellPr id="1" xr6:uid="{00000000-0010-0000-4501-000001000000}" uniqueName="nazev">
      <xmlPr mapId="1" xpath="/root/B95/@nazev" xmlDataType="string"/>
    </xmlCellPr>
  </singleXmlCell>
  <singleXmlCell id="328" xr6:uid="{00000000-000C-0000-FFFF-FFFF46010000}" r="S9" connectionId="1">
    <xmlCellPr id="1" xr6:uid="{00000000-0010-0000-4601-000001000000}" uniqueName="C94">
      <xmlPr mapId="1" xpath="/root/C94" xmlDataType="integer"/>
    </xmlCellPr>
  </singleXmlCell>
  <singleXmlCell id="329" xr6:uid="{00000000-000C-0000-FFFF-FFFF47010000}" r="R9" connectionId="1">
    <xmlCellPr id="1" xr6:uid="{00000000-0010-0000-4701-000001000000}" uniqueName="nazev">
      <xmlPr mapId="1" xpath="/root/C94/@nazev" xmlDataType="string"/>
    </xmlCellPr>
  </singleXmlCell>
  <singleXmlCell id="330" xr6:uid="{00000000-000C-0000-FFFF-FFFF48010000}" r="S10" connectionId="1">
    <xmlCellPr id="1" xr6:uid="{00000000-0010-0000-4801-000001000000}" uniqueName="C95">
      <xmlPr mapId="1" xpath="/root/C95" xmlDataType="integer"/>
    </xmlCellPr>
  </singleXmlCell>
  <singleXmlCell id="331" xr6:uid="{00000000-000C-0000-FFFF-FFFF49010000}" r="R10" connectionId="1">
    <xmlCellPr id="1" xr6:uid="{00000000-0010-0000-4901-000001000000}" uniqueName="nazev">
      <xmlPr mapId="1" xpath="/root/C95/@nazev" xmlDataType="string"/>
    </xmlCellPr>
  </singleXmlCell>
  <singleXmlCell id="332" xr6:uid="{00000000-000C-0000-FFFF-FFFF4A010000}" r="S11" connectionId="1">
    <xmlCellPr id="1" xr6:uid="{00000000-0010-0000-4A01-000001000000}" uniqueName="D94">
      <xmlPr mapId="1" xpath="/root/D94" xmlDataType="integer"/>
    </xmlCellPr>
  </singleXmlCell>
  <singleXmlCell id="333" xr6:uid="{00000000-000C-0000-FFFF-FFFF4B010000}" r="R11" connectionId="1">
    <xmlCellPr id="1" xr6:uid="{00000000-0010-0000-4B01-000001000000}" uniqueName="nazev">
      <xmlPr mapId="1" xpath="/root/D94/@nazev" xmlDataType="string"/>
    </xmlCellPr>
  </singleXmlCell>
  <singleXmlCell id="334" xr6:uid="{00000000-000C-0000-FFFF-FFFF4C010000}" r="S12" connectionId="1">
    <xmlCellPr id="1" xr6:uid="{00000000-0010-0000-4C01-000001000000}" uniqueName="D95">
      <xmlPr mapId="1" xpath="/root/D95" xmlDataType="integer"/>
    </xmlCellPr>
  </singleXmlCell>
  <singleXmlCell id="335" xr6:uid="{00000000-000C-0000-FFFF-FFFF4D010000}" r="R12" connectionId="1">
    <xmlCellPr id="1" xr6:uid="{00000000-0010-0000-4D01-000001000000}" uniqueName="nazev">
      <xmlPr mapId="1" xpath="/root/D95/@nazev" xmlDataType="string"/>
    </xmlCellPr>
  </singleXmlCell>
  <singleXmlCell id="336" xr6:uid="{00000000-000C-0000-FFFF-FFFF4E010000}" r="S13" connectionId="1">
    <xmlCellPr id="1" xr6:uid="{00000000-0010-0000-4E01-000001000000}" uniqueName="E94">
      <xmlPr mapId="1" xpath="/root/E94" xmlDataType="integer"/>
    </xmlCellPr>
  </singleXmlCell>
  <singleXmlCell id="337" xr6:uid="{00000000-000C-0000-FFFF-FFFF4F010000}" r="R13" connectionId="1">
    <xmlCellPr id="1" xr6:uid="{00000000-0010-0000-4F01-000001000000}" uniqueName="nazev">
      <xmlPr mapId="1" xpath="/root/E94/@nazev" xmlDataType="string"/>
    </xmlCellPr>
  </singleXmlCell>
  <singleXmlCell id="338" xr6:uid="{00000000-000C-0000-FFFF-FFFF50010000}" r="S14" connectionId="1">
    <xmlCellPr id="1" xr6:uid="{00000000-0010-0000-5001-000001000000}" uniqueName="E95">
      <xmlPr mapId="1" xpath="/root/E95" xmlDataType="integer"/>
    </xmlCellPr>
  </singleXmlCell>
  <singleXmlCell id="339" xr6:uid="{00000000-000C-0000-FFFF-FFFF51010000}" r="R14" connectionId="1">
    <xmlCellPr id="1" xr6:uid="{00000000-0010-0000-5101-000001000000}" uniqueName="nazev">
      <xmlPr mapId="1" xpath="/root/E95/@nazev" xmlDataType="string"/>
    </xmlCellPr>
  </singleXmlCell>
  <singleXmlCell id="340" xr6:uid="{00000000-000C-0000-FFFF-FFFF52010000}" r="S15" connectionId="1">
    <xmlCellPr id="1" xr6:uid="{00000000-0010-0000-5201-000001000000}" uniqueName="F94">
      <xmlPr mapId="1" xpath="/root/F94" xmlDataType="integer"/>
    </xmlCellPr>
  </singleXmlCell>
  <singleXmlCell id="341" xr6:uid="{00000000-000C-0000-FFFF-FFFF53010000}" r="R15" connectionId="1">
    <xmlCellPr id="1" xr6:uid="{00000000-0010-0000-5301-000001000000}" uniqueName="nazev">
      <xmlPr mapId="1" xpath="/root/F94/@nazev" xmlDataType="string"/>
    </xmlCellPr>
  </singleXmlCell>
  <singleXmlCell id="342" xr6:uid="{00000000-000C-0000-FFFF-FFFF54010000}" r="S16" connectionId="1">
    <xmlCellPr id="1" xr6:uid="{00000000-0010-0000-5401-000001000000}" uniqueName="F95">
      <xmlPr mapId="1" xpath="/root/F95" xmlDataType="integer"/>
    </xmlCellPr>
  </singleXmlCell>
  <singleXmlCell id="343" xr6:uid="{00000000-000C-0000-FFFF-FFFF55010000}" r="R16" connectionId="1">
    <xmlCellPr id="1" xr6:uid="{00000000-0010-0000-5501-000001000000}" uniqueName="nazev">
      <xmlPr mapId="1" xpath="/root/F95/@nazev" xmlDataType="string"/>
    </xmlCellPr>
  </singleXmlCell>
  <singleXmlCell id="344" xr6:uid="{00000000-000C-0000-FFFF-FFFF56010000}" r="S17" connectionId="1">
    <xmlCellPr id="1" xr6:uid="{00000000-0010-0000-5601-000001000000}" uniqueName="G94">
      <xmlPr mapId="1" xpath="/root/G94" xmlDataType="integer"/>
    </xmlCellPr>
  </singleXmlCell>
  <singleXmlCell id="345" xr6:uid="{00000000-000C-0000-FFFF-FFFF57010000}" r="R17" connectionId="1">
    <xmlCellPr id="1" xr6:uid="{00000000-0010-0000-5701-000001000000}" uniqueName="nazev">
      <xmlPr mapId="1" xpath="/root/G94/@nazev" xmlDataType="string"/>
    </xmlCellPr>
  </singleXmlCell>
  <singleXmlCell id="346" xr6:uid="{00000000-000C-0000-FFFF-FFFF58010000}" r="S18" connectionId="1">
    <xmlCellPr id="1" xr6:uid="{00000000-0010-0000-5801-000001000000}" uniqueName="G95">
      <xmlPr mapId="1" xpath="/root/G95" xmlDataType="integer"/>
    </xmlCellPr>
  </singleXmlCell>
  <singleXmlCell id="347" xr6:uid="{00000000-000C-0000-FFFF-FFFF59010000}" r="R18" connectionId="1">
    <xmlCellPr id="1" xr6:uid="{00000000-0010-0000-5901-000001000000}" uniqueName="nazev">
      <xmlPr mapId="1" xpath="/root/G95/@nazev" xmlDataType="string"/>
    </xmlCellPr>
  </singleXmlCell>
  <singleXmlCell id="348" xr6:uid="{00000000-000C-0000-FFFF-FFFF5A010000}" r="S19" connectionId="1">
    <xmlCellPr id="1" xr6:uid="{00000000-0010-0000-5A01-000001000000}" uniqueName="H94">
      <xmlPr mapId="1" xpath="/root/H94" xmlDataType="integer"/>
    </xmlCellPr>
  </singleXmlCell>
  <singleXmlCell id="349" xr6:uid="{00000000-000C-0000-FFFF-FFFF5B010000}" r="R19" connectionId="1">
    <xmlCellPr id="1" xr6:uid="{00000000-0010-0000-5B01-000001000000}" uniqueName="nazev">
      <xmlPr mapId="1" xpath="/root/H94/@nazev" xmlDataType="string"/>
    </xmlCellPr>
  </singleXmlCell>
  <singleXmlCell id="350" xr6:uid="{00000000-000C-0000-FFFF-FFFF5C010000}" r="S20" connectionId="1">
    <xmlCellPr id="1" xr6:uid="{00000000-0010-0000-5C01-000001000000}" uniqueName="H95">
      <xmlPr mapId="1" xpath="/root/H95" xmlDataType="integer"/>
    </xmlCellPr>
  </singleXmlCell>
  <singleXmlCell id="351" xr6:uid="{00000000-000C-0000-FFFF-FFFF5D010000}" r="R20" connectionId="1">
    <xmlCellPr id="1" xr6:uid="{00000000-0010-0000-5D01-000001000000}" uniqueName="nazev">
      <xmlPr mapId="1" xpath="/root/H95/@nazev" xmlDataType="string"/>
    </xmlCellPr>
  </singleXmlCell>
  <singleXmlCell id="352" xr6:uid="{00000000-000C-0000-FFFF-FFFF5E010000}" r="S21" connectionId="1">
    <xmlCellPr id="1" xr6:uid="{00000000-0010-0000-5E01-000001000000}" uniqueName="I94">
      <xmlPr mapId="1" xpath="/root/I94" xmlDataType="integer"/>
    </xmlCellPr>
  </singleXmlCell>
  <singleXmlCell id="353" xr6:uid="{00000000-000C-0000-FFFF-FFFF5F010000}" r="R21" connectionId="1">
    <xmlCellPr id="1" xr6:uid="{00000000-0010-0000-5F01-000001000000}" uniqueName="nazev">
      <xmlPr mapId="1" xpath="/root/I94/@nazev" xmlDataType="string"/>
    </xmlCellPr>
  </singleXmlCell>
  <singleXmlCell id="354" xr6:uid="{00000000-000C-0000-FFFF-FFFF60010000}" r="S22" connectionId="1">
    <xmlCellPr id="1" xr6:uid="{00000000-0010-0000-6001-000001000000}" uniqueName="I95">
      <xmlPr mapId="1" xpath="/root/I95" xmlDataType="integer"/>
    </xmlCellPr>
  </singleXmlCell>
  <singleXmlCell id="355" xr6:uid="{00000000-000C-0000-FFFF-FFFF61010000}" r="R22" connectionId="1">
    <xmlCellPr id="1" xr6:uid="{00000000-0010-0000-6101-000001000000}" uniqueName="nazev">
      <xmlPr mapId="1" xpath="/root/I95/@nazev" xmlDataType="string"/>
    </xmlCellPr>
  </singleXmlCell>
  <singleXmlCell id="356" xr6:uid="{00000000-000C-0000-FFFF-FFFF62010000}" r="S23" connectionId="1">
    <xmlCellPr id="1" xr6:uid="{00000000-0010-0000-6201-000001000000}" uniqueName="J94">
      <xmlPr mapId="1" xpath="/root/J94" xmlDataType="integer"/>
    </xmlCellPr>
  </singleXmlCell>
  <singleXmlCell id="357" xr6:uid="{00000000-000C-0000-FFFF-FFFF63010000}" r="R23" connectionId="1">
    <xmlCellPr id="1" xr6:uid="{00000000-0010-0000-6301-000001000000}" uniqueName="nazev">
      <xmlPr mapId="1" xpath="/root/J94/@nazev" xmlDataType="string"/>
    </xmlCellPr>
  </singleXmlCell>
  <singleXmlCell id="358" xr6:uid="{00000000-000C-0000-FFFF-FFFF64010000}" r="S24" connectionId="1">
    <xmlCellPr id="1" xr6:uid="{00000000-0010-0000-6401-000001000000}" uniqueName="J95">
      <xmlPr mapId="1" xpath="/root/J95" xmlDataType="integer"/>
    </xmlCellPr>
  </singleXmlCell>
  <singleXmlCell id="359" xr6:uid="{00000000-000C-0000-FFFF-FFFF65010000}" r="R24" connectionId="1">
    <xmlCellPr id="1" xr6:uid="{00000000-0010-0000-6501-000001000000}" uniqueName="nazev">
      <xmlPr mapId="1" xpath="/root/J95/@nazev" xmlDataType="string"/>
    </xmlCellPr>
  </singleXmlCell>
  <singleXmlCell id="360" xr6:uid="{00000000-000C-0000-FFFF-FFFF66010000}" r="W7" connectionId="1">
    <xmlCellPr id="1" xr6:uid="{00000000-0010-0000-6601-000001000000}" uniqueName="A100">
      <xmlPr mapId="1" xpath="/root/A100" xmlDataType="string"/>
    </xmlCellPr>
  </singleXmlCell>
  <singleXmlCell id="361" xr6:uid="{00000000-000C-0000-FFFF-FFFF67010000}" r="V7" connectionId="1">
    <xmlCellPr id="1" xr6:uid="{00000000-0010-0000-6701-000001000000}" uniqueName="nazev">
      <xmlPr mapId="1" xpath="/root/A100/@nazev" xmlDataType="string"/>
    </xmlCellPr>
  </singleXmlCell>
  <singleXmlCell id="362" xr6:uid="{00000000-000C-0000-FFFF-FFFF68010000}" r="W8" connectionId="1">
    <xmlCellPr id="1" xr6:uid="{00000000-0010-0000-6801-000001000000}" uniqueName="B100">
      <xmlPr mapId="1" xpath="/root/B100" xmlDataType="integer"/>
    </xmlCellPr>
  </singleXmlCell>
  <singleXmlCell id="363" xr6:uid="{00000000-000C-0000-FFFF-FFFF69010000}" r="V8" connectionId="1">
    <xmlCellPr id="1" xr6:uid="{00000000-0010-0000-6901-000001000000}" uniqueName="nazev">
      <xmlPr mapId="1" xpath="/root/B100/@nazev" xmlDataType="string"/>
    </xmlCellPr>
  </singleXmlCell>
  <singleXmlCell id="364" xr6:uid="{00000000-000C-0000-FFFF-FFFF6A010000}" r="W9" connectionId="1">
    <xmlCellPr id="1" xr6:uid="{00000000-0010-0000-6A01-000001000000}" uniqueName="C100">
      <xmlPr mapId="1" xpath="/root/C100" xmlDataType="double"/>
    </xmlCellPr>
  </singleXmlCell>
  <singleXmlCell id="365" xr6:uid="{00000000-000C-0000-FFFF-FFFF6B010000}" r="V9" connectionId="1">
    <xmlCellPr id="1" xr6:uid="{00000000-0010-0000-6B01-000001000000}" uniqueName="nazev">
      <xmlPr mapId="1" xpath="/root/C100/@nazev" xmlDataType="string"/>
    </xmlCellPr>
  </singleXmlCell>
  <singleXmlCell id="366" xr6:uid="{00000000-000C-0000-FFFF-FFFF6C010000}" r="V10" connectionId="1">
    <xmlCellPr id="1" xr6:uid="{00000000-0010-0000-6C01-000001000000}" uniqueName="nazev">
      <xmlPr mapId="1" xpath="/root/A101/@nazev" xmlDataType="string"/>
    </xmlCellPr>
  </singleXmlCell>
  <singleXmlCell id="367" xr6:uid="{00000000-000C-0000-FFFF-FFFF6D010000}" r="V11" connectionId="1">
    <xmlCellPr id="1" xr6:uid="{00000000-0010-0000-6D01-000001000000}" uniqueName="nazev">
      <xmlPr mapId="1" xpath="/root/B101/@nazev" xmlDataType="string"/>
    </xmlCellPr>
  </singleXmlCell>
  <singleXmlCell id="368" xr6:uid="{00000000-000C-0000-FFFF-FFFF6E010000}" r="V12" connectionId="1">
    <xmlCellPr id="1" xr6:uid="{00000000-0010-0000-6E01-000001000000}" uniqueName="nazev">
      <xmlPr mapId="1" xpath="/root/C101/@nazev" xmlDataType="string"/>
    </xmlCellPr>
  </singleXmlCell>
  <singleXmlCell id="369" xr6:uid="{00000000-000C-0000-FFFF-FFFF6F010000}" r="V13" connectionId="1">
    <xmlCellPr id="1" xr6:uid="{00000000-0010-0000-6F01-000001000000}" uniqueName="nazev">
      <xmlPr mapId="1" xpath="/root/A102/@nazev" xmlDataType="string"/>
    </xmlCellPr>
  </singleXmlCell>
  <singleXmlCell id="370" xr6:uid="{00000000-000C-0000-FFFF-FFFF70010000}" r="V14" connectionId="1">
    <xmlCellPr id="1" xr6:uid="{00000000-0010-0000-7001-000001000000}" uniqueName="nazev">
      <xmlPr mapId="1" xpath="/root/B102/@nazev" xmlDataType="string"/>
    </xmlCellPr>
  </singleXmlCell>
  <singleXmlCell id="371" xr6:uid="{00000000-000C-0000-FFFF-FFFF71010000}" r="V15" connectionId="1">
    <xmlCellPr id="1" xr6:uid="{00000000-0010-0000-7101-000001000000}" uniqueName="nazev">
      <xmlPr mapId="1" xpath="/root/C102/@nazev" xmlDataType="string"/>
    </xmlCellPr>
  </singleXmlCell>
  <singleXmlCell id="372" xr6:uid="{00000000-000C-0000-FFFF-FFFF72010000}" r="V16" connectionId="1">
    <xmlCellPr id="1" xr6:uid="{00000000-0010-0000-7201-000001000000}" uniqueName="nazev">
      <xmlPr mapId="1" xpath="/root/A103/@nazev" xmlDataType="string"/>
    </xmlCellPr>
  </singleXmlCell>
  <singleXmlCell id="373" xr6:uid="{00000000-000C-0000-FFFF-FFFF73010000}" r="V17" connectionId="1">
    <xmlCellPr id="1" xr6:uid="{00000000-0010-0000-7301-000001000000}" uniqueName="nazev">
      <xmlPr mapId="1" xpath="/root/B103/@nazev" xmlDataType="string"/>
    </xmlCellPr>
  </singleXmlCell>
  <singleXmlCell id="374" xr6:uid="{00000000-000C-0000-FFFF-FFFF74010000}" r="V18" connectionId="1">
    <xmlCellPr id="1" xr6:uid="{00000000-0010-0000-7401-000001000000}" uniqueName="nazev">
      <xmlPr mapId="1" xpath="/root/C103/@nazev" xmlDataType="string"/>
    </xmlCellPr>
  </singleXmlCell>
  <singleXmlCell id="375" xr6:uid="{00000000-000C-0000-FFFF-FFFF75010000}" r="V19" connectionId="1">
    <xmlCellPr id="1" xr6:uid="{00000000-0010-0000-7501-000001000000}" uniqueName="nazev">
      <xmlPr mapId="1" xpath="/root/A104/@nazev" xmlDataType="string"/>
    </xmlCellPr>
  </singleXmlCell>
  <singleXmlCell id="376" xr6:uid="{00000000-000C-0000-FFFF-FFFF76010000}" r="V20" connectionId="1">
    <xmlCellPr id="1" xr6:uid="{00000000-0010-0000-7601-000001000000}" uniqueName="nazev">
      <xmlPr mapId="1" xpath="/root/B104/@nazev" xmlDataType="string"/>
    </xmlCellPr>
  </singleXmlCell>
  <singleXmlCell id="377" xr6:uid="{00000000-000C-0000-FFFF-FFFF77010000}" r="V21" connectionId="1">
    <xmlCellPr id="1" xr6:uid="{00000000-0010-0000-7701-000001000000}" uniqueName="nazev">
      <xmlPr mapId="1" xpath="/root/C104/@nazev" xmlDataType="string"/>
    </xmlCellPr>
  </singleXmlCell>
  <singleXmlCell id="378" xr6:uid="{00000000-000C-0000-FFFF-FFFF78010000}" r="V22" connectionId="1">
    <xmlCellPr id="1" xr6:uid="{00000000-0010-0000-7801-000001000000}" uniqueName="nazev">
      <xmlPr mapId="1" xpath="/root/A105/@nazev" xmlDataType="string"/>
    </xmlCellPr>
  </singleXmlCell>
  <singleXmlCell id="379" xr6:uid="{00000000-000C-0000-FFFF-FFFF79010000}" r="V23" connectionId="1">
    <xmlCellPr id="1" xr6:uid="{00000000-0010-0000-7901-000001000000}" uniqueName="nazev">
      <xmlPr mapId="1" xpath="/root/B105/@nazev" xmlDataType="string"/>
    </xmlCellPr>
  </singleXmlCell>
  <singleXmlCell id="380" xr6:uid="{00000000-000C-0000-FFFF-FFFF7A010000}" r="V24" connectionId="1">
    <xmlCellPr id="1" xr6:uid="{00000000-0010-0000-7A01-000001000000}" uniqueName="nazev">
      <xmlPr mapId="1" xpath="/root/C105/@nazev" xmlDataType="string"/>
    </xmlCellPr>
  </singleXmlCell>
  <singleXmlCell id="381" xr6:uid="{00000000-000C-0000-FFFF-FFFF7B010000}" r="V25" connectionId="1">
    <xmlCellPr id="1" xr6:uid="{00000000-0010-0000-7B01-000001000000}" uniqueName="nazev">
      <xmlPr mapId="1" xpath="/root/A106/@nazev" xmlDataType="string"/>
    </xmlCellPr>
  </singleXmlCell>
  <singleXmlCell id="382" xr6:uid="{00000000-000C-0000-FFFF-FFFF7C010000}" r="V26" connectionId="1">
    <xmlCellPr id="1" xr6:uid="{00000000-0010-0000-7C01-000001000000}" uniqueName="nazev">
      <xmlPr mapId="1" xpath="/root/B106/@nazev" xmlDataType="string"/>
    </xmlCellPr>
  </singleXmlCell>
  <singleXmlCell id="383" xr6:uid="{00000000-000C-0000-FFFF-FFFF7D010000}" r="V27" connectionId="1">
    <xmlCellPr id="1" xr6:uid="{00000000-0010-0000-7D01-000001000000}" uniqueName="nazev">
      <xmlPr mapId="1" xpath="/root/C106/@nazev" xmlDataType="string"/>
    </xmlCellPr>
  </singleXmlCell>
  <singleXmlCell id="384" xr6:uid="{00000000-000C-0000-FFFF-FFFF7E010000}" r="V28" connectionId="1">
    <xmlCellPr id="1" xr6:uid="{00000000-0010-0000-7E01-000001000000}" uniqueName="nazev">
      <xmlPr mapId="1" xpath="/root/A107/@nazev" xmlDataType="string"/>
    </xmlCellPr>
  </singleXmlCell>
  <singleXmlCell id="385" xr6:uid="{00000000-000C-0000-FFFF-FFFF7F010000}" r="V29" connectionId="1">
    <xmlCellPr id="1" xr6:uid="{00000000-0010-0000-7F01-000001000000}" uniqueName="nazev">
      <xmlPr mapId="1" xpath="/root/B107/@nazev" xmlDataType="string"/>
    </xmlCellPr>
  </singleXmlCell>
  <singleXmlCell id="386" xr6:uid="{00000000-000C-0000-FFFF-FFFF80010000}" r="V30" connectionId="1">
    <xmlCellPr id="1" xr6:uid="{00000000-0010-0000-8001-000001000000}" uniqueName="nazev">
      <xmlPr mapId="1" xpath="/root/C107/@nazev" xmlDataType="string"/>
    </xmlCellPr>
  </singleXmlCell>
  <singleXmlCell id="387" xr6:uid="{00000000-000C-0000-FFFF-FFFF81010000}" r="V31" connectionId="1">
    <xmlCellPr id="1" xr6:uid="{00000000-0010-0000-8101-000001000000}" uniqueName="nazev">
      <xmlPr mapId="1" xpath="/root/A108/@nazev" xmlDataType="string"/>
    </xmlCellPr>
  </singleXmlCell>
  <singleXmlCell id="388" xr6:uid="{00000000-000C-0000-FFFF-FFFF82010000}" r="V32" connectionId="1">
    <xmlCellPr id="1" xr6:uid="{00000000-0010-0000-8201-000001000000}" uniqueName="nazev">
      <xmlPr mapId="1" xpath="/root/B108/@nazev" xmlDataType="string"/>
    </xmlCellPr>
  </singleXmlCell>
  <singleXmlCell id="389" xr6:uid="{00000000-000C-0000-FFFF-FFFF83010000}" r="V33" connectionId="1">
    <xmlCellPr id="1" xr6:uid="{00000000-0010-0000-8301-000001000000}" uniqueName="nazev">
      <xmlPr mapId="1" xpath="/root/C108/@nazev" xmlDataType="string"/>
    </xmlCellPr>
  </singleXmlCell>
  <singleXmlCell id="390" xr6:uid="{00000000-000C-0000-FFFF-FFFF84010000}" r="V34" connectionId="1">
    <xmlCellPr id="1" xr6:uid="{00000000-0010-0000-8401-000001000000}" uniqueName="nazev">
      <xmlPr mapId="1" xpath="/root/A109/@nazev" xmlDataType="string"/>
    </xmlCellPr>
  </singleXmlCell>
  <singleXmlCell id="391" xr6:uid="{00000000-000C-0000-FFFF-FFFF85010000}" r="V35" connectionId="1">
    <xmlCellPr id="1" xr6:uid="{00000000-0010-0000-8501-000001000000}" uniqueName="nazev">
      <xmlPr mapId="1" xpath="/root/B109/@nazev" xmlDataType="string"/>
    </xmlCellPr>
  </singleXmlCell>
  <singleXmlCell id="392" xr6:uid="{00000000-000C-0000-FFFF-FFFF86010000}" r="V36" connectionId="1">
    <xmlCellPr id="1" xr6:uid="{00000000-0010-0000-8601-000001000000}" uniqueName="nazev">
      <xmlPr mapId="1" xpath="/root/C109/@nazev" xmlDataType="string"/>
    </xmlCellPr>
  </singleXmlCell>
  <singleXmlCell id="393" xr6:uid="{00000000-000C-0000-FFFF-FFFF87010000}" r="AA7" connectionId="1">
    <xmlCellPr id="1" xr6:uid="{00000000-0010-0000-8701-000001000000}" uniqueName="A115">
      <xmlPr mapId="1" xpath="/root/A115" xmlDataType="string"/>
    </xmlCellPr>
  </singleXmlCell>
  <singleXmlCell id="394" xr6:uid="{00000000-000C-0000-FFFF-FFFF88010000}" r="Z7" connectionId="1">
    <xmlCellPr id="1" xr6:uid="{00000000-0010-0000-8801-000001000000}" uniqueName="nazev">
      <xmlPr mapId="1" xpath="/root/A115/@nazev" xmlDataType="string"/>
    </xmlCellPr>
  </singleXmlCell>
  <singleXmlCell id="395" xr6:uid="{00000000-000C-0000-FFFF-FFFF89010000}" r="AA8" connectionId="1">
    <xmlCellPr id="1" xr6:uid="{00000000-0010-0000-8901-000001000000}" uniqueName="B115">
      <xmlPr mapId="1" xpath="/root/B115" xmlDataType="double"/>
    </xmlCellPr>
  </singleXmlCell>
  <singleXmlCell id="396" xr6:uid="{00000000-000C-0000-FFFF-FFFF8A010000}" r="Z8" connectionId="1">
    <xmlCellPr id="1" xr6:uid="{00000000-0010-0000-8A01-000001000000}" uniqueName="nazev">
      <xmlPr mapId="1" xpath="/root/B115/@nazev" xmlDataType="string"/>
    </xmlCellPr>
  </singleXmlCell>
  <singleXmlCell id="397" xr6:uid="{00000000-000C-0000-FFFF-FFFF8B010000}" r="AA9" connectionId="1">
    <xmlCellPr id="1" xr6:uid="{00000000-0010-0000-8B01-000001000000}" uniqueName="C115">
      <xmlPr mapId="1" xpath="/root/C115" xmlDataType="integer"/>
    </xmlCellPr>
  </singleXmlCell>
  <singleXmlCell id="398" xr6:uid="{00000000-000C-0000-FFFF-FFFF8C010000}" r="Z9" connectionId="1">
    <xmlCellPr id="1" xr6:uid="{00000000-0010-0000-8C01-000001000000}" uniqueName="nazev">
      <xmlPr mapId="1" xpath="/root/C115/@nazev" xmlDataType="string"/>
    </xmlCellPr>
  </singleXmlCell>
  <singleXmlCell id="399" xr6:uid="{00000000-000C-0000-FFFF-FFFF8D010000}" r="AA10" connectionId="1">
    <xmlCellPr id="1" xr6:uid="{00000000-0010-0000-8D01-000001000000}" uniqueName="D115">
      <xmlPr mapId="1" xpath="/root/D115" xmlDataType="double"/>
    </xmlCellPr>
  </singleXmlCell>
  <singleXmlCell id="400" xr6:uid="{00000000-000C-0000-FFFF-FFFF8E010000}" r="Z10" connectionId="1">
    <xmlCellPr id="1" xr6:uid="{00000000-0010-0000-8E01-000001000000}" uniqueName="nazev">
      <xmlPr mapId="1" xpath="/root/D115/@nazev" xmlDataType="string"/>
    </xmlCellPr>
  </singleXmlCell>
  <singleXmlCell id="401" xr6:uid="{00000000-000C-0000-FFFF-FFFF8F010000}" r="AA11" connectionId="1">
    <xmlCellPr id="1" xr6:uid="{00000000-0010-0000-8F01-000001000000}" uniqueName="E115">
      <xmlPr mapId="1" xpath="/root/E115" xmlDataType="string"/>
    </xmlCellPr>
  </singleXmlCell>
  <singleXmlCell id="402" xr6:uid="{00000000-000C-0000-FFFF-FFFF90010000}" r="Z11" connectionId="1">
    <xmlCellPr id="1" xr6:uid="{00000000-0010-0000-9001-000001000000}" uniqueName="nazev">
      <xmlPr mapId="1" xpath="/root/E115/@nazev" xmlDataType="string"/>
    </xmlCellPr>
  </singleXmlCell>
  <singleXmlCell id="403" xr6:uid="{00000000-000C-0000-FFFF-FFFF91010000}" r="Z12" connectionId="1">
    <xmlCellPr id="1" xr6:uid="{00000000-0010-0000-9101-000001000000}" uniqueName="nazev">
      <xmlPr mapId="1" xpath="/root/A116/@nazev" xmlDataType="string"/>
    </xmlCellPr>
  </singleXmlCell>
  <singleXmlCell id="404" xr6:uid="{00000000-000C-0000-FFFF-FFFF92010000}" r="Z13" connectionId="1">
    <xmlCellPr id="1" xr6:uid="{00000000-0010-0000-9201-000001000000}" uniqueName="nazev">
      <xmlPr mapId="1" xpath="/root/B116/@nazev" xmlDataType="string"/>
    </xmlCellPr>
  </singleXmlCell>
  <singleXmlCell id="405" xr6:uid="{00000000-000C-0000-FFFF-FFFF93010000}" r="Z14" connectionId="1">
    <xmlCellPr id="1" xr6:uid="{00000000-0010-0000-9301-000001000000}" uniqueName="nazev">
      <xmlPr mapId="1" xpath="/root/C116/@nazev" xmlDataType="string"/>
    </xmlCellPr>
  </singleXmlCell>
  <singleXmlCell id="406" xr6:uid="{00000000-000C-0000-FFFF-FFFF94010000}" r="Z15" connectionId="1">
    <xmlCellPr id="1" xr6:uid="{00000000-0010-0000-9401-000001000000}" uniqueName="nazev">
      <xmlPr mapId="1" xpath="/root/D116/@nazev" xmlDataType="string"/>
    </xmlCellPr>
  </singleXmlCell>
  <singleXmlCell id="407" xr6:uid="{00000000-000C-0000-FFFF-FFFF95010000}" r="Z16" connectionId="1">
    <xmlCellPr id="1" xr6:uid="{00000000-0010-0000-9501-000001000000}" uniqueName="nazev">
      <xmlPr mapId="1" xpath="/root/E116/@nazev" xmlDataType="string"/>
    </xmlCellPr>
  </singleXmlCell>
  <singleXmlCell id="408" xr6:uid="{00000000-000C-0000-FFFF-FFFF96010000}" r="Z17" connectionId="1">
    <xmlCellPr id="1" xr6:uid="{00000000-0010-0000-9601-000001000000}" uniqueName="nazev">
      <xmlPr mapId="1" xpath="/root/A117/@nazev" xmlDataType="string"/>
    </xmlCellPr>
  </singleXmlCell>
  <singleXmlCell id="409" xr6:uid="{00000000-000C-0000-FFFF-FFFF97010000}" r="Z18" connectionId="1">
    <xmlCellPr id="1" xr6:uid="{00000000-0010-0000-9701-000001000000}" uniqueName="nazev">
      <xmlPr mapId="1" xpath="/root/B117/@nazev" xmlDataType="string"/>
    </xmlCellPr>
  </singleXmlCell>
  <singleXmlCell id="410" xr6:uid="{00000000-000C-0000-FFFF-FFFF98010000}" r="Z19" connectionId="1">
    <xmlCellPr id="1" xr6:uid="{00000000-0010-0000-9801-000001000000}" uniqueName="nazev">
      <xmlPr mapId="1" xpath="/root/C117/@nazev" xmlDataType="string"/>
    </xmlCellPr>
  </singleXmlCell>
  <singleXmlCell id="411" xr6:uid="{00000000-000C-0000-FFFF-FFFF99010000}" r="Z20" connectionId="1">
    <xmlCellPr id="1" xr6:uid="{00000000-0010-0000-9901-000001000000}" uniqueName="nazev">
      <xmlPr mapId="1" xpath="/root/D117/@nazev" xmlDataType="string"/>
    </xmlCellPr>
  </singleXmlCell>
  <singleXmlCell id="412" xr6:uid="{00000000-000C-0000-FFFF-FFFF9A010000}" r="Z21" connectionId="1">
    <xmlCellPr id="1" xr6:uid="{00000000-0010-0000-9A01-000001000000}" uniqueName="nazev">
      <xmlPr mapId="1" xpath="/root/E117/@nazev" xmlDataType="string"/>
    </xmlCellPr>
  </singleXmlCell>
  <singleXmlCell id="413" xr6:uid="{00000000-000C-0000-FFFF-FFFF9B010000}" r="Z22" connectionId="1">
    <xmlCellPr id="1" xr6:uid="{00000000-0010-0000-9B01-000001000000}" uniqueName="nazev">
      <xmlPr mapId="1" xpath="/root/A118/@nazev" xmlDataType="string"/>
    </xmlCellPr>
  </singleXmlCell>
  <singleXmlCell id="414" xr6:uid="{00000000-000C-0000-FFFF-FFFF9C010000}" r="Z23" connectionId="1">
    <xmlCellPr id="1" xr6:uid="{00000000-0010-0000-9C01-000001000000}" uniqueName="nazev">
      <xmlPr mapId="1" xpath="/root/B118/@nazev" xmlDataType="string"/>
    </xmlCellPr>
  </singleXmlCell>
  <singleXmlCell id="415" xr6:uid="{00000000-000C-0000-FFFF-FFFF9D010000}" r="Z24" connectionId="1">
    <xmlCellPr id="1" xr6:uid="{00000000-0010-0000-9D01-000001000000}" uniqueName="nazev">
      <xmlPr mapId="1" xpath="/root/C118/@nazev" xmlDataType="string"/>
    </xmlCellPr>
  </singleXmlCell>
  <singleXmlCell id="416" xr6:uid="{00000000-000C-0000-FFFF-FFFF9E010000}" r="Z25" connectionId="1">
    <xmlCellPr id="1" xr6:uid="{00000000-0010-0000-9E01-000001000000}" uniqueName="nazev">
      <xmlPr mapId="1" xpath="/root/D118/@nazev" xmlDataType="string"/>
    </xmlCellPr>
  </singleXmlCell>
  <singleXmlCell id="417" xr6:uid="{00000000-000C-0000-FFFF-FFFF9F010000}" r="Z26" connectionId="1">
    <xmlCellPr id="1" xr6:uid="{00000000-0010-0000-9F01-000001000000}" uniqueName="nazev">
      <xmlPr mapId="1" xpath="/root/E118/@nazev" xmlDataType="string"/>
    </xmlCellPr>
  </singleXmlCell>
  <singleXmlCell id="418" xr6:uid="{00000000-000C-0000-FFFF-FFFFA0010000}" r="Z27" connectionId="1">
    <xmlCellPr id="1" xr6:uid="{00000000-0010-0000-A001-000001000000}" uniqueName="nazev">
      <xmlPr mapId="1" xpath="/root/A119/@nazev" xmlDataType="string"/>
    </xmlCellPr>
  </singleXmlCell>
  <singleXmlCell id="419" xr6:uid="{00000000-000C-0000-FFFF-FFFFA1010000}" r="Z28" connectionId="1">
    <xmlCellPr id="1" xr6:uid="{00000000-0010-0000-A101-000001000000}" uniqueName="nazev">
      <xmlPr mapId="1" xpath="/root/B119/@nazev" xmlDataType="string"/>
    </xmlCellPr>
  </singleXmlCell>
  <singleXmlCell id="420" xr6:uid="{00000000-000C-0000-FFFF-FFFFA2010000}" r="Z29" connectionId="1">
    <xmlCellPr id="1" xr6:uid="{00000000-0010-0000-A201-000001000000}" uniqueName="nazev">
      <xmlPr mapId="1" xpath="/root/C119/@nazev" xmlDataType="string"/>
    </xmlCellPr>
  </singleXmlCell>
  <singleXmlCell id="421" xr6:uid="{00000000-000C-0000-FFFF-FFFFA3010000}" r="Z30" connectionId="1">
    <xmlCellPr id="1" xr6:uid="{00000000-0010-0000-A301-000001000000}" uniqueName="nazev">
      <xmlPr mapId="1" xpath="/root/D119/@nazev" xmlDataType="string"/>
    </xmlCellPr>
  </singleXmlCell>
  <singleXmlCell id="422" xr6:uid="{00000000-000C-0000-FFFF-FFFFA4010000}" r="Z31" connectionId="1">
    <xmlCellPr id="1" xr6:uid="{00000000-0010-0000-A401-000001000000}" uniqueName="nazev">
      <xmlPr mapId="1" xpath="/root/E119/@nazev" xmlDataType="string"/>
    </xmlCellPr>
  </singleXmlCell>
  <singleXmlCell id="423" xr6:uid="{00000000-000C-0000-FFFF-FFFFA5010000}" r="Z32" connectionId="1">
    <xmlCellPr id="1" xr6:uid="{00000000-0010-0000-A501-000001000000}" uniqueName="nazev">
      <xmlPr mapId="1" xpath="/root/A120/@nazev" xmlDataType="string"/>
    </xmlCellPr>
  </singleXmlCell>
  <singleXmlCell id="424" xr6:uid="{00000000-000C-0000-FFFF-FFFFA6010000}" r="Z33" connectionId="1">
    <xmlCellPr id="1" xr6:uid="{00000000-0010-0000-A601-000001000000}" uniqueName="nazev">
      <xmlPr mapId="1" xpath="/root/B120/@nazev" xmlDataType="string"/>
    </xmlCellPr>
  </singleXmlCell>
  <singleXmlCell id="425" xr6:uid="{00000000-000C-0000-FFFF-FFFFA7010000}" r="Z34" connectionId="1">
    <xmlCellPr id="1" xr6:uid="{00000000-0010-0000-A701-000001000000}" uniqueName="nazev">
      <xmlPr mapId="1" xpath="/root/C120/@nazev" xmlDataType="string"/>
    </xmlCellPr>
  </singleXmlCell>
  <singleXmlCell id="426" xr6:uid="{00000000-000C-0000-FFFF-FFFFA8010000}" r="Z35" connectionId="1">
    <xmlCellPr id="1" xr6:uid="{00000000-0010-0000-A801-000001000000}" uniqueName="nazev">
      <xmlPr mapId="1" xpath="/root/D120/@nazev" xmlDataType="string"/>
    </xmlCellPr>
  </singleXmlCell>
  <singleXmlCell id="427" xr6:uid="{00000000-000C-0000-FFFF-FFFFA9010000}" r="Z36" connectionId="1">
    <xmlCellPr id="1" xr6:uid="{00000000-0010-0000-A901-000001000000}" uniqueName="nazev">
      <xmlPr mapId="1" xpath="/root/E120/@nazev" xmlDataType="string"/>
    </xmlCellPr>
  </singleXmlCell>
  <singleXmlCell id="428" xr6:uid="{00000000-000C-0000-FFFF-FFFFAA010000}" r="Z37" connectionId="1">
    <xmlCellPr id="1" xr6:uid="{00000000-0010-0000-AA01-000001000000}" uniqueName="nazev">
      <xmlPr mapId="1" xpath="/root/A121/@nazev" xmlDataType="string"/>
    </xmlCellPr>
  </singleXmlCell>
  <singleXmlCell id="429" xr6:uid="{00000000-000C-0000-FFFF-FFFFAB010000}" r="Z38" connectionId="1">
    <xmlCellPr id="1" xr6:uid="{00000000-0010-0000-AB01-000001000000}" uniqueName="nazev">
      <xmlPr mapId="1" xpath="/root/B121/@nazev" xmlDataType="string"/>
    </xmlCellPr>
  </singleXmlCell>
  <singleXmlCell id="430" xr6:uid="{00000000-000C-0000-FFFF-FFFFAC010000}" r="Z39" connectionId="1">
    <xmlCellPr id="1" xr6:uid="{00000000-0010-0000-AC01-000001000000}" uniqueName="nazev">
      <xmlPr mapId="1" xpath="/root/C121/@nazev" xmlDataType="string"/>
    </xmlCellPr>
  </singleXmlCell>
  <singleXmlCell id="431" xr6:uid="{00000000-000C-0000-FFFF-FFFFAD010000}" r="Z40" connectionId="1">
    <xmlCellPr id="1" xr6:uid="{00000000-0010-0000-AD01-000001000000}" uniqueName="nazev">
      <xmlPr mapId="1" xpath="/root/D121/@nazev" xmlDataType="string"/>
    </xmlCellPr>
  </singleXmlCell>
  <singleXmlCell id="432" xr6:uid="{00000000-000C-0000-FFFF-FFFFAE010000}" r="Z41" connectionId="1">
    <xmlCellPr id="1" xr6:uid="{00000000-0010-0000-AE01-000001000000}" uniqueName="nazev">
      <xmlPr mapId="1" xpath="/root/E121/@nazev" xmlDataType="string"/>
    </xmlCellPr>
  </singleXmlCell>
  <singleXmlCell id="433" xr6:uid="{00000000-000C-0000-FFFF-FFFFAF010000}" r="Z42" connectionId="1">
    <xmlCellPr id="1" xr6:uid="{00000000-0010-0000-AF01-000001000000}" uniqueName="nazev">
      <xmlPr mapId="1" xpath="/root/A122/@nazev" xmlDataType="string"/>
    </xmlCellPr>
  </singleXmlCell>
  <singleXmlCell id="434" xr6:uid="{00000000-000C-0000-FFFF-FFFFB0010000}" r="Z43" connectionId="1">
    <xmlCellPr id="1" xr6:uid="{00000000-0010-0000-B001-000001000000}" uniqueName="nazev">
      <xmlPr mapId="1" xpath="/root/B122/@nazev" xmlDataType="string"/>
    </xmlCellPr>
  </singleXmlCell>
  <singleXmlCell id="435" xr6:uid="{00000000-000C-0000-FFFF-FFFFB1010000}" r="Z44" connectionId="1">
    <xmlCellPr id="1" xr6:uid="{00000000-0010-0000-B101-000001000000}" uniqueName="nazev">
      <xmlPr mapId="1" xpath="/root/C122/@nazev" xmlDataType="string"/>
    </xmlCellPr>
  </singleXmlCell>
  <singleXmlCell id="436" xr6:uid="{00000000-000C-0000-FFFF-FFFFB2010000}" r="Z45" connectionId="1">
    <xmlCellPr id="1" xr6:uid="{00000000-0010-0000-B201-000001000000}" uniqueName="nazev">
      <xmlPr mapId="1" xpath="/root/D122/@nazev" xmlDataType="string"/>
    </xmlCellPr>
  </singleXmlCell>
  <singleXmlCell id="437" xr6:uid="{00000000-000C-0000-FFFF-FFFFB3010000}" r="Z46" connectionId="1">
    <xmlCellPr id="1" xr6:uid="{00000000-0010-0000-B301-000001000000}" uniqueName="nazev">
      <xmlPr mapId="1" xpath="/root/E122/@nazev" xmlDataType="string"/>
    </xmlCellPr>
  </singleXmlCell>
  <singleXmlCell id="438" xr6:uid="{00000000-000C-0000-FFFF-FFFFB4010000}" r="Z47" connectionId="1">
    <xmlCellPr id="1" xr6:uid="{00000000-0010-0000-B401-000001000000}" uniqueName="nazev">
      <xmlPr mapId="1" xpath="/root/A123/@nazev" xmlDataType="string"/>
    </xmlCellPr>
  </singleXmlCell>
  <singleXmlCell id="439" xr6:uid="{00000000-000C-0000-FFFF-FFFFB5010000}" r="Z48" connectionId="1">
    <xmlCellPr id="1" xr6:uid="{00000000-0010-0000-B501-000001000000}" uniqueName="nazev">
      <xmlPr mapId="1" xpath="/root/B123/@nazev" xmlDataType="string"/>
    </xmlCellPr>
  </singleXmlCell>
  <singleXmlCell id="440" xr6:uid="{00000000-000C-0000-FFFF-FFFFB6010000}" r="Z49" connectionId="1">
    <xmlCellPr id="1" xr6:uid="{00000000-0010-0000-B601-000001000000}" uniqueName="nazev">
      <xmlPr mapId="1" xpath="/root/C123/@nazev" xmlDataType="string"/>
    </xmlCellPr>
  </singleXmlCell>
  <singleXmlCell id="441" xr6:uid="{00000000-000C-0000-FFFF-FFFFB7010000}" r="Z50" connectionId="1">
    <xmlCellPr id="1" xr6:uid="{00000000-0010-0000-B701-000001000000}" uniqueName="nazev">
      <xmlPr mapId="1" xpath="/root/D123/@nazev" xmlDataType="string"/>
    </xmlCellPr>
  </singleXmlCell>
  <singleXmlCell id="442" xr6:uid="{00000000-000C-0000-FFFF-FFFFB8010000}" r="Z51" connectionId="1">
    <xmlCellPr id="1" xr6:uid="{00000000-0010-0000-B801-000001000000}" uniqueName="nazev">
      <xmlPr mapId="1" xpath="/root/E123/@nazev" xmlDataType="string"/>
    </xmlCellPr>
  </singleXmlCell>
  <singleXmlCell id="443" xr6:uid="{00000000-000C-0000-FFFF-FFFFB9010000}" r="Z52" connectionId="1">
    <xmlCellPr id="1" xr6:uid="{00000000-0010-0000-B901-000001000000}" uniqueName="nazev">
      <xmlPr mapId="1" xpath="/root/A124/@nazev" xmlDataType="string"/>
    </xmlCellPr>
  </singleXmlCell>
  <singleXmlCell id="444" xr6:uid="{00000000-000C-0000-FFFF-FFFFBA010000}" r="Z53" connectionId="1">
    <xmlCellPr id="1" xr6:uid="{00000000-0010-0000-BA01-000001000000}" uniqueName="nazev">
      <xmlPr mapId="1" xpath="/root/B124/@nazev" xmlDataType="string"/>
    </xmlCellPr>
  </singleXmlCell>
  <singleXmlCell id="445" xr6:uid="{00000000-000C-0000-FFFF-FFFFBB010000}" r="Z54" connectionId="1">
    <xmlCellPr id="1" xr6:uid="{00000000-0010-0000-BB01-000001000000}" uniqueName="nazev">
      <xmlPr mapId="1" xpath="/root/C124/@nazev" xmlDataType="string"/>
    </xmlCellPr>
  </singleXmlCell>
  <singleXmlCell id="446" xr6:uid="{00000000-000C-0000-FFFF-FFFFBC010000}" r="Z55" connectionId="1">
    <xmlCellPr id="1" xr6:uid="{00000000-0010-0000-BC01-000001000000}" uniqueName="nazev">
      <xmlPr mapId="1" xpath="/root/D124/@nazev" xmlDataType="string"/>
    </xmlCellPr>
  </singleXmlCell>
  <singleXmlCell id="447" xr6:uid="{00000000-000C-0000-FFFF-FFFFBD010000}" r="Z56" connectionId="1">
    <xmlCellPr id="1" xr6:uid="{00000000-0010-0000-BD01-000001000000}" uniqueName="nazev">
      <xmlPr mapId="1" xpath="/root/E124/@nazev" xmlDataType="string"/>
    </xmlCellPr>
  </singleXmlCell>
  <singleXmlCell id="448" xr6:uid="{00000000-000C-0000-FFFF-FFFFBE010000}" r="Z57" connectionId="1">
    <xmlCellPr id="1" xr6:uid="{00000000-0010-0000-BE01-000001000000}" uniqueName="nazev">
      <xmlPr mapId="1" xpath="/root/A125/@nazev" xmlDataType="string"/>
    </xmlCellPr>
  </singleXmlCell>
  <singleXmlCell id="449" xr6:uid="{00000000-000C-0000-FFFF-FFFFBF010000}" r="Z58" connectionId="1">
    <xmlCellPr id="1" xr6:uid="{00000000-0010-0000-BF01-000001000000}" uniqueName="nazev">
      <xmlPr mapId="1" xpath="/root/B125/@nazev" xmlDataType="string"/>
    </xmlCellPr>
  </singleXmlCell>
  <singleXmlCell id="450" xr6:uid="{00000000-000C-0000-FFFF-FFFFC0010000}" r="Z59" connectionId="1">
    <xmlCellPr id="1" xr6:uid="{00000000-0010-0000-C001-000001000000}" uniqueName="nazev">
      <xmlPr mapId="1" xpath="/root/C125/@nazev" xmlDataType="string"/>
    </xmlCellPr>
  </singleXmlCell>
  <singleXmlCell id="451" xr6:uid="{00000000-000C-0000-FFFF-FFFFC1010000}" r="Z60" connectionId="1">
    <xmlCellPr id="1" xr6:uid="{00000000-0010-0000-C101-000001000000}" uniqueName="nazev">
      <xmlPr mapId="1" xpath="/root/D125/@nazev" xmlDataType="string"/>
    </xmlCellPr>
  </singleXmlCell>
  <singleXmlCell id="452" xr6:uid="{00000000-000C-0000-FFFF-FFFFC2010000}" r="Z61" connectionId="1">
    <xmlCellPr id="1" xr6:uid="{00000000-0010-0000-C201-000001000000}" uniqueName="nazev">
      <xmlPr mapId="1" xpath="/root/E125/@nazev" xmlDataType="string"/>
    </xmlCellPr>
  </singleXmlCell>
  <singleXmlCell id="453" xr6:uid="{00000000-000C-0000-FFFF-FFFFC3010000}" r="Z62" connectionId="1">
    <xmlCellPr id="1" xr6:uid="{00000000-0010-0000-C301-000001000000}" uniqueName="nazev">
      <xmlPr mapId="1" xpath="/root/A126/@nazev" xmlDataType="string"/>
    </xmlCellPr>
  </singleXmlCell>
  <singleXmlCell id="454" xr6:uid="{00000000-000C-0000-FFFF-FFFFC4010000}" r="Z63" connectionId="1">
    <xmlCellPr id="1" xr6:uid="{00000000-0010-0000-C401-000001000000}" uniqueName="nazev">
      <xmlPr mapId="1" xpath="/root/B126/@nazev" xmlDataType="string"/>
    </xmlCellPr>
  </singleXmlCell>
  <singleXmlCell id="455" xr6:uid="{00000000-000C-0000-FFFF-FFFFC5010000}" r="Z64" connectionId="1">
    <xmlCellPr id="1" xr6:uid="{00000000-0010-0000-C501-000001000000}" uniqueName="nazev">
      <xmlPr mapId="1" xpath="/root/C126/@nazev" xmlDataType="string"/>
    </xmlCellPr>
  </singleXmlCell>
  <singleXmlCell id="456" xr6:uid="{00000000-000C-0000-FFFF-FFFFC6010000}" r="Z65" connectionId="1">
    <xmlCellPr id="1" xr6:uid="{00000000-0010-0000-C601-000001000000}" uniqueName="nazev">
      <xmlPr mapId="1" xpath="/root/D126/@nazev" xmlDataType="string"/>
    </xmlCellPr>
  </singleXmlCell>
  <singleXmlCell id="457" xr6:uid="{00000000-000C-0000-FFFF-FFFFC7010000}" r="Z66" connectionId="1">
    <xmlCellPr id="1" xr6:uid="{00000000-0010-0000-C701-000001000000}" uniqueName="nazev">
      <xmlPr mapId="1" xpath="/root/E126/@nazev" xmlDataType="string"/>
    </xmlCellPr>
  </singleXmlCell>
  <singleXmlCell id="458" xr6:uid="{00000000-000C-0000-FFFF-FFFFC8010000}" r="AA67" connectionId="1">
    <xmlCellPr id="1" xr6:uid="{00000000-0010-0000-C801-000001000000}" uniqueName="B135">
      <xmlPr mapId="1" xpath="/root/B135" xmlDataType="double"/>
    </xmlCellPr>
  </singleXmlCell>
  <singleXmlCell id="459" xr6:uid="{00000000-000C-0000-FFFF-FFFFC9010000}" r="Z67" connectionId="1">
    <xmlCellPr id="1" xr6:uid="{00000000-0010-0000-C901-000001000000}" uniqueName="nazev">
      <xmlPr mapId="1" xpath="/root/B135/@nazev" xmlDataType="string"/>
    </xmlCellPr>
  </singleXmlCell>
  <singleXmlCell id="460" xr6:uid="{00000000-000C-0000-FFFF-FFFFCA010000}" r="AA68" connectionId="1">
    <xmlCellPr id="1" xr6:uid="{00000000-0010-0000-CA01-000001000000}" uniqueName="C135">
      <xmlPr mapId="1" xpath="/root/C135" xmlDataType="integer"/>
    </xmlCellPr>
  </singleXmlCell>
  <singleXmlCell id="461" xr6:uid="{00000000-000C-0000-FFFF-FFFFCB010000}" r="Z68" connectionId="1">
    <xmlCellPr id="1" xr6:uid="{00000000-0010-0000-CB01-000001000000}" uniqueName="nazev">
      <xmlPr mapId="1" xpath="/root/C135/@nazev" xmlDataType="string"/>
    </xmlCellPr>
  </singleXmlCell>
  <singleXmlCell id="462" xr6:uid="{00000000-000C-0000-FFFF-FFFFCC010000}" r="AE7" connectionId="1">
    <xmlCellPr id="1" xr6:uid="{00000000-0010-0000-CC01-000001000000}" uniqueName="pocet_paliv">
      <xmlPr mapId="1" xpath="/root/pocet_paliv" xmlDataType="integer"/>
    </xmlCellPr>
  </singleXmlCell>
  <singleXmlCell id="463" xr6:uid="{00000000-000C-0000-FFFF-FFFFCD010000}" r="AE8" connectionId="1">
    <xmlCellPr id="1" xr6:uid="{00000000-0010-0000-CD01-000001000000}" uniqueName="pocet_technologii_KVET">
      <xmlPr mapId="1" xpath="/root/pocet_technologii_KVET" xmlDataType="integer"/>
    </xmlCellPr>
  </singleXmlCell>
  <singleXmlCell id="464" xr6:uid="{00000000-000C-0000-FFFF-FFFFCE010000}" r="AE9" connectionId="1">
    <xmlCellPr id="1" xr6:uid="{00000000-0010-0000-CE01-000001000000}" uniqueName="B110">
      <xmlPr mapId="1" xpath="/root/B110" xmlDataType="integer"/>
    </xmlCellPr>
  </singleXmlCell>
  <singleXmlCell id="465" xr6:uid="{00000000-000C-0000-FFFF-FFFFCF010000}" r="AE10" connectionId="1">
    <xmlCellPr id="1" xr6:uid="{00000000-0010-0000-CF01-000001000000}" uniqueName="C110">
      <xmlPr mapId="1" xpath="/root/C110" xmlDataType="double"/>
    </xmlCellPr>
  </singleXmlCell>
  <singleXmlCell id="466" xr6:uid="{00000000-000C-0000-FFFF-FFFFD0010000}" r="AE11" connectionId="1">
    <xmlCellPr id="1" xr6:uid="{00000000-0010-0000-D001-000001000000}" uniqueName="hlav_provoz">
      <xmlPr mapId="1" xpath="/root/hlav_provoz" xmlDataType="string"/>
    </xmlCellPr>
  </singleXmlCell>
  <singleXmlCell id="467" xr6:uid="{00000000-000C-0000-FFFF-FFFFD1010000}" r="AE12" connectionId="1">
    <xmlCellPr id="1" xr6:uid="{00000000-0010-0000-D101-000001000000}" uniqueName="F14">
      <xmlPr mapId="1" xpath="/root/F14" xmlDataType="string"/>
    </xmlCellPr>
  </singleXmlCell>
  <singleXmlCell id="468" xr6:uid="{00000000-000C-0000-FFFF-FFFFD2010000}" r="AI7" connectionId="1">
    <xmlCellPr id="1" xr6:uid="{00000000-0010-0000-D201-000001000000}" uniqueName="I44">
      <xmlPr mapId="1" xpath="/root/I44" xmlDataType="integer"/>
    </xmlCellPr>
  </singleXmlCell>
  <singleXmlCell id="469" xr6:uid="{00000000-000C-0000-FFFF-FFFFD3010000}" r="AH7" connectionId="1">
    <xmlCellPr id="1" xr6:uid="{00000000-0010-0000-D301-000001000000}" uniqueName="nazev">
      <xmlPr mapId="1" xpath="/root/I44/@nazev" xmlDataType="string"/>
    </xmlCellPr>
  </singleXmlCell>
  <singleXmlCell id="470" xr6:uid="{00000000-000C-0000-FFFF-FFFFD4010000}" r="AI8" connectionId="1">
    <xmlCellPr id="1" xr6:uid="{00000000-0010-0000-D401-000001000000}" uniqueName="I45">
      <xmlPr mapId="1" xpath="/root/I45" xmlDataType="integer"/>
    </xmlCellPr>
  </singleXmlCell>
  <singleXmlCell id="471" xr6:uid="{00000000-000C-0000-FFFF-FFFFD5010000}" r="AH8" connectionId="1">
    <xmlCellPr id="1" xr6:uid="{00000000-0010-0000-D501-000001000000}" uniqueName="nazev">
      <xmlPr mapId="1" xpath="/root/I45/@nazev" xmlDataType="string"/>
    </xmlCellPr>
  </singleXmlCell>
  <singleXmlCell id="472" xr6:uid="{00000000-000C-0000-FFFF-FFFFD6010000}" r="AH9" connectionId="1">
    <xmlCellPr id="1" xr6:uid="{00000000-0010-0000-D601-000001000000}" uniqueName="nazev">
      <xmlPr mapId="1" xpath="/root/I46/@nazev" xmlDataType="string"/>
    </xmlCellPr>
  </singleXmlCell>
  <singleXmlCell id="473" xr6:uid="{00000000-000C-0000-FFFF-FFFFD7010000}" r="AH10" connectionId="1">
    <xmlCellPr id="1" xr6:uid="{00000000-0010-0000-D701-000001000000}" uniqueName="nazev">
      <xmlPr mapId="1" xpath="/root/I47/@nazev" xmlDataType="string"/>
    </xmlCellPr>
  </singleXmlCell>
  <singleXmlCell id="474" xr6:uid="{00000000-000C-0000-FFFF-FFFFD8010000}" r="AH11" connectionId="1">
    <xmlCellPr id="1" xr6:uid="{00000000-0010-0000-D801-000001000000}" uniqueName="nazev">
      <xmlPr mapId="1" xpath="/root/I48/@nazev" xmlDataType="string"/>
    </xmlCellPr>
  </singleXmlCell>
  <singleXmlCell id="475" xr6:uid="{00000000-000C-0000-FFFF-FFFFD9010000}" r="AH12" connectionId="1">
    <xmlCellPr id="1" xr6:uid="{00000000-0010-0000-D901-000001000000}" uniqueName="nazev">
      <xmlPr mapId="1" xpath="/root/I49/@nazev" xmlDataType="string"/>
    </xmlCellPr>
  </singleXmlCell>
  <singleXmlCell id="476" xr6:uid="{00000000-000C-0000-FFFF-FFFFDA010000}" r="AH13" connectionId="1">
    <xmlCellPr id="1" xr6:uid="{00000000-0010-0000-DA01-000001000000}" uniqueName="nazev">
      <xmlPr mapId="1" xpath="/root/I50/@nazev" xmlDataType="string"/>
    </xmlCellPr>
  </singleXmlCell>
  <singleXmlCell id="477" xr6:uid="{00000000-000C-0000-FFFF-FFFFDB010000}" r="AH14" connectionId="1">
    <xmlCellPr id="1" xr6:uid="{00000000-0010-0000-DB01-000001000000}" uniqueName="nazev">
      <xmlPr mapId="1" xpath="/root/I51/@nazev" xmlDataType="string"/>
    </xmlCellPr>
  </singleXmlCell>
  <singleXmlCell id="478" xr6:uid="{00000000-000C-0000-FFFF-FFFFDC010000}" r="AH15" connectionId="1">
    <xmlCellPr id="1" xr6:uid="{00000000-0010-0000-DC01-000001000000}" uniqueName="nazev">
      <xmlPr mapId="1" xpath="/root/I52/@nazev" xmlDataType="string"/>
    </xmlCellPr>
  </singleXmlCell>
  <singleXmlCell id="479" xr6:uid="{00000000-000C-0000-FFFF-FFFFDD010000}" r="AH16" connectionId="1">
    <xmlCellPr id="1" xr6:uid="{00000000-0010-0000-DD01-000001000000}" uniqueName="nazev">
      <xmlPr mapId="1" xpath="/root/I53/@nazev" xmlDataType="string"/>
    </xmlCellPr>
  </singleXmlCell>
  <singleXmlCell id="480" xr6:uid="{00000000-000C-0000-FFFF-FFFFDE010000}" r="AH17" connectionId="1">
    <xmlCellPr id="1" xr6:uid="{00000000-0010-0000-DE01-000001000000}" uniqueName="nazev">
      <xmlPr mapId="1" xpath="/root/I54/@nazev" xmlDataType="string"/>
    </xmlCellPr>
  </singleXmlCell>
  <singleXmlCell id="481" xr6:uid="{00000000-000C-0000-FFFF-FFFFDF010000}" r="AH18" connectionId="1">
    <xmlCellPr id="1" xr6:uid="{00000000-0010-0000-DF01-000001000000}" uniqueName="nazev">
      <xmlPr mapId="1" xpath="/root/I55/@nazev" xmlDataType="string"/>
    </xmlCellPr>
  </singleXmlCell>
  <singleXmlCell id="482" xr6:uid="{00000000-000C-0000-FFFF-FFFFE0010000}" r="AH19" connectionId="1">
    <xmlCellPr id="1" xr6:uid="{00000000-0010-0000-E001-000001000000}" uniqueName="nazev">
      <xmlPr mapId="1" xpath="/root/I56/@nazev" xmlDataType="string"/>
    </xmlCellPr>
  </singleXmlCell>
  <singleXmlCell id="483" xr6:uid="{00000000-000C-0000-FFFF-FFFFE1010000}" r="AH20" connectionId="1">
    <xmlCellPr id="1" xr6:uid="{00000000-0010-0000-E101-000001000000}" uniqueName="nazev">
      <xmlPr mapId="1" xpath="/root/I57/@nazev" xmlDataType="string"/>
    </xmlCellPr>
  </singleXmlCell>
  <singleXmlCell id="484" xr6:uid="{00000000-000C-0000-FFFF-FFFFE2010000}" r="AH21" connectionId="1">
    <xmlCellPr id="1" xr6:uid="{00000000-0010-0000-E201-000001000000}" uniqueName="nazev">
      <xmlPr mapId="1" xpath="/root/I58/@nazev" xmlDataType="string"/>
    </xmlCellPr>
  </singleXmlCell>
  <singleXmlCell id="485" xr6:uid="{00000000-000C-0000-FFFF-FFFFE3010000}" r="AH22" connectionId="1">
    <xmlCellPr id="1" xr6:uid="{00000000-0010-0000-E301-000001000000}" uniqueName="nazev">
      <xmlPr mapId="1" xpath="/root/I59/@nazev" xmlDataType="string"/>
    </xmlCellPr>
  </singleXmlCell>
  <singleXmlCell id="486" xr6:uid="{00000000-000C-0000-FFFF-FFFFE4010000}" r="AH23" connectionId="1">
    <xmlCellPr id="1" xr6:uid="{00000000-0010-0000-E401-000001000000}" uniqueName="nazev">
      <xmlPr mapId="1" xpath="/root/I60/@nazev" xmlDataType="string"/>
    </xmlCellPr>
  </singleXmlCell>
  <singleXmlCell id="487" xr6:uid="{00000000-000C-0000-FFFF-FFFFE5010000}" r="AH24" connectionId="1">
    <xmlCellPr id="1" xr6:uid="{00000000-0010-0000-E501-000001000000}" uniqueName="nazev">
      <xmlPr mapId="1" xpath="/root/I61/@nazev" xmlDataType="string"/>
    </xmlCellPr>
  </singleXmlCell>
  <singleXmlCell id="488" xr6:uid="{00000000-000C-0000-FFFF-FFFFE6010000}" r="AH25" connectionId="1">
    <xmlCellPr id="1" xr6:uid="{00000000-0010-0000-E601-000001000000}" uniqueName="nazev">
      <xmlPr mapId="1" xpath="/root/I62/@nazev" xmlDataType="string"/>
    </xmlCellPr>
  </singleXmlCell>
  <singleXmlCell id="489" xr6:uid="{00000000-000C-0000-FFFF-FFFFE7010000}" r="AH26" connectionId="1">
    <xmlCellPr id="1" xr6:uid="{00000000-0010-0000-E701-000001000000}" uniqueName="nazev">
      <xmlPr mapId="1" xpath="/root/I63/@nazev" xmlDataType="string"/>
    </xmlCellPr>
  </singleXmlCell>
  <singleXmlCell id="490" xr6:uid="{00000000-000C-0000-FFFF-FFFFE8010000}" r="AH27" connectionId="1">
    <xmlCellPr id="1" xr6:uid="{00000000-0010-0000-E801-000001000000}" uniqueName="nazev">
      <xmlPr mapId="1" xpath="/root/I64/@nazev" xmlDataType="string"/>
    </xmlCellPr>
  </singleXmlCell>
  <singleXmlCell id="491" xr6:uid="{00000000-000C-0000-FFFF-FFFFE9010000}" r="AH28" connectionId="1">
    <xmlCellPr id="1" xr6:uid="{00000000-0010-0000-E901-000001000000}" uniqueName="nazev">
      <xmlPr mapId="1" xpath="/root/I65/@nazev" xmlDataType="string"/>
    </xmlCellPr>
  </singleXmlCell>
  <singleXmlCell id="492" xr6:uid="{00000000-000C-0000-FFFF-FFFFEA010000}" r="AH29" connectionId="1">
    <xmlCellPr id="1" xr6:uid="{00000000-0010-0000-EA01-000001000000}" uniqueName="nazev">
      <xmlPr mapId="1" xpath="/root/I66/@nazev" xmlDataType="string"/>
    </xmlCellPr>
  </singleXmlCell>
  <singleXmlCell id="493" xr6:uid="{00000000-000C-0000-FFFF-FFFFEB010000}" r="AH30" connectionId="1">
    <xmlCellPr id="1" xr6:uid="{00000000-0010-0000-EB01-000001000000}" uniqueName="nazev">
      <xmlPr mapId="1" xpath="/root/I67/@nazev" xmlDataType="string"/>
    </xmlCellPr>
  </singleXmlCell>
  <singleXmlCell id="494" xr6:uid="{00000000-000C-0000-FFFF-FFFFEC010000}" r="AI31" connectionId="1">
    <xmlCellPr id="1" xr6:uid="{00000000-0010-0000-EC01-000001000000}" uniqueName="I84">
      <xmlPr mapId="1" xpath="/root/I84" xmlDataType="integer"/>
    </xmlCellPr>
  </singleXmlCell>
  <singleXmlCell id="495" xr6:uid="{00000000-000C-0000-FFFF-FFFFED010000}" r="AH31" connectionId="1">
    <xmlCellPr id="1" xr6:uid="{00000000-0010-0000-ED01-000001000000}" uniqueName="nazev">
      <xmlPr mapId="1" xpath="/root/I84/@nazev" xmlDataType="string"/>
    </xmlCellPr>
  </singleXmlCell>
  <singleXmlCell id="496" xr6:uid="{00000000-000C-0000-FFFF-FFFFEE010000}" r="AI32" connectionId="1">
    <xmlCellPr id="1" xr6:uid="{00000000-0010-0000-EE01-000001000000}" uniqueName="I85">
      <xmlPr mapId="1" xpath="/root/I85" xmlDataType="integer"/>
    </xmlCellPr>
  </singleXmlCell>
  <singleXmlCell id="497" xr6:uid="{00000000-000C-0000-FFFF-FFFFEF010000}" r="AH32" connectionId="1">
    <xmlCellPr id="1" xr6:uid="{00000000-0010-0000-EF01-000001000000}" uniqueName="nazev">
      <xmlPr mapId="1" xpath="/root/I85/@nazev" xmlDataType="string"/>
    </xmlCellPr>
  </singleXmlCell>
  <singleXmlCell id="498" xr6:uid="{00000000-000C-0000-FFFF-FFFFF0010000}" r="AE13" connectionId="1">
    <xmlCellPr id="1" xr6:uid="{00000000-0010-0000-F001-000001000000}" uniqueName="podminka1">
      <xmlPr mapId="1" xpath="/root/podminka1" xmlDataType="integer"/>
    </xmlCellPr>
  </singleXmlCell>
  <singleXmlCell id="499" xr6:uid="{00000000-000C-0000-FFFF-FFFFF1010000}" r="AE14" connectionId="1">
    <xmlCellPr id="1" xr6:uid="{00000000-0010-0000-F101-000001000000}" uniqueName="podminka2">
      <xmlPr mapId="1" xpath="/root/podminka2" xmlDataType="integer"/>
    </xmlCellPr>
  </singleXmlCell>
  <singleXmlCell id="500" xr6:uid="{00000000-000C-0000-FFFF-FFFFF2010000}" r="AE15" connectionId="1">
    <xmlCellPr id="1" xr6:uid="{00000000-0010-0000-F201-000001000000}" uniqueName="podminka3">
      <xmlPr mapId="1" xpath="/root/podminka3" xmlDataType="integer"/>
    </xmlCellPr>
  </singleXmlCell>
  <singleXmlCell id="501" xr6:uid="{00000000-000C-0000-FFFF-FFFFF3010000}" r="AE16" connectionId="1">
    <xmlCellPr id="1" xr6:uid="{00000000-0010-0000-F301-000001000000}" uniqueName="podminka4">
      <xmlPr mapId="1" xpath="/root/podminka4" xmlDataType="integer"/>
    </xmlCellPr>
  </singleXmlCell>
  <singleXmlCell id="502" xr6:uid="{00000000-000C-0000-FFFF-FFFFF4010000}" r="AE17" connectionId="1">
    <xmlCellPr id="1" xr6:uid="{00000000-0010-0000-F401-000001000000}" uniqueName="podminka5">
      <xmlPr mapId="1" xpath="/root/podminka5" xmlDataType="integer"/>
    </xmlCellPr>
  </singleXmlCell>
  <singleXmlCell id="503" xr6:uid="{00000000-000C-0000-FFFF-FFFFF5010000}" r="AE18" connectionId="1">
    <xmlCellPr id="1" xr6:uid="{00000000-0010-0000-F501-000001000000}" uniqueName="podminka6">
      <xmlPr mapId="1" xpath="/root/podminka6" xmlDataType="integer"/>
    </xmlCellPr>
  </singleXmlCell>
  <singleXmlCell id="504" xr6:uid="{00000000-000C-0000-FFFF-FFFFF6010000}" r="AE19" connectionId="1">
    <xmlCellPr id="1" xr6:uid="{00000000-0010-0000-F601-000001000000}" uniqueName="podminka7">
      <xmlPr mapId="1" xpath="/root/podminka7" xmlDataType="integer"/>
    </xmlCellPr>
  </singleXmlCell>
  <singleXmlCell id="505" xr6:uid="{00000000-000C-0000-FFFF-FFFFF7010000}" r="AE20" connectionId="1">
    <xmlCellPr id="1" xr6:uid="{00000000-0010-0000-F701-000001000000}" uniqueName="podminka8">
      <xmlPr mapId="1" xpath="/root/podminka8" xmlDataType="integer"/>
    </xmlCellPr>
  </singleXmlCell>
  <singleXmlCell id="506" xr6:uid="{00000000-000C-0000-FFFF-FFFFF8010000}" r="AE21" connectionId="1">
    <xmlCellPr id="1" xr6:uid="{00000000-0010-0000-F801-000001000000}" uniqueName="podminka9">
      <xmlPr mapId="1" xpath="/root/podminka9" xmlDataType="integer"/>
    </xmlCellPr>
  </singleXmlCell>
  <singleXmlCell id="507" xr6:uid="{00000000-000C-0000-FFFF-FFFFF9010000}" r="AE22" connectionId="1">
    <xmlCellPr id="1" xr6:uid="{00000000-0010-0000-F901-000001000000}" uniqueName="podminka10">
      <xmlPr mapId="1" xpath="/root/podminka10" xmlDataType="integer"/>
    </xmlCellPr>
  </singleXmlCell>
  <singleXmlCell id="508" xr6:uid="{00000000-000C-0000-FFFF-FFFFFA010000}" r="AE23" connectionId="1">
    <xmlCellPr id="1" xr6:uid="{00000000-0010-0000-FA01-000001000000}" uniqueName="podminka11">
      <xmlPr mapId="1" xpath="/root/podminka11" xmlDataType="integer"/>
    </xmlCellPr>
  </singleXmlCell>
  <singleXmlCell id="509" xr6:uid="{00000000-000C-0000-FFFF-FFFFFB010000}" r="AE24" connectionId="1">
    <xmlCellPr id="1" xr6:uid="{00000000-0010-0000-FB01-000001000000}" uniqueName="podminka12">
      <xmlPr mapId="1" xpath="/root/podminka12" xmlDataType="integer"/>
    </xmlCellPr>
  </singleXmlCell>
  <singleXmlCell id="510" xr6:uid="{00000000-000C-0000-FFFF-FFFFFC010000}" r="AE25" connectionId="1">
    <xmlCellPr id="1" xr6:uid="{00000000-0010-0000-FC01-000001000000}" uniqueName="podminka1_1">
      <xmlPr mapId="1" xpath="/root/podminka1_1" xmlDataType="integer"/>
    </xmlCellPr>
  </singleXmlCell>
  <singleXmlCell id="511" xr6:uid="{00000000-000C-0000-FFFF-FFFFFD010000}" r="AE26" connectionId="1">
    <xmlCellPr id="1" xr6:uid="{00000000-0010-0000-FD01-000001000000}" uniqueName="podminka1_2">
      <xmlPr mapId="1" xpath="/root/podminka1_2" xmlDataType="integer"/>
    </xmlCellPr>
  </singleXmlCell>
  <singleXmlCell id="512" xr6:uid="{00000000-000C-0000-FFFF-FFFFFE010000}" r="AE27" connectionId="1">
    <xmlCellPr id="1" xr6:uid="{00000000-0010-0000-FE01-000001000000}" uniqueName="podminka1_3">
      <xmlPr mapId="1" xpath="/root/podminka1_3" xmlDataType="integer"/>
    </xmlCellPr>
  </singleXmlCell>
  <singleXmlCell id="513" xr6:uid="{00000000-000C-0000-FFFF-FFFFFF010000}" r="AE28" connectionId="1">
    <xmlCellPr id="1" xr6:uid="{00000000-0010-0000-FF01-000001000000}" uniqueName="podminka1_4">
      <xmlPr mapId="1" xpath="/root/podminka1_4" xmlDataType="integer"/>
    </xmlCellPr>
  </singleXmlCell>
  <singleXmlCell id="514" xr6:uid="{00000000-000C-0000-FFFF-FFFF00020000}" r="AE29" connectionId="1">
    <xmlCellPr id="1" xr6:uid="{00000000-0010-0000-0002-000001000000}" uniqueName="podminka1_5">
      <xmlPr mapId="1" xpath="/root/podminka1_5" xmlDataType="integer"/>
    </xmlCellPr>
  </singleXmlCell>
  <singleXmlCell id="515" xr6:uid="{00000000-000C-0000-FFFF-FFFF01020000}" r="AE30" connectionId="1">
    <xmlCellPr id="1" xr6:uid="{00000000-0010-0000-0102-000001000000}" uniqueName="podminka1_6">
      <xmlPr mapId="1" xpath="/root/podminka1_6" xmlDataType="integer"/>
    </xmlCellPr>
  </singleXmlCell>
  <singleXmlCell id="516" xr6:uid="{00000000-000C-0000-FFFF-FFFF02020000}" r="AE31" connectionId="1">
    <xmlCellPr id="1" xr6:uid="{00000000-0010-0000-0202-000001000000}" uniqueName="podminka1_7">
      <xmlPr mapId="1" xpath="/root/podminka1_7" xmlDataType="integer"/>
    </xmlCellPr>
  </singleXmlCell>
  <singleXmlCell id="517" xr6:uid="{00000000-000C-0000-FFFF-FFFF03020000}" r="AE32" connectionId="1">
    <xmlCellPr id="1" xr6:uid="{00000000-0010-0000-0302-000001000000}" uniqueName="podminka1_8">
      <xmlPr mapId="1" xpath="/root/podminka1_8" xmlDataType="integer"/>
    </xmlCellPr>
  </singleXmlCell>
  <singleXmlCell id="518" xr6:uid="{00000000-000C-0000-FFFF-FFFF04020000}" r="AE33" connectionId="1">
    <xmlCellPr id="1" xr6:uid="{00000000-0010-0000-0402-000001000000}" uniqueName="podminka1_9">
      <xmlPr mapId="1" xpath="/root/podminka1_9" xmlDataType="integer"/>
    </xmlCellPr>
  </singleXmlCell>
  <singleXmlCell id="519" xr6:uid="{00000000-000C-0000-FFFF-FFFF05020000}" r="AE34" connectionId="1">
    <xmlCellPr id="1" xr6:uid="{00000000-0010-0000-0502-000001000000}" uniqueName="podminka1_10">
      <xmlPr mapId="1" xpath="/root/podminka1_10" xmlDataType="integer"/>
    </xmlCellPr>
  </singleXmlCell>
  <singleXmlCell id="520" xr6:uid="{00000000-000C-0000-FFFF-FFFF06020000}" r="AE35" connectionId="1">
    <xmlCellPr id="1" xr6:uid="{00000000-0010-0000-0602-000001000000}" uniqueName="H90">
      <xmlPr mapId="1" xpath="/root/H90" xmlDataType="integer"/>
    </xmlCellPr>
  </singleXmlCell>
  <singleXmlCell id="521" xr6:uid="{00000000-000C-0000-FFFF-FFFF07020000}" r="AD35" connectionId="1">
    <xmlCellPr id="1" xr6:uid="{00000000-0010-0000-0702-000001000000}" uniqueName="nazev">
      <xmlPr mapId="1" xpath="/root/H90/@nazev" xmlDataType="string"/>
    </xmlCellPr>
  </singleXmlCell>
  <singleXmlCell id="522" xr6:uid="{00000000-000C-0000-FFFF-FFFF08020000}" r="AE36" connectionId="1">
    <xmlCellPr id="1" xr6:uid="{00000000-0010-0000-0802-000001000000}" uniqueName="H91">
      <xmlPr mapId="1" xpath="/root/H91" xmlDataType="integer"/>
    </xmlCellPr>
  </singleXmlCell>
  <singleXmlCell id="523" xr6:uid="{00000000-000C-0000-FFFF-FFFF09020000}" r="AD36" connectionId="1">
    <xmlCellPr id="1" xr6:uid="{00000000-0010-0000-0902-000001000000}" uniqueName="nazev">
      <xmlPr mapId="1" xpath="/root/H91/@nazev" xmlDataType="string"/>
    </xmlCellPr>
  </singleXmlCell>
  <singleXmlCell id="524" xr6:uid="{00000000-000C-0000-FFFF-FFFF0A020000}" r="AE37" connectionId="1">
    <xmlCellPr id="1" xr6:uid="{00000000-0010-0000-0A02-000001000000}" uniqueName="A140">
      <xmlPr mapId="1" xpath="/root/A140" xmlDataType="string"/>
    </xmlCellPr>
  </singleXmlCell>
  <singleXmlCell id="525" xr6:uid="{00000000-000C-0000-FFFF-FFFF0B020000}" r="AE38" connectionId="1">
    <xmlCellPr id="1" xr6:uid="{00000000-0010-0000-0B02-000001000000}" uniqueName="uzivatel">
      <xmlPr mapId="1" xpath="/root/uzivatel" xmlDataType="string"/>
    </xmlCellPr>
  </singleXmlCell>
  <singleXmlCell id="526" xr6:uid="{00000000-000C-0000-FFFF-FFFF0C020000}" r="AE39" connectionId="1">
    <xmlCellPr id="1" xr6:uid="{00000000-0010-0000-0C02-000001000000}" uniqueName="instal_el">
      <xmlPr mapId="1" xpath="/root/instal_el" xmlDataType="string"/>
    </xmlCellPr>
  </singleXmlCell>
  <singleXmlCell id="527" xr6:uid="{00000000-000C-0000-FFFF-FFFF0D020000}" r="AE40" connectionId="1">
    <xmlCellPr id="1" xr6:uid="{00000000-0010-0000-0D02-000001000000}" uniqueName="instal_te">
      <xmlPr mapId="1" xpath="/root/instal_te" xmlDataType="string"/>
    </xmlCellPr>
  </singleXmlCell>
  <singleXmlCell id="528" xr6:uid="{00000000-000C-0000-FFFF-FFFF0E020000}" r="C7" connectionId="1">
    <xmlCellPr id="1" xr6:uid="{00000000-0010-0000-0E02-000001000000}" uniqueName="C9">
      <xmlPr mapId="1" xpath="/root/C9" xmlDataType="string"/>
    </xmlCellPr>
  </singleXmlCell>
</singleXmlCell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ru.cz/cs/-/statisticke_vykazy" TargetMode="External"/><Relationship Id="rId6" Type="http://schemas.openxmlformats.org/officeDocument/2006/relationships/tableSingleCells" Target="../tables/tableSingleCell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030A-1781-43CE-AFE1-EB94B3721D7C}">
  <dimension ref="A1:G151"/>
  <sheetViews>
    <sheetView tabSelected="1" topLeftCell="A130" workbookViewId="0">
      <selection activeCell="C166" sqref="C166"/>
    </sheetView>
  </sheetViews>
  <sheetFormatPr defaultRowHeight="15" x14ac:dyDescent="0.25"/>
  <cols>
    <col min="1" max="1" width="5" bestFit="1" customWidth="1"/>
    <col min="2" max="2" width="7.85546875" bestFit="1" customWidth="1"/>
    <col min="3" max="3" width="20.7109375" bestFit="1" customWidth="1"/>
    <col min="4" max="4" width="13.7109375" bestFit="1" customWidth="1"/>
    <col min="5" max="5" width="49" bestFit="1" customWidth="1"/>
    <col min="6" max="6" width="18.140625" bestFit="1" customWidth="1"/>
    <col min="7" max="7" width="18.5703125" bestFit="1" customWidth="1"/>
  </cols>
  <sheetData>
    <row r="1" spans="1:7" x14ac:dyDescent="0.25">
      <c r="A1" t="s">
        <v>1095</v>
      </c>
      <c r="B1" t="s">
        <v>1096</v>
      </c>
      <c r="C1" t="s">
        <v>1097</v>
      </c>
      <c r="D1" t="s">
        <v>1098</v>
      </c>
      <c r="E1" t="s">
        <v>1099</v>
      </c>
      <c r="F1" t="s">
        <v>504</v>
      </c>
      <c r="G1" t="s">
        <v>1144</v>
      </c>
    </row>
    <row r="2" spans="1:7" x14ac:dyDescent="0.25">
      <c r="A2">
        <v>2024</v>
      </c>
      <c r="B2">
        <v>2</v>
      </c>
      <c r="C2" t="s">
        <v>1100</v>
      </c>
      <c r="D2" t="s">
        <v>787</v>
      </c>
      <c r="E2" t="s">
        <v>698</v>
      </c>
      <c r="F2" t="s">
        <v>572</v>
      </c>
      <c r="G2" t="str">
        <f>VLOOKUP(D2,Data!$BJ$5:$BJ$360,1,FALSE)</f>
        <v>00313_T11</v>
      </c>
    </row>
    <row r="3" spans="1:7" x14ac:dyDescent="0.25">
      <c r="A3">
        <v>2024</v>
      </c>
      <c r="B3">
        <v>2</v>
      </c>
      <c r="C3" t="s">
        <v>1100</v>
      </c>
      <c r="D3" t="s">
        <v>741</v>
      </c>
      <c r="E3" t="s">
        <v>641</v>
      </c>
      <c r="F3" t="s">
        <v>584</v>
      </c>
      <c r="G3" t="str">
        <f>VLOOKUP(D3,Data!$BJ$5:$BJ$360,1,FALSE)</f>
        <v>00314_T11</v>
      </c>
    </row>
    <row r="4" spans="1:7" x14ac:dyDescent="0.25">
      <c r="A4">
        <v>2024</v>
      </c>
      <c r="B4">
        <v>2</v>
      </c>
      <c r="C4" t="s">
        <v>1100</v>
      </c>
      <c r="D4" t="s">
        <v>740</v>
      </c>
      <c r="E4" t="s">
        <v>640</v>
      </c>
      <c r="F4" t="s">
        <v>584</v>
      </c>
      <c r="G4" t="str">
        <f>VLOOKUP(D4,Data!$BJ$5:$BJ$360,1,FALSE)</f>
        <v>00315_T11</v>
      </c>
    </row>
    <row r="5" spans="1:7" x14ac:dyDescent="0.25">
      <c r="A5">
        <v>2024</v>
      </c>
      <c r="B5">
        <v>2</v>
      </c>
      <c r="C5" t="s">
        <v>1100</v>
      </c>
      <c r="D5" t="s">
        <v>739</v>
      </c>
      <c r="E5" t="s">
        <v>1136</v>
      </c>
      <c r="F5" t="s">
        <v>584</v>
      </c>
      <c r="G5" t="str">
        <f>VLOOKUP(D5,Data!$BJ$5:$BJ$360,1,FALSE)</f>
        <v>00316_T11</v>
      </c>
    </row>
    <row r="6" spans="1:7" x14ac:dyDescent="0.25">
      <c r="A6">
        <v>2024</v>
      </c>
      <c r="B6">
        <v>2</v>
      </c>
      <c r="C6" t="s">
        <v>1100</v>
      </c>
      <c r="D6" t="s">
        <v>738</v>
      </c>
      <c r="E6" t="s">
        <v>638</v>
      </c>
      <c r="F6" t="s">
        <v>583</v>
      </c>
      <c r="G6" t="str">
        <f>VLOOKUP(D6,Data!$BJ$5:$BJ$360,1,FALSE)</f>
        <v>00317_T11</v>
      </c>
    </row>
    <row r="7" spans="1:7" x14ac:dyDescent="0.25">
      <c r="A7">
        <v>2024</v>
      </c>
      <c r="B7">
        <v>2</v>
      </c>
      <c r="C7" t="s">
        <v>1100</v>
      </c>
      <c r="D7" t="s">
        <v>736</v>
      </c>
      <c r="E7" t="s">
        <v>635</v>
      </c>
      <c r="F7" t="s">
        <v>583</v>
      </c>
      <c r="G7" t="str">
        <f>VLOOKUP(D7,Data!$BJ$5:$BJ$360,1,FALSE)</f>
        <v>00328_T11</v>
      </c>
    </row>
    <row r="8" spans="1:7" x14ac:dyDescent="0.25">
      <c r="A8">
        <v>2024</v>
      </c>
      <c r="B8">
        <v>2</v>
      </c>
      <c r="C8" t="s">
        <v>1100</v>
      </c>
      <c r="D8" t="s">
        <v>786</v>
      </c>
      <c r="E8" t="s">
        <v>697</v>
      </c>
      <c r="F8" t="s">
        <v>590</v>
      </c>
      <c r="G8" t="str">
        <f>VLOOKUP(D8,Data!$BJ$5:$BJ$360,1,FALSE)</f>
        <v>00329_T11</v>
      </c>
    </row>
    <row r="9" spans="1:7" x14ac:dyDescent="0.25">
      <c r="A9">
        <v>2024</v>
      </c>
      <c r="B9">
        <v>2</v>
      </c>
      <c r="C9" t="s">
        <v>1100</v>
      </c>
      <c r="D9" t="s">
        <v>742</v>
      </c>
      <c r="E9" t="s">
        <v>642</v>
      </c>
      <c r="F9" t="s">
        <v>572</v>
      </c>
      <c r="G9" t="str">
        <f>VLOOKUP(D9,Data!$BJ$5:$BJ$360,1,FALSE)</f>
        <v>02076_T11</v>
      </c>
    </row>
    <row r="10" spans="1:7" x14ac:dyDescent="0.25">
      <c r="A10">
        <v>2024</v>
      </c>
      <c r="B10">
        <v>2</v>
      </c>
      <c r="C10" t="s">
        <v>1100</v>
      </c>
      <c r="D10" t="s">
        <v>737</v>
      </c>
      <c r="E10" t="s">
        <v>1141</v>
      </c>
      <c r="F10" t="s">
        <v>1031</v>
      </c>
      <c r="G10" t="str">
        <f>VLOOKUP(D10,Data!$BJ$5:$BJ$360,1,FALSE)</f>
        <v>02791_T11</v>
      </c>
    </row>
    <row r="11" spans="1:7" x14ac:dyDescent="0.25">
      <c r="A11">
        <v>2024</v>
      </c>
      <c r="B11">
        <v>2</v>
      </c>
      <c r="C11" t="s">
        <v>1100</v>
      </c>
      <c r="D11" t="s">
        <v>598</v>
      </c>
      <c r="E11" t="s">
        <v>636</v>
      </c>
      <c r="F11" t="s">
        <v>588</v>
      </c>
      <c r="G11" t="str">
        <f>VLOOKUP(D11,Data!$BJ$5:$BJ$360,1,FALSE)</f>
        <v>02966_T11</v>
      </c>
    </row>
    <row r="12" spans="1:7" x14ac:dyDescent="0.25">
      <c r="A12">
        <v>2024</v>
      </c>
      <c r="B12">
        <v>2</v>
      </c>
      <c r="C12" t="s">
        <v>1100</v>
      </c>
      <c r="D12" t="s">
        <v>735</v>
      </c>
      <c r="E12" t="s">
        <v>634</v>
      </c>
      <c r="F12" t="s">
        <v>586</v>
      </c>
      <c r="G12" t="str">
        <f>VLOOKUP(D12,Data!$BJ$5:$BJ$360,1,FALSE)</f>
        <v>09439_T11</v>
      </c>
    </row>
    <row r="13" spans="1:7" x14ac:dyDescent="0.25">
      <c r="A13">
        <v>2024</v>
      </c>
      <c r="B13">
        <v>2</v>
      </c>
      <c r="C13" t="s">
        <v>1100</v>
      </c>
      <c r="D13" t="s">
        <v>779</v>
      </c>
      <c r="E13" t="s">
        <v>1124</v>
      </c>
      <c r="F13" t="s">
        <v>588</v>
      </c>
      <c r="G13" t="str">
        <f>VLOOKUP(D13,Data!$BJ$5:$BJ$360,1,FALSE)</f>
        <v>11687_T11</v>
      </c>
    </row>
    <row r="14" spans="1:7" x14ac:dyDescent="0.25">
      <c r="A14">
        <v>2024</v>
      </c>
      <c r="B14">
        <v>2</v>
      </c>
      <c r="C14" t="s">
        <v>1100</v>
      </c>
      <c r="D14" t="s">
        <v>776</v>
      </c>
      <c r="E14" t="s">
        <v>1131</v>
      </c>
      <c r="F14" t="s">
        <v>588</v>
      </c>
      <c r="G14" t="str">
        <f>VLOOKUP(D14,Data!$BJ$5:$BJ$360,1,FALSE)</f>
        <v>12647_T11</v>
      </c>
    </row>
    <row r="15" spans="1:7" x14ac:dyDescent="0.25">
      <c r="A15">
        <v>2024</v>
      </c>
      <c r="B15">
        <v>2</v>
      </c>
      <c r="C15" t="s">
        <v>1100</v>
      </c>
      <c r="D15" t="s">
        <v>743</v>
      </c>
      <c r="E15" t="s">
        <v>644</v>
      </c>
      <c r="F15" t="s">
        <v>1031</v>
      </c>
      <c r="G15" t="str">
        <f>VLOOKUP(D15,Data!$BJ$5:$BJ$360,1,FALSE)</f>
        <v>13691_T11</v>
      </c>
    </row>
    <row r="16" spans="1:7" x14ac:dyDescent="0.25">
      <c r="A16">
        <v>2024</v>
      </c>
      <c r="B16">
        <v>2</v>
      </c>
      <c r="C16" t="s">
        <v>1100</v>
      </c>
      <c r="D16" t="s">
        <v>744</v>
      </c>
      <c r="E16" t="s">
        <v>645</v>
      </c>
      <c r="F16" t="s">
        <v>1128</v>
      </c>
      <c r="G16" t="str">
        <f>VLOOKUP(D16,Data!$BJ$5:$BJ$360,1,FALSE)</f>
        <v>15947_T11</v>
      </c>
    </row>
    <row r="17" spans="1:7" x14ac:dyDescent="0.25">
      <c r="A17">
        <v>2024</v>
      </c>
      <c r="B17">
        <v>2</v>
      </c>
      <c r="C17" t="s">
        <v>1100</v>
      </c>
      <c r="D17" t="s">
        <v>778</v>
      </c>
      <c r="E17" t="s">
        <v>1120</v>
      </c>
      <c r="F17" t="s">
        <v>588</v>
      </c>
      <c r="G17" t="str">
        <f>VLOOKUP(D17,Data!$BJ$5:$BJ$360,1,FALSE)</f>
        <v>16157_T11</v>
      </c>
    </row>
    <row r="18" spans="1:7" x14ac:dyDescent="0.25">
      <c r="A18">
        <v>2024</v>
      </c>
      <c r="B18">
        <v>2</v>
      </c>
      <c r="C18" t="s">
        <v>1100</v>
      </c>
      <c r="D18" t="s">
        <v>777</v>
      </c>
      <c r="E18" t="s">
        <v>1143</v>
      </c>
      <c r="F18" t="s">
        <v>588</v>
      </c>
      <c r="G18" t="str">
        <f>VLOOKUP(D18,Data!$BJ$5:$BJ$360,1,FALSE)</f>
        <v>16219_T11</v>
      </c>
    </row>
    <row r="19" spans="1:7" x14ac:dyDescent="0.25">
      <c r="A19">
        <v>2024</v>
      </c>
      <c r="B19">
        <v>2</v>
      </c>
      <c r="C19" t="s">
        <v>1100</v>
      </c>
      <c r="D19" t="s">
        <v>713</v>
      </c>
      <c r="E19" t="s">
        <v>608</v>
      </c>
      <c r="F19" t="s">
        <v>583</v>
      </c>
      <c r="G19" t="str">
        <f>VLOOKUP(D19,Data!$BJ$5:$BJ$360,1,FALSE)</f>
        <v>17525_T11</v>
      </c>
    </row>
    <row r="20" spans="1:7" x14ac:dyDescent="0.25">
      <c r="A20">
        <v>2024</v>
      </c>
      <c r="B20">
        <v>2</v>
      </c>
      <c r="C20" t="s">
        <v>1100</v>
      </c>
      <c r="D20" t="s">
        <v>717</v>
      </c>
      <c r="E20" t="s">
        <v>612</v>
      </c>
      <c r="F20" t="s">
        <v>1031</v>
      </c>
      <c r="G20" t="str">
        <f>VLOOKUP(D20,Data!$BJ$5:$BJ$360,1,FALSE)</f>
        <v>17527_T11</v>
      </c>
    </row>
    <row r="21" spans="1:7" x14ac:dyDescent="0.25">
      <c r="A21">
        <v>2024</v>
      </c>
      <c r="B21">
        <v>2</v>
      </c>
      <c r="C21" t="s">
        <v>1100</v>
      </c>
      <c r="D21" t="s">
        <v>707</v>
      </c>
      <c r="E21" t="s">
        <v>601</v>
      </c>
      <c r="F21" t="s">
        <v>581</v>
      </c>
      <c r="G21" t="str">
        <f>VLOOKUP(D21,Data!$BJ$5:$BJ$360,1,FALSE)</f>
        <v>17974_T11</v>
      </c>
    </row>
    <row r="22" spans="1:7" x14ac:dyDescent="0.25">
      <c r="A22">
        <v>2024</v>
      </c>
      <c r="B22">
        <v>2</v>
      </c>
      <c r="C22" t="s">
        <v>1100</v>
      </c>
      <c r="D22" t="s">
        <v>750</v>
      </c>
      <c r="E22" t="s">
        <v>653</v>
      </c>
      <c r="F22" t="s">
        <v>572</v>
      </c>
      <c r="G22" t="str">
        <f>VLOOKUP(D22,Data!$BJ$5:$BJ$360,1,FALSE)</f>
        <v>19159_T11</v>
      </c>
    </row>
    <row r="23" spans="1:7" x14ac:dyDescent="0.25">
      <c r="A23">
        <v>2024</v>
      </c>
      <c r="B23">
        <v>2</v>
      </c>
      <c r="C23" t="s">
        <v>1100</v>
      </c>
      <c r="D23" t="s">
        <v>753</v>
      </c>
      <c r="E23" t="s">
        <v>657</v>
      </c>
      <c r="F23" t="s">
        <v>581</v>
      </c>
      <c r="G23" t="str">
        <f>VLOOKUP(D23,Data!$BJ$5:$BJ$360,1,FALSE)</f>
        <v>23270_T11</v>
      </c>
    </row>
    <row r="24" spans="1:7" x14ac:dyDescent="0.25">
      <c r="A24">
        <v>2024</v>
      </c>
      <c r="B24">
        <v>2</v>
      </c>
      <c r="C24" t="s">
        <v>1100</v>
      </c>
      <c r="D24" t="s">
        <v>789</v>
      </c>
      <c r="E24" t="s">
        <v>700</v>
      </c>
      <c r="F24" t="s">
        <v>1031</v>
      </c>
      <c r="G24" t="str">
        <f>VLOOKUP(D24,Data!$BJ$5:$BJ$360,1,FALSE)</f>
        <v>23715_T11</v>
      </c>
    </row>
    <row r="25" spans="1:7" x14ac:dyDescent="0.25">
      <c r="A25">
        <v>2024</v>
      </c>
      <c r="B25">
        <v>2</v>
      </c>
      <c r="C25" t="s">
        <v>1100</v>
      </c>
      <c r="D25" t="s">
        <v>788</v>
      </c>
      <c r="E25" t="s">
        <v>699</v>
      </c>
      <c r="F25" t="s">
        <v>1031</v>
      </c>
      <c r="G25" t="str">
        <f>VLOOKUP(D25,Data!$BJ$5:$BJ$360,1,FALSE)</f>
        <v>23721_T11</v>
      </c>
    </row>
    <row r="26" spans="1:7" x14ac:dyDescent="0.25">
      <c r="A26">
        <v>2024</v>
      </c>
      <c r="B26">
        <v>2</v>
      </c>
      <c r="C26" t="s">
        <v>1100</v>
      </c>
      <c r="D26" t="s">
        <v>712</v>
      </c>
      <c r="E26" t="s">
        <v>607</v>
      </c>
      <c r="F26" t="s">
        <v>583</v>
      </c>
      <c r="G26" t="str">
        <f>VLOOKUP(D26,Data!$BJ$5:$BJ$360,1,FALSE)</f>
        <v>25506_T11</v>
      </c>
    </row>
    <row r="27" spans="1:7" x14ac:dyDescent="0.25">
      <c r="A27">
        <v>2024</v>
      </c>
      <c r="B27">
        <v>2</v>
      </c>
      <c r="C27" t="s">
        <v>1100</v>
      </c>
      <c r="D27" t="s">
        <v>755</v>
      </c>
      <c r="E27" t="s">
        <v>659</v>
      </c>
      <c r="F27" t="s">
        <v>1031</v>
      </c>
      <c r="G27" t="str">
        <f>VLOOKUP(D27,Data!$BJ$5:$BJ$360,1,FALSE)</f>
        <v>25614_T11</v>
      </c>
    </row>
    <row r="28" spans="1:7" x14ac:dyDescent="0.25">
      <c r="A28">
        <v>2024</v>
      </c>
      <c r="B28">
        <v>2</v>
      </c>
      <c r="C28" t="s">
        <v>1100</v>
      </c>
      <c r="D28" t="s">
        <v>756</v>
      </c>
      <c r="E28" t="s">
        <v>660</v>
      </c>
      <c r="F28" t="s">
        <v>1031</v>
      </c>
      <c r="G28" t="str">
        <f>VLOOKUP(D28,Data!$BJ$5:$BJ$360,1,FALSE)</f>
        <v>25615_T11</v>
      </c>
    </row>
    <row r="29" spans="1:7" x14ac:dyDescent="0.25">
      <c r="A29">
        <v>2024</v>
      </c>
      <c r="B29">
        <v>2</v>
      </c>
      <c r="C29" t="s">
        <v>1100</v>
      </c>
      <c r="D29" t="s">
        <v>790</v>
      </c>
      <c r="E29" t="s">
        <v>701</v>
      </c>
      <c r="F29" t="s">
        <v>584</v>
      </c>
      <c r="G29" t="str">
        <f>VLOOKUP(D29,Data!$BJ$5:$BJ$360,1,FALSE)</f>
        <v>25668_T11</v>
      </c>
    </row>
    <row r="30" spans="1:7" x14ac:dyDescent="0.25">
      <c r="A30">
        <v>2024</v>
      </c>
      <c r="B30">
        <v>2</v>
      </c>
      <c r="C30" t="s">
        <v>1100</v>
      </c>
      <c r="D30" t="s">
        <v>791</v>
      </c>
      <c r="E30" t="s">
        <v>702</v>
      </c>
      <c r="F30" t="s">
        <v>584</v>
      </c>
      <c r="G30" t="str">
        <f>VLOOKUP(D30,Data!$BJ$5:$BJ$360,1,FALSE)</f>
        <v>25669_T11</v>
      </c>
    </row>
    <row r="31" spans="1:7" x14ac:dyDescent="0.25">
      <c r="A31">
        <v>2024</v>
      </c>
      <c r="B31">
        <v>2</v>
      </c>
      <c r="C31" t="s">
        <v>1100</v>
      </c>
      <c r="D31" t="s">
        <v>719</v>
      </c>
      <c r="E31" t="s">
        <v>614</v>
      </c>
      <c r="F31" t="s">
        <v>583</v>
      </c>
      <c r="G31" t="str">
        <f>VLOOKUP(D31,Data!$BJ$5:$BJ$360,1,FALSE)</f>
        <v>25751_T11</v>
      </c>
    </row>
    <row r="32" spans="1:7" x14ac:dyDescent="0.25">
      <c r="A32">
        <v>2024</v>
      </c>
      <c r="B32">
        <v>2</v>
      </c>
      <c r="C32" t="s">
        <v>1100</v>
      </c>
      <c r="D32" t="s">
        <v>720</v>
      </c>
      <c r="E32" t="s">
        <v>615</v>
      </c>
      <c r="F32" t="s">
        <v>583</v>
      </c>
      <c r="G32" t="str">
        <f>VLOOKUP(D32,Data!$BJ$5:$BJ$360,1,FALSE)</f>
        <v>25752_T11</v>
      </c>
    </row>
    <row r="33" spans="1:7" x14ac:dyDescent="0.25">
      <c r="A33">
        <v>2024</v>
      </c>
      <c r="B33">
        <v>2</v>
      </c>
      <c r="C33" t="s">
        <v>1100</v>
      </c>
      <c r="D33" t="s">
        <v>721</v>
      </c>
      <c r="E33" t="s">
        <v>616</v>
      </c>
      <c r="F33" t="s">
        <v>583</v>
      </c>
      <c r="G33" t="str">
        <f>VLOOKUP(D33,Data!$BJ$5:$BJ$360,1,FALSE)</f>
        <v>25754_T11</v>
      </c>
    </row>
    <row r="34" spans="1:7" x14ac:dyDescent="0.25">
      <c r="A34">
        <v>2024</v>
      </c>
      <c r="B34">
        <v>2</v>
      </c>
      <c r="C34" t="s">
        <v>1100</v>
      </c>
      <c r="D34" t="s">
        <v>759</v>
      </c>
      <c r="E34" t="s">
        <v>665</v>
      </c>
      <c r="F34" t="s">
        <v>588</v>
      </c>
      <c r="G34" t="str">
        <f>VLOOKUP(D34,Data!$BJ$5:$BJ$360,1,FALSE)</f>
        <v>28953_T11</v>
      </c>
    </row>
    <row r="35" spans="1:7" x14ac:dyDescent="0.25">
      <c r="A35">
        <v>2024</v>
      </c>
      <c r="B35">
        <v>2</v>
      </c>
      <c r="C35" t="s">
        <v>1100</v>
      </c>
      <c r="D35" t="s">
        <v>760</v>
      </c>
      <c r="E35" t="s">
        <v>666</v>
      </c>
      <c r="F35" t="s">
        <v>588</v>
      </c>
      <c r="G35" t="str">
        <f>VLOOKUP(D35,Data!$BJ$5:$BJ$360,1,FALSE)</f>
        <v>28954_T11</v>
      </c>
    </row>
    <row r="36" spans="1:7" x14ac:dyDescent="0.25">
      <c r="A36">
        <v>2024</v>
      </c>
      <c r="B36">
        <v>2</v>
      </c>
      <c r="C36" t="s">
        <v>1100</v>
      </c>
      <c r="D36" t="s">
        <v>728</v>
      </c>
      <c r="E36" t="s">
        <v>624</v>
      </c>
      <c r="F36" t="s">
        <v>583</v>
      </c>
      <c r="G36" t="str">
        <f>VLOOKUP(D36,Data!$BJ$5:$BJ$360,1,FALSE)</f>
        <v>29508_T11</v>
      </c>
    </row>
    <row r="37" spans="1:7" x14ac:dyDescent="0.25">
      <c r="A37">
        <v>2024</v>
      </c>
      <c r="B37">
        <v>2</v>
      </c>
      <c r="C37" t="s">
        <v>1100</v>
      </c>
      <c r="D37" t="s">
        <v>767</v>
      </c>
      <c r="E37" t="s">
        <v>673</v>
      </c>
      <c r="F37" t="s">
        <v>585</v>
      </c>
      <c r="G37" t="str">
        <f>VLOOKUP(D37,Data!$BJ$5:$BJ$360,1,FALSE)</f>
        <v>29922_T11</v>
      </c>
    </row>
    <row r="38" spans="1:7" x14ac:dyDescent="0.25">
      <c r="A38">
        <v>2024</v>
      </c>
      <c r="B38">
        <v>2</v>
      </c>
      <c r="C38" t="s">
        <v>1100</v>
      </c>
      <c r="D38" t="s">
        <v>785</v>
      </c>
      <c r="E38" t="s">
        <v>696</v>
      </c>
      <c r="F38" t="s">
        <v>1031</v>
      </c>
      <c r="G38" t="str">
        <f>VLOOKUP(D38,Data!$BJ$5:$BJ$360,1,FALSE)</f>
        <v>30786_T11</v>
      </c>
    </row>
    <row r="39" spans="1:7" x14ac:dyDescent="0.25">
      <c r="A39">
        <v>2024</v>
      </c>
      <c r="B39">
        <v>2</v>
      </c>
      <c r="C39" t="s">
        <v>1100</v>
      </c>
      <c r="D39" t="s">
        <v>764</v>
      </c>
      <c r="E39" t="s">
        <v>670</v>
      </c>
      <c r="F39" t="s">
        <v>584</v>
      </c>
      <c r="G39" t="str">
        <f>VLOOKUP(D39,Data!$BJ$5:$BJ$360,1,FALSE)</f>
        <v>30787_T11</v>
      </c>
    </row>
    <row r="40" spans="1:7" x14ac:dyDescent="0.25">
      <c r="A40">
        <v>2024</v>
      </c>
      <c r="B40">
        <v>2</v>
      </c>
      <c r="C40" t="s">
        <v>1100</v>
      </c>
      <c r="D40" t="s">
        <v>766</v>
      </c>
      <c r="E40" t="s">
        <v>672</v>
      </c>
      <c r="F40" t="s">
        <v>584</v>
      </c>
      <c r="G40" t="str">
        <f>VLOOKUP(D40,Data!$BJ$5:$BJ$360,1,FALSE)</f>
        <v>30790_T11</v>
      </c>
    </row>
    <row r="41" spans="1:7" x14ac:dyDescent="0.25">
      <c r="A41">
        <v>2024</v>
      </c>
      <c r="B41">
        <v>2</v>
      </c>
      <c r="C41" t="s">
        <v>1100</v>
      </c>
      <c r="D41" t="s">
        <v>597</v>
      </c>
      <c r="E41" t="s">
        <v>605</v>
      </c>
      <c r="F41" t="s">
        <v>582</v>
      </c>
      <c r="G41" t="str">
        <f>VLOOKUP(D41,Data!$BJ$5:$BJ$360,1,FALSE)</f>
        <v>30791_T11</v>
      </c>
    </row>
    <row r="42" spans="1:7" x14ac:dyDescent="0.25">
      <c r="A42">
        <v>2024</v>
      </c>
      <c r="B42">
        <v>2</v>
      </c>
      <c r="C42" t="s">
        <v>1100</v>
      </c>
      <c r="D42" t="s">
        <v>732</v>
      </c>
      <c r="E42" t="s">
        <v>629</v>
      </c>
      <c r="F42" t="s">
        <v>572</v>
      </c>
      <c r="G42" t="str">
        <f>VLOOKUP(D42,Data!$BJ$5:$BJ$360,1,FALSE)</f>
        <v>31299_T11</v>
      </c>
    </row>
    <row r="43" spans="1:7" x14ac:dyDescent="0.25">
      <c r="A43">
        <v>2024</v>
      </c>
      <c r="B43">
        <v>2</v>
      </c>
      <c r="C43" t="s">
        <v>1100</v>
      </c>
      <c r="D43" t="s">
        <v>783</v>
      </c>
      <c r="E43" t="s">
        <v>694</v>
      </c>
      <c r="F43" t="s">
        <v>584</v>
      </c>
      <c r="G43" t="str">
        <f>VLOOKUP(D43,Data!$BJ$5:$BJ$360,1,FALSE)</f>
        <v>31301_T11</v>
      </c>
    </row>
    <row r="44" spans="1:7" x14ac:dyDescent="0.25">
      <c r="A44">
        <v>2024</v>
      </c>
      <c r="B44">
        <v>2</v>
      </c>
      <c r="C44" t="s">
        <v>1100</v>
      </c>
      <c r="D44" t="s">
        <v>774</v>
      </c>
      <c r="E44" t="s">
        <v>682</v>
      </c>
      <c r="F44" t="s">
        <v>588</v>
      </c>
      <c r="G44" t="str">
        <f>VLOOKUP(D44,Data!$BJ$5:$BJ$360,1,FALSE)</f>
        <v>31302_T11</v>
      </c>
    </row>
    <row r="45" spans="1:7" x14ac:dyDescent="0.25">
      <c r="A45">
        <v>2024</v>
      </c>
      <c r="B45">
        <v>2</v>
      </c>
      <c r="C45" t="s">
        <v>1100</v>
      </c>
      <c r="D45" t="s">
        <v>768</v>
      </c>
      <c r="E45" t="s">
        <v>674</v>
      </c>
      <c r="F45" t="s">
        <v>585</v>
      </c>
      <c r="G45" t="str">
        <f>VLOOKUP(D45,Data!$BJ$5:$BJ$360,1,FALSE)</f>
        <v>31801_T11</v>
      </c>
    </row>
    <row r="46" spans="1:7" x14ac:dyDescent="0.25">
      <c r="A46">
        <v>2024</v>
      </c>
      <c r="B46">
        <v>2</v>
      </c>
      <c r="C46" t="s">
        <v>1100</v>
      </c>
      <c r="D46" t="s">
        <v>723</v>
      </c>
      <c r="E46" t="s">
        <v>618</v>
      </c>
      <c r="F46" t="s">
        <v>586</v>
      </c>
      <c r="G46" t="str">
        <f>VLOOKUP(D46,Data!$BJ$5:$BJ$360,1,FALSE)</f>
        <v>31802_T11</v>
      </c>
    </row>
    <row r="47" spans="1:7" x14ac:dyDescent="0.25">
      <c r="A47">
        <v>2024</v>
      </c>
      <c r="B47">
        <v>2</v>
      </c>
      <c r="C47" t="s">
        <v>1100</v>
      </c>
      <c r="D47" t="s">
        <v>731</v>
      </c>
      <c r="E47" t="s">
        <v>628</v>
      </c>
      <c r="F47" t="s">
        <v>588</v>
      </c>
      <c r="G47" t="str">
        <f>VLOOKUP(D47,Data!$BJ$5:$BJ$360,1,FALSE)</f>
        <v>31831_T11</v>
      </c>
    </row>
    <row r="48" spans="1:7" x14ac:dyDescent="0.25">
      <c r="A48">
        <v>2024</v>
      </c>
      <c r="B48">
        <v>2</v>
      </c>
      <c r="C48" t="s">
        <v>1100</v>
      </c>
      <c r="D48" t="s">
        <v>716</v>
      </c>
      <c r="E48" t="s">
        <v>611</v>
      </c>
      <c r="F48" t="s">
        <v>585</v>
      </c>
      <c r="G48" t="str">
        <f>VLOOKUP(D48,Data!$BJ$5:$BJ$360,1,FALSE)</f>
        <v>31832_T11</v>
      </c>
    </row>
    <row r="49" spans="1:7" x14ac:dyDescent="0.25">
      <c r="A49">
        <v>2024</v>
      </c>
      <c r="B49">
        <v>2</v>
      </c>
      <c r="C49" t="s">
        <v>1100</v>
      </c>
      <c r="D49" t="s">
        <v>749</v>
      </c>
      <c r="E49" t="s">
        <v>650</v>
      </c>
      <c r="F49" t="s">
        <v>589</v>
      </c>
      <c r="G49" t="str">
        <f>VLOOKUP(D49,Data!$BJ$5:$BJ$360,1,FALSE)</f>
        <v>31846_T11</v>
      </c>
    </row>
    <row r="50" spans="1:7" x14ac:dyDescent="0.25">
      <c r="A50">
        <v>2024</v>
      </c>
      <c r="B50">
        <v>2</v>
      </c>
      <c r="C50" t="s">
        <v>1100</v>
      </c>
      <c r="D50" t="s">
        <v>722</v>
      </c>
      <c r="E50" t="s">
        <v>617</v>
      </c>
      <c r="F50" t="s">
        <v>587</v>
      </c>
      <c r="G50" t="str">
        <f>VLOOKUP(D50,Data!$BJ$5:$BJ$360,1,FALSE)</f>
        <v>31847_T11</v>
      </c>
    </row>
    <row r="51" spans="1:7" x14ac:dyDescent="0.25">
      <c r="A51">
        <v>2024</v>
      </c>
      <c r="B51">
        <v>2</v>
      </c>
      <c r="C51" t="s">
        <v>1100</v>
      </c>
      <c r="D51" t="s">
        <v>757</v>
      </c>
      <c r="E51" t="s">
        <v>661</v>
      </c>
      <c r="F51" t="s">
        <v>572</v>
      </c>
      <c r="G51" t="str">
        <f>VLOOKUP(D51,Data!$BJ$5:$BJ$360,1,FALSE)</f>
        <v>31853_T11</v>
      </c>
    </row>
    <row r="52" spans="1:7" x14ac:dyDescent="0.25">
      <c r="A52">
        <v>2024</v>
      </c>
      <c r="B52">
        <v>2</v>
      </c>
      <c r="C52" t="s">
        <v>1100</v>
      </c>
      <c r="D52" t="s">
        <v>762</v>
      </c>
      <c r="E52" t="s">
        <v>668</v>
      </c>
      <c r="F52" t="s">
        <v>585</v>
      </c>
      <c r="G52" t="str">
        <f>VLOOKUP(D52,Data!$BJ$5:$BJ$360,1,FALSE)</f>
        <v>31854_T11</v>
      </c>
    </row>
    <row r="53" spans="1:7" x14ac:dyDescent="0.25">
      <c r="A53">
        <v>2024</v>
      </c>
      <c r="B53">
        <v>2</v>
      </c>
      <c r="C53" t="s">
        <v>1100</v>
      </c>
      <c r="D53" t="s">
        <v>763</v>
      </c>
      <c r="E53" t="s">
        <v>669</v>
      </c>
      <c r="F53" t="s">
        <v>587</v>
      </c>
      <c r="G53" t="str">
        <f>VLOOKUP(D53,Data!$BJ$5:$BJ$360,1,FALSE)</f>
        <v>31867_T11</v>
      </c>
    </row>
    <row r="54" spans="1:7" x14ac:dyDescent="0.25">
      <c r="A54">
        <v>2024</v>
      </c>
      <c r="B54">
        <v>2</v>
      </c>
      <c r="C54" t="s">
        <v>1100</v>
      </c>
      <c r="D54" t="s">
        <v>726</v>
      </c>
      <c r="E54" t="s">
        <v>621</v>
      </c>
      <c r="F54" t="s">
        <v>572</v>
      </c>
      <c r="G54" t="str">
        <f>VLOOKUP(D54,Data!$BJ$5:$BJ$360,1,FALSE)</f>
        <v>31880_T11</v>
      </c>
    </row>
    <row r="55" spans="1:7" x14ac:dyDescent="0.25">
      <c r="A55">
        <v>2024</v>
      </c>
      <c r="B55">
        <v>2</v>
      </c>
      <c r="C55" t="s">
        <v>1100</v>
      </c>
      <c r="D55" t="s">
        <v>748</v>
      </c>
      <c r="E55" t="s">
        <v>649</v>
      </c>
      <c r="F55" t="s">
        <v>589</v>
      </c>
      <c r="G55" t="str">
        <f>VLOOKUP(D55,Data!$BJ$5:$BJ$360,1,FALSE)</f>
        <v>31944_T11</v>
      </c>
    </row>
    <row r="56" spans="1:7" x14ac:dyDescent="0.25">
      <c r="A56">
        <v>2024</v>
      </c>
      <c r="B56">
        <v>2</v>
      </c>
      <c r="C56" t="s">
        <v>1100</v>
      </c>
      <c r="D56" t="s">
        <v>754</v>
      </c>
      <c r="E56" t="s">
        <v>658</v>
      </c>
      <c r="F56" t="s">
        <v>590</v>
      </c>
      <c r="G56" t="str">
        <f>VLOOKUP(D56,Data!$BJ$5:$BJ$360,1,FALSE)</f>
        <v>32016_T11</v>
      </c>
    </row>
    <row r="57" spans="1:7" x14ac:dyDescent="0.25">
      <c r="A57">
        <v>2024</v>
      </c>
      <c r="B57">
        <v>2</v>
      </c>
      <c r="C57" t="s">
        <v>1100</v>
      </c>
      <c r="D57" t="s">
        <v>758</v>
      </c>
      <c r="E57" t="s">
        <v>664</v>
      </c>
      <c r="F57" t="s">
        <v>572</v>
      </c>
      <c r="G57" t="str">
        <f>VLOOKUP(D57,Data!$BJ$5:$BJ$360,1,FALSE)</f>
        <v>32017_T11</v>
      </c>
    </row>
    <row r="58" spans="1:7" x14ac:dyDescent="0.25">
      <c r="A58">
        <v>2024</v>
      </c>
      <c r="B58">
        <v>2</v>
      </c>
      <c r="C58" t="s">
        <v>1100</v>
      </c>
      <c r="D58" t="s">
        <v>747</v>
      </c>
      <c r="E58" t="s">
        <v>648</v>
      </c>
      <c r="F58" t="s">
        <v>585</v>
      </c>
      <c r="G58" t="str">
        <f>VLOOKUP(D58,Data!$BJ$5:$BJ$360,1,FALSE)</f>
        <v>32084_T11</v>
      </c>
    </row>
    <row r="59" spans="1:7" x14ac:dyDescent="0.25">
      <c r="A59">
        <v>2024</v>
      </c>
      <c r="B59">
        <v>2</v>
      </c>
      <c r="C59" t="s">
        <v>1100</v>
      </c>
      <c r="D59" t="s">
        <v>781</v>
      </c>
      <c r="E59" t="s">
        <v>692</v>
      </c>
      <c r="F59" t="s">
        <v>589</v>
      </c>
      <c r="G59" t="str">
        <f>VLOOKUP(D59,Data!$BJ$5:$BJ$360,1,FALSE)</f>
        <v>32085_T11</v>
      </c>
    </row>
    <row r="60" spans="1:7" x14ac:dyDescent="0.25">
      <c r="A60">
        <v>2024</v>
      </c>
      <c r="B60">
        <v>2</v>
      </c>
      <c r="C60" t="s">
        <v>1100</v>
      </c>
      <c r="D60" t="s">
        <v>784</v>
      </c>
      <c r="E60" t="s">
        <v>695</v>
      </c>
      <c r="F60" t="s">
        <v>584</v>
      </c>
      <c r="G60" t="str">
        <f>VLOOKUP(D60,Data!$BJ$5:$BJ$360,1,FALSE)</f>
        <v>32133_T11</v>
      </c>
    </row>
    <row r="61" spans="1:7" x14ac:dyDescent="0.25">
      <c r="A61">
        <v>2024</v>
      </c>
      <c r="B61">
        <v>2</v>
      </c>
      <c r="C61" t="s">
        <v>1100</v>
      </c>
      <c r="D61" t="s">
        <v>752</v>
      </c>
      <c r="E61" t="s">
        <v>655</v>
      </c>
      <c r="F61" t="s">
        <v>589</v>
      </c>
      <c r="G61" t="str">
        <f>VLOOKUP(D61,Data!$BJ$5:$BJ$360,1,FALSE)</f>
        <v>32134_T11</v>
      </c>
    </row>
    <row r="62" spans="1:7" x14ac:dyDescent="0.25">
      <c r="A62">
        <v>2024</v>
      </c>
      <c r="B62">
        <v>2</v>
      </c>
      <c r="C62" t="s">
        <v>1100</v>
      </c>
      <c r="D62" t="s">
        <v>711</v>
      </c>
      <c r="E62" t="s">
        <v>606</v>
      </c>
      <c r="F62" t="s">
        <v>1031</v>
      </c>
      <c r="G62" t="str">
        <f>VLOOKUP(D62,Data!$BJ$5:$BJ$360,1,FALSE)</f>
        <v>32196_T11</v>
      </c>
    </row>
    <row r="63" spans="1:7" x14ac:dyDescent="0.25">
      <c r="A63">
        <v>2024</v>
      </c>
      <c r="B63">
        <v>2</v>
      </c>
      <c r="C63" t="s">
        <v>1100</v>
      </c>
      <c r="D63" t="s">
        <v>715</v>
      </c>
      <c r="E63" t="s">
        <v>610</v>
      </c>
      <c r="F63" t="s">
        <v>584</v>
      </c>
      <c r="G63" t="str">
        <f>VLOOKUP(D63,Data!$BJ$5:$BJ$360,1,FALSE)</f>
        <v>32197_T11</v>
      </c>
    </row>
    <row r="64" spans="1:7" x14ac:dyDescent="0.25">
      <c r="A64">
        <v>2024</v>
      </c>
      <c r="B64">
        <v>2</v>
      </c>
      <c r="C64" t="s">
        <v>1100</v>
      </c>
      <c r="D64" t="s">
        <v>714</v>
      </c>
      <c r="E64" t="s">
        <v>609</v>
      </c>
      <c r="F64" t="s">
        <v>584</v>
      </c>
      <c r="G64" t="str">
        <f>VLOOKUP(D64,Data!$BJ$5:$BJ$360,1,FALSE)</f>
        <v>32199_T11</v>
      </c>
    </row>
    <row r="65" spans="1:7" x14ac:dyDescent="0.25">
      <c r="A65">
        <v>2024</v>
      </c>
      <c r="B65">
        <v>2</v>
      </c>
      <c r="C65" t="s">
        <v>1100</v>
      </c>
      <c r="D65" t="s">
        <v>782</v>
      </c>
      <c r="E65" t="s">
        <v>693</v>
      </c>
      <c r="F65" t="s">
        <v>586</v>
      </c>
      <c r="G65" t="str">
        <f>VLOOKUP(D65,Data!$BJ$5:$BJ$360,1,FALSE)</f>
        <v>32229_T11</v>
      </c>
    </row>
    <row r="66" spans="1:7" x14ac:dyDescent="0.25">
      <c r="A66">
        <v>2024</v>
      </c>
      <c r="B66">
        <v>2</v>
      </c>
      <c r="C66" t="s">
        <v>1100</v>
      </c>
      <c r="D66" t="s">
        <v>729</v>
      </c>
      <c r="E66" t="s">
        <v>625</v>
      </c>
      <c r="F66" t="s">
        <v>581</v>
      </c>
      <c r="G66" t="str">
        <f>VLOOKUP(D66,Data!$BJ$5:$BJ$360,1,FALSE)</f>
        <v>32305_T11</v>
      </c>
    </row>
    <row r="67" spans="1:7" x14ac:dyDescent="0.25">
      <c r="A67">
        <v>2024</v>
      </c>
      <c r="B67">
        <v>2</v>
      </c>
      <c r="C67" t="s">
        <v>1100</v>
      </c>
      <c r="D67" t="s">
        <v>725</v>
      </c>
      <c r="E67" t="s">
        <v>620</v>
      </c>
      <c r="F67" t="s">
        <v>588</v>
      </c>
      <c r="G67" t="str">
        <f>VLOOKUP(D67,Data!$BJ$5:$BJ$360,1,FALSE)</f>
        <v>32324_T11</v>
      </c>
    </row>
    <row r="68" spans="1:7" x14ac:dyDescent="0.25">
      <c r="A68">
        <v>2024</v>
      </c>
      <c r="B68">
        <v>2</v>
      </c>
      <c r="C68" t="s">
        <v>1100</v>
      </c>
      <c r="D68" t="s">
        <v>765</v>
      </c>
      <c r="E68" t="s">
        <v>671</v>
      </c>
      <c r="F68" t="s">
        <v>584</v>
      </c>
      <c r="G68" t="str">
        <f>VLOOKUP(D68,Data!$BJ$5:$BJ$360,1,FALSE)</f>
        <v>32325_T11</v>
      </c>
    </row>
    <row r="69" spans="1:7" x14ac:dyDescent="0.25">
      <c r="A69">
        <v>2024</v>
      </c>
      <c r="B69">
        <v>2</v>
      </c>
      <c r="C69" t="s">
        <v>1100</v>
      </c>
      <c r="D69" t="s">
        <v>596</v>
      </c>
      <c r="E69" t="s">
        <v>681</v>
      </c>
      <c r="F69" t="s">
        <v>584</v>
      </c>
      <c r="G69" t="str">
        <f>VLOOKUP(D69,Data!$BJ$5:$BJ$360,1,FALSE)</f>
        <v>32327_T11</v>
      </c>
    </row>
    <row r="70" spans="1:7" x14ac:dyDescent="0.25">
      <c r="A70">
        <v>2024</v>
      </c>
      <c r="B70">
        <v>2</v>
      </c>
      <c r="C70" t="s">
        <v>1100</v>
      </c>
      <c r="D70" t="s">
        <v>775</v>
      </c>
      <c r="E70" t="s">
        <v>683</v>
      </c>
      <c r="F70" t="s">
        <v>585</v>
      </c>
      <c r="G70" t="str">
        <f>VLOOKUP(D70,Data!$BJ$5:$BJ$360,1,FALSE)</f>
        <v>32353_T11</v>
      </c>
    </row>
    <row r="71" spans="1:7" x14ac:dyDescent="0.25">
      <c r="A71">
        <v>2024</v>
      </c>
      <c r="B71">
        <v>2</v>
      </c>
      <c r="C71" t="s">
        <v>1100</v>
      </c>
      <c r="D71" t="s">
        <v>772</v>
      </c>
      <c r="E71" t="s">
        <v>678</v>
      </c>
      <c r="F71" t="s">
        <v>589</v>
      </c>
      <c r="G71" t="str">
        <f>VLOOKUP(D71,Data!$BJ$5:$BJ$360,1,FALSE)</f>
        <v>32354_T11</v>
      </c>
    </row>
    <row r="72" spans="1:7" x14ac:dyDescent="0.25">
      <c r="A72">
        <v>2024</v>
      </c>
      <c r="B72">
        <v>2</v>
      </c>
      <c r="C72" t="s">
        <v>1100</v>
      </c>
      <c r="D72" t="s">
        <v>773</v>
      </c>
      <c r="E72" t="s">
        <v>679</v>
      </c>
      <c r="F72" t="s">
        <v>589</v>
      </c>
      <c r="G72" t="str">
        <f>VLOOKUP(D72,Data!$BJ$5:$BJ$360,1,FALSE)</f>
        <v>32374_T11</v>
      </c>
    </row>
    <row r="73" spans="1:7" x14ac:dyDescent="0.25">
      <c r="A73">
        <v>2024</v>
      </c>
      <c r="B73">
        <v>2</v>
      </c>
      <c r="C73" t="s">
        <v>1100</v>
      </c>
      <c r="D73" t="s">
        <v>708</v>
      </c>
      <c r="E73" t="s">
        <v>602</v>
      </c>
      <c r="F73" t="s">
        <v>582</v>
      </c>
      <c r="G73" t="str">
        <f>VLOOKUP(D73,Data!$BJ$5:$BJ$360,1,FALSE)</f>
        <v>32375_T11</v>
      </c>
    </row>
    <row r="74" spans="1:7" x14ac:dyDescent="0.25">
      <c r="A74">
        <v>2024</v>
      </c>
      <c r="B74">
        <v>2</v>
      </c>
      <c r="C74" t="s">
        <v>1100</v>
      </c>
      <c r="D74" t="s">
        <v>733</v>
      </c>
      <c r="E74" t="s">
        <v>630</v>
      </c>
      <c r="F74" t="s">
        <v>587</v>
      </c>
      <c r="G74" t="str">
        <f>VLOOKUP(D74,Data!$BJ$5:$BJ$360,1,FALSE)</f>
        <v>32460_T11</v>
      </c>
    </row>
    <row r="75" spans="1:7" x14ac:dyDescent="0.25">
      <c r="A75">
        <v>2024</v>
      </c>
      <c r="B75">
        <v>2</v>
      </c>
      <c r="C75" t="s">
        <v>1100</v>
      </c>
      <c r="D75" t="s">
        <v>727</v>
      </c>
      <c r="E75" t="s">
        <v>622</v>
      </c>
      <c r="F75" t="s">
        <v>587</v>
      </c>
      <c r="G75" t="str">
        <f>VLOOKUP(D75,Data!$BJ$5:$BJ$360,1,FALSE)</f>
        <v>32461_T11</v>
      </c>
    </row>
    <row r="76" spans="1:7" x14ac:dyDescent="0.25">
      <c r="A76">
        <v>2024</v>
      </c>
      <c r="B76">
        <v>2</v>
      </c>
      <c r="C76" t="s">
        <v>1100</v>
      </c>
      <c r="D76" t="s">
        <v>751</v>
      </c>
      <c r="E76" t="s">
        <v>654</v>
      </c>
      <c r="F76" t="s">
        <v>585</v>
      </c>
      <c r="G76" t="str">
        <f>VLOOKUP(D76,Data!$BJ$5:$BJ$360,1,FALSE)</f>
        <v>32462_T11</v>
      </c>
    </row>
    <row r="77" spans="1:7" x14ac:dyDescent="0.25">
      <c r="A77">
        <v>2024</v>
      </c>
      <c r="B77">
        <v>2</v>
      </c>
      <c r="C77" t="s">
        <v>1100</v>
      </c>
      <c r="D77" t="s">
        <v>710</v>
      </c>
      <c r="E77" t="s">
        <v>604</v>
      </c>
      <c r="F77" t="s">
        <v>572</v>
      </c>
      <c r="G77" t="str">
        <f>VLOOKUP(D77,Data!$BJ$5:$BJ$360,1,FALSE)</f>
        <v>32480_T11</v>
      </c>
    </row>
    <row r="78" spans="1:7" x14ac:dyDescent="0.25">
      <c r="A78">
        <v>2024</v>
      </c>
      <c r="B78">
        <v>2</v>
      </c>
      <c r="C78" t="s">
        <v>1100</v>
      </c>
      <c r="D78" t="s">
        <v>724</v>
      </c>
      <c r="E78" t="s">
        <v>619</v>
      </c>
      <c r="F78" t="s">
        <v>581</v>
      </c>
      <c r="G78" t="str">
        <f>VLOOKUP(D78,Data!$BJ$5:$BJ$360,1,FALSE)</f>
        <v>32481_T11</v>
      </c>
    </row>
    <row r="79" spans="1:7" x14ac:dyDescent="0.25">
      <c r="A79">
        <v>2024</v>
      </c>
      <c r="B79">
        <v>2</v>
      </c>
      <c r="C79" t="s">
        <v>1100</v>
      </c>
      <c r="D79" t="s">
        <v>734</v>
      </c>
      <c r="E79" t="s">
        <v>631</v>
      </c>
      <c r="F79" t="s">
        <v>586</v>
      </c>
      <c r="G79" t="str">
        <f>VLOOKUP(D79,Data!$BJ$5:$BJ$360,1,FALSE)</f>
        <v>32505_T11</v>
      </c>
    </row>
    <row r="80" spans="1:7" x14ac:dyDescent="0.25">
      <c r="A80">
        <v>2024</v>
      </c>
      <c r="B80">
        <v>2</v>
      </c>
      <c r="C80" t="s">
        <v>1100</v>
      </c>
      <c r="D80" t="s">
        <v>780</v>
      </c>
      <c r="E80" t="s">
        <v>691</v>
      </c>
      <c r="F80" t="s">
        <v>589</v>
      </c>
      <c r="G80" t="str">
        <f>VLOOKUP(D80,Data!$BJ$5:$BJ$360,1,FALSE)</f>
        <v>32522_T11</v>
      </c>
    </row>
    <row r="81" spans="1:7" x14ac:dyDescent="0.25">
      <c r="A81">
        <v>2024</v>
      </c>
      <c r="B81">
        <v>2</v>
      </c>
      <c r="C81" t="s">
        <v>1100</v>
      </c>
      <c r="D81" t="s">
        <v>745</v>
      </c>
      <c r="E81" t="s">
        <v>646</v>
      </c>
      <c r="F81" t="s">
        <v>592</v>
      </c>
      <c r="G81" t="str">
        <f>VLOOKUP(D81,Data!$BJ$5:$BJ$360,1,FALSE)</f>
        <v>32523_T11</v>
      </c>
    </row>
    <row r="82" spans="1:7" x14ac:dyDescent="0.25">
      <c r="A82">
        <v>2024</v>
      </c>
      <c r="B82">
        <v>2</v>
      </c>
      <c r="C82" t="s">
        <v>1100</v>
      </c>
      <c r="D82" t="s">
        <v>746</v>
      </c>
      <c r="E82" t="s">
        <v>647</v>
      </c>
      <c r="F82" t="s">
        <v>592</v>
      </c>
      <c r="G82" t="str">
        <f>VLOOKUP(D82,Data!$BJ$5:$BJ$360,1,FALSE)</f>
        <v>32524_T11</v>
      </c>
    </row>
    <row r="83" spans="1:7" x14ac:dyDescent="0.25">
      <c r="A83">
        <v>2024</v>
      </c>
      <c r="B83">
        <v>2</v>
      </c>
      <c r="C83" t="s">
        <v>1100</v>
      </c>
      <c r="D83" t="s">
        <v>709</v>
      </c>
      <c r="E83" t="s">
        <v>603</v>
      </c>
      <c r="F83" t="s">
        <v>585</v>
      </c>
      <c r="G83" t="str">
        <f>VLOOKUP(D83,Data!$BJ$5:$BJ$360,1,FALSE)</f>
        <v>32525_T11</v>
      </c>
    </row>
    <row r="84" spans="1:7" x14ac:dyDescent="0.25">
      <c r="A84">
        <v>2024</v>
      </c>
      <c r="B84">
        <v>2</v>
      </c>
      <c r="C84" t="s">
        <v>1100</v>
      </c>
      <c r="D84" t="s">
        <v>718</v>
      </c>
      <c r="E84" t="s">
        <v>613</v>
      </c>
      <c r="F84" t="s">
        <v>583</v>
      </c>
      <c r="G84" t="str">
        <f>VLOOKUP(D84,Data!$BJ$5:$BJ$360,1,FALSE)</f>
        <v>32564_T11</v>
      </c>
    </row>
    <row r="85" spans="1:7" x14ac:dyDescent="0.25">
      <c r="A85">
        <v>2024</v>
      </c>
      <c r="B85">
        <v>2</v>
      </c>
      <c r="C85" t="s">
        <v>1100</v>
      </c>
      <c r="D85" t="s">
        <v>576</v>
      </c>
      <c r="E85" t="s">
        <v>623</v>
      </c>
      <c r="F85" t="s">
        <v>583</v>
      </c>
      <c r="G85" t="str">
        <f>VLOOKUP(D85,Data!$BJ$5:$BJ$360,1,FALSE)</f>
        <v>32565_T11</v>
      </c>
    </row>
    <row r="86" spans="1:7" x14ac:dyDescent="0.25">
      <c r="A86">
        <v>2024</v>
      </c>
      <c r="B86">
        <v>2</v>
      </c>
      <c r="C86" t="s">
        <v>1100</v>
      </c>
      <c r="D86" t="s">
        <v>761</v>
      </c>
      <c r="E86" t="s">
        <v>667</v>
      </c>
      <c r="F86" t="s">
        <v>572</v>
      </c>
      <c r="G86" t="str">
        <f>VLOOKUP(D86,Data!$BJ$5:$BJ$360,1,FALSE)</f>
        <v>32588_T11</v>
      </c>
    </row>
    <row r="87" spans="1:7" x14ac:dyDescent="0.25">
      <c r="A87">
        <v>2024</v>
      </c>
      <c r="B87">
        <v>2</v>
      </c>
      <c r="C87" t="s">
        <v>1100</v>
      </c>
      <c r="D87" t="s">
        <v>599</v>
      </c>
      <c r="E87" t="s">
        <v>632</v>
      </c>
      <c r="F87" t="s">
        <v>589</v>
      </c>
      <c r="G87" t="str">
        <f>VLOOKUP(D87,Data!$BJ$5:$BJ$360,1,FALSE)</f>
        <v>32599_T11</v>
      </c>
    </row>
    <row r="88" spans="1:7" x14ac:dyDescent="0.25">
      <c r="A88">
        <v>2024</v>
      </c>
      <c r="B88">
        <v>2</v>
      </c>
      <c r="C88" t="s">
        <v>1100</v>
      </c>
      <c r="D88" t="s">
        <v>575</v>
      </c>
      <c r="E88" t="s">
        <v>680</v>
      </c>
      <c r="F88" t="s">
        <v>589</v>
      </c>
      <c r="G88" t="str">
        <f>VLOOKUP(D88,Data!$BJ$5:$BJ$360,1,FALSE)</f>
        <v>32645_T11</v>
      </c>
    </row>
    <row r="89" spans="1:7" x14ac:dyDescent="0.25">
      <c r="A89">
        <v>2024</v>
      </c>
      <c r="B89">
        <v>2</v>
      </c>
      <c r="C89" t="s">
        <v>1100</v>
      </c>
      <c r="D89" t="s">
        <v>769</v>
      </c>
      <c r="E89" t="s">
        <v>675</v>
      </c>
      <c r="F89" t="s">
        <v>589</v>
      </c>
      <c r="G89" t="str">
        <f>VLOOKUP(D89,Data!$BJ$5:$BJ$360,1,FALSE)</f>
        <v>32646_T11</v>
      </c>
    </row>
    <row r="90" spans="1:7" x14ac:dyDescent="0.25">
      <c r="A90">
        <v>2024</v>
      </c>
      <c r="B90">
        <v>2</v>
      </c>
      <c r="C90" t="s">
        <v>1100</v>
      </c>
      <c r="D90" t="s">
        <v>770</v>
      </c>
      <c r="E90" t="s">
        <v>676</v>
      </c>
      <c r="F90" t="s">
        <v>589</v>
      </c>
      <c r="G90" t="str">
        <f>VLOOKUP(D90,Data!$BJ$5:$BJ$360,1,FALSE)</f>
        <v>32647_T11</v>
      </c>
    </row>
    <row r="91" spans="1:7" x14ac:dyDescent="0.25">
      <c r="A91">
        <v>2024</v>
      </c>
      <c r="B91">
        <v>2</v>
      </c>
      <c r="C91" t="s">
        <v>1100</v>
      </c>
      <c r="D91" t="s">
        <v>771</v>
      </c>
      <c r="E91" t="s">
        <v>677</v>
      </c>
      <c r="F91" t="s">
        <v>589</v>
      </c>
      <c r="G91" t="str">
        <f>VLOOKUP(D91,Data!$BJ$5:$BJ$360,1,FALSE)</f>
        <v>32648_T11</v>
      </c>
    </row>
    <row r="92" spans="1:7" x14ac:dyDescent="0.25">
      <c r="A92">
        <v>2024</v>
      </c>
      <c r="B92">
        <v>2</v>
      </c>
      <c r="C92" t="s">
        <v>1100</v>
      </c>
      <c r="D92" t="s">
        <v>600</v>
      </c>
      <c r="E92" t="s">
        <v>652</v>
      </c>
      <c r="F92" t="s">
        <v>582</v>
      </c>
      <c r="G92" t="str">
        <f>VLOOKUP(D92,Data!$BJ$5:$BJ$360,1,FALSE)</f>
        <v>32649_T11</v>
      </c>
    </row>
    <row r="93" spans="1:7" x14ac:dyDescent="0.25">
      <c r="A93">
        <v>2024</v>
      </c>
      <c r="B93">
        <v>2</v>
      </c>
      <c r="C93" t="s">
        <v>1100</v>
      </c>
      <c r="D93" t="s">
        <v>574</v>
      </c>
      <c r="E93" t="s">
        <v>686</v>
      </c>
      <c r="F93" t="s">
        <v>588</v>
      </c>
      <c r="G93" t="str">
        <f>VLOOKUP(D93,Data!$BJ$5:$BJ$360,1,FALSE)</f>
        <v>32708_T11</v>
      </c>
    </row>
    <row r="94" spans="1:7" x14ac:dyDescent="0.25">
      <c r="A94">
        <v>2024</v>
      </c>
      <c r="B94">
        <v>2</v>
      </c>
      <c r="C94" t="s">
        <v>1100</v>
      </c>
      <c r="D94" t="s">
        <v>571</v>
      </c>
      <c r="E94" t="s">
        <v>684</v>
      </c>
      <c r="F94" t="s">
        <v>572</v>
      </c>
      <c r="G94" t="str">
        <f>VLOOKUP(D94,Data!$BJ$5:$BJ$360,1,FALSE)</f>
        <v>32802_T11</v>
      </c>
    </row>
    <row r="95" spans="1:7" x14ac:dyDescent="0.25">
      <c r="A95">
        <v>2024</v>
      </c>
      <c r="B95">
        <v>2</v>
      </c>
      <c r="C95" t="s">
        <v>1100</v>
      </c>
      <c r="D95" t="s">
        <v>577</v>
      </c>
      <c r="E95" t="s">
        <v>656</v>
      </c>
      <c r="F95" t="s">
        <v>589</v>
      </c>
      <c r="G95" t="str">
        <f>VLOOKUP(D95,Data!$BJ$5:$BJ$360,1,FALSE)</f>
        <v>32809_T11</v>
      </c>
    </row>
    <row r="96" spans="1:7" x14ac:dyDescent="0.25">
      <c r="A96">
        <v>2024</v>
      </c>
      <c r="B96">
        <v>2</v>
      </c>
      <c r="C96" t="s">
        <v>1100</v>
      </c>
      <c r="D96" t="s">
        <v>573</v>
      </c>
      <c r="E96" t="s">
        <v>703</v>
      </c>
      <c r="F96" t="s">
        <v>586</v>
      </c>
      <c r="G96" t="str">
        <f>VLOOKUP(D96,Data!$BJ$5:$BJ$360,1,FALSE)</f>
        <v>32812_T11</v>
      </c>
    </row>
    <row r="97" spans="1:7" x14ac:dyDescent="0.25">
      <c r="A97">
        <v>2024</v>
      </c>
      <c r="B97">
        <v>2</v>
      </c>
      <c r="C97" t="s">
        <v>1100</v>
      </c>
      <c r="D97" t="s">
        <v>580</v>
      </c>
      <c r="E97" t="s">
        <v>690</v>
      </c>
      <c r="F97" t="s">
        <v>583</v>
      </c>
      <c r="G97" t="str">
        <f>VLOOKUP(D97,Data!$BJ$5:$BJ$360,1,FALSE)</f>
        <v>32834_T11</v>
      </c>
    </row>
    <row r="98" spans="1:7" x14ac:dyDescent="0.25">
      <c r="A98">
        <v>2024</v>
      </c>
      <c r="B98">
        <v>2</v>
      </c>
      <c r="C98" t="s">
        <v>1100</v>
      </c>
      <c r="D98" t="s">
        <v>579</v>
      </c>
      <c r="E98" t="s">
        <v>662</v>
      </c>
      <c r="F98" t="s">
        <v>586</v>
      </c>
      <c r="G98" t="str">
        <f>VLOOKUP(D98,Data!$BJ$5:$BJ$360,1,FALSE)</f>
        <v>32875_T11</v>
      </c>
    </row>
    <row r="99" spans="1:7" x14ac:dyDescent="0.25">
      <c r="A99">
        <v>2024</v>
      </c>
      <c r="B99">
        <v>2</v>
      </c>
      <c r="C99" t="s">
        <v>1100</v>
      </c>
      <c r="D99" t="s">
        <v>593</v>
      </c>
      <c r="E99" t="s">
        <v>651</v>
      </c>
      <c r="F99" t="s">
        <v>584</v>
      </c>
      <c r="G99" t="str">
        <f>VLOOKUP(D99,Data!$BJ$5:$BJ$360,1,FALSE)</f>
        <v>32907_T11</v>
      </c>
    </row>
    <row r="100" spans="1:7" x14ac:dyDescent="0.25">
      <c r="A100">
        <v>2024</v>
      </c>
      <c r="B100">
        <v>2</v>
      </c>
      <c r="C100" t="s">
        <v>1100</v>
      </c>
      <c r="D100" t="s">
        <v>594</v>
      </c>
      <c r="E100" t="s">
        <v>663</v>
      </c>
      <c r="F100" t="s">
        <v>586</v>
      </c>
      <c r="G100" t="str">
        <f>VLOOKUP(D100,Data!$BJ$5:$BJ$360,1,FALSE)</f>
        <v>32908_T11</v>
      </c>
    </row>
    <row r="101" spans="1:7" x14ac:dyDescent="0.25">
      <c r="A101">
        <v>2024</v>
      </c>
      <c r="B101">
        <v>2</v>
      </c>
      <c r="C101" t="s">
        <v>1100</v>
      </c>
      <c r="D101" t="s">
        <v>793</v>
      </c>
      <c r="E101" t="s">
        <v>706</v>
      </c>
      <c r="F101" t="s">
        <v>592</v>
      </c>
      <c r="G101" t="str">
        <f>VLOOKUP(D101,Data!$BJ$5:$BJ$360,1,FALSE)</f>
        <v>32933_T11</v>
      </c>
    </row>
    <row r="102" spans="1:7" x14ac:dyDescent="0.25">
      <c r="A102">
        <v>2024</v>
      </c>
      <c r="B102">
        <v>2</v>
      </c>
      <c r="C102" t="s">
        <v>1100</v>
      </c>
      <c r="D102" t="s">
        <v>792</v>
      </c>
      <c r="E102" t="s">
        <v>705</v>
      </c>
      <c r="F102" t="s">
        <v>592</v>
      </c>
      <c r="G102" t="str">
        <f>VLOOKUP(D102,Data!$BJ$5:$BJ$360,1,FALSE)</f>
        <v>32937_T11</v>
      </c>
    </row>
    <row r="103" spans="1:7" x14ac:dyDescent="0.25">
      <c r="A103">
        <v>2024</v>
      </c>
      <c r="B103">
        <v>2</v>
      </c>
      <c r="C103" t="s">
        <v>1100</v>
      </c>
      <c r="D103" t="s">
        <v>804</v>
      </c>
      <c r="E103" t="s">
        <v>1132</v>
      </c>
      <c r="F103" t="s">
        <v>572</v>
      </c>
      <c r="G103" t="str">
        <f>VLOOKUP(D103,Data!$BJ$5:$BJ$360,1,FALSE)</f>
        <v>32942_T11</v>
      </c>
    </row>
    <row r="104" spans="1:7" x14ac:dyDescent="0.25">
      <c r="A104">
        <v>2024</v>
      </c>
      <c r="B104">
        <v>2</v>
      </c>
      <c r="C104" t="s">
        <v>1100</v>
      </c>
      <c r="D104" t="s">
        <v>797</v>
      </c>
      <c r="E104" t="s">
        <v>794</v>
      </c>
      <c r="F104" t="s">
        <v>585</v>
      </c>
      <c r="G104" t="str">
        <f>VLOOKUP(D104,Data!$BJ$5:$BJ$360,1,FALSE)</f>
        <v>32958_T11</v>
      </c>
    </row>
    <row r="105" spans="1:7" x14ac:dyDescent="0.25">
      <c r="A105">
        <v>2024</v>
      </c>
      <c r="B105">
        <v>2</v>
      </c>
      <c r="C105" t="s">
        <v>1100</v>
      </c>
      <c r="D105" t="s">
        <v>796</v>
      </c>
      <c r="E105" t="s">
        <v>795</v>
      </c>
      <c r="F105" t="s">
        <v>587</v>
      </c>
      <c r="G105" t="str">
        <f>VLOOKUP(D105,Data!$BJ$5:$BJ$360,1,FALSE)</f>
        <v>32991_T11</v>
      </c>
    </row>
    <row r="106" spans="1:7" x14ac:dyDescent="0.25">
      <c r="A106">
        <v>2024</v>
      </c>
      <c r="B106">
        <v>2</v>
      </c>
      <c r="C106" t="s">
        <v>1100</v>
      </c>
      <c r="D106" t="s">
        <v>803</v>
      </c>
      <c r="E106" t="s">
        <v>1133</v>
      </c>
      <c r="F106" t="s">
        <v>584</v>
      </c>
      <c r="G106" t="str">
        <f>VLOOKUP(D106,Data!$BJ$5:$BJ$360,1,FALSE)</f>
        <v>32992_T11</v>
      </c>
    </row>
    <row r="107" spans="1:7" x14ac:dyDescent="0.25">
      <c r="A107">
        <v>2024</v>
      </c>
      <c r="B107">
        <v>2</v>
      </c>
      <c r="C107" t="s">
        <v>1100</v>
      </c>
      <c r="D107" t="s">
        <v>802</v>
      </c>
      <c r="E107" t="s">
        <v>1139</v>
      </c>
      <c r="F107" t="s">
        <v>592</v>
      </c>
      <c r="G107" t="str">
        <f>VLOOKUP(D107,Data!$BJ$5:$BJ$360,1,FALSE)</f>
        <v>33004_T11</v>
      </c>
    </row>
    <row r="108" spans="1:7" x14ac:dyDescent="0.25">
      <c r="A108">
        <v>2024</v>
      </c>
      <c r="B108">
        <v>2</v>
      </c>
      <c r="C108" t="s">
        <v>1100</v>
      </c>
      <c r="D108" t="s">
        <v>806</v>
      </c>
      <c r="E108" t="s">
        <v>805</v>
      </c>
      <c r="F108" t="s">
        <v>587</v>
      </c>
      <c r="G108" t="str">
        <f>VLOOKUP(D108,Data!$BJ$5:$BJ$360,1,FALSE)</f>
        <v>33016_T11</v>
      </c>
    </row>
    <row r="109" spans="1:7" x14ac:dyDescent="0.25">
      <c r="A109">
        <v>2024</v>
      </c>
      <c r="B109">
        <v>2</v>
      </c>
      <c r="C109" t="s">
        <v>1100</v>
      </c>
      <c r="D109" t="s">
        <v>807</v>
      </c>
      <c r="E109" t="s">
        <v>1127</v>
      </c>
      <c r="F109" t="s">
        <v>572</v>
      </c>
      <c r="G109" t="str">
        <f>VLOOKUP(D109,Data!$BJ$5:$BJ$360,1,FALSE)</f>
        <v>33049_T11</v>
      </c>
    </row>
    <row r="110" spans="1:7" x14ac:dyDescent="0.25">
      <c r="A110">
        <v>2024</v>
      </c>
      <c r="B110">
        <v>2</v>
      </c>
      <c r="C110" t="s">
        <v>1100</v>
      </c>
      <c r="D110" t="s">
        <v>808</v>
      </c>
      <c r="E110" t="s">
        <v>1117</v>
      </c>
      <c r="F110" t="s">
        <v>589</v>
      </c>
      <c r="G110" t="str">
        <f>VLOOKUP(D110,Data!$BJ$5:$BJ$360,1,FALSE)</f>
        <v>33050_T11</v>
      </c>
    </row>
    <row r="111" spans="1:7" x14ac:dyDescent="0.25">
      <c r="A111">
        <v>2024</v>
      </c>
      <c r="B111">
        <v>2</v>
      </c>
      <c r="C111" t="s">
        <v>1100</v>
      </c>
      <c r="D111" t="s">
        <v>813</v>
      </c>
      <c r="E111" t="s">
        <v>811</v>
      </c>
      <c r="F111" t="s">
        <v>586</v>
      </c>
      <c r="G111" t="str">
        <f>VLOOKUP(D111,Data!$BJ$5:$BJ$360,1,FALSE)</f>
        <v>33093_T11</v>
      </c>
    </row>
    <row r="112" spans="1:7" x14ac:dyDescent="0.25">
      <c r="A112">
        <v>2024</v>
      </c>
      <c r="B112">
        <v>2</v>
      </c>
      <c r="C112" t="s">
        <v>1100</v>
      </c>
      <c r="D112" t="s">
        <v>817</v>
      </c>
      <c r="E112" t="s">
        <v>1110</v>
      </c>
      <c r="F112" t="s">
        <v>572</v>
      </c>
      <c r="G112" t="str">
        <f>VLOOKUP(D112,Data!$BJ$5:$BJ$360,1,FALSE)</f>
        <v>33114_T11</v>
      </c>
    </row>
    <row r="113" spans="1:7" x14ac:dyDescent="0.25">
      <c r="A113">
        <v>2024</v>
      </c>
      <c r="B113">
        <v>2</v>
      </c>
      <c r="C113" t="s">
        <v>1100</v>
      </c>
      <c r="D113" t="s">
        <v>818</v>
      </c>
      <c r="E113" t="s">
        <v>815</v>
      </c>
      <c r="F113" t="s">
        <v>588</v>
      </c>
      <c r="G113" t="str">
        <f>VLOOKUP(D113,Data!$BJ$5:$BJ$360,1,FALSE)</f>
        <v>33134_T11</v>
      </c>
    </row>
    <row r="114" spans="1:7" x14ac:dyDescent="0.25">
      <c r="A114">
        <v>2024</v>
      </c>
      <c r="B114">
        <v>2</v>
      </c>
      <c r="C114" t="s">
        <v>1100</v>
      </c>
      <c r="D114" t="s">
        <v>819</v>
      </c>
      <c r="E114" t="s">
        <v>1135</v>
      </c>
      <c r="F114" t="s">
        <v>589</v>
      </c>
      <c r="G114" t="str">
        <f>VLOOKUP(D114,Data!$BJ$5:$BJ$360,1,FALSE)</f>
        <v>33150_T11</v>
      </c>
    </row>
    <row r="115" spans="1:7" x14ac:dyDescent="0.25">
      <c r="A115">
        <v>2024</v>
      </c>
      <c r="B115">
        <v>2</v>
      </c>
      <c r="C115" t="s">
        <v>1100</v>
      </c>
      <c r="D115" t="s">
        <v>821</v>
      </c>
      <c r="E115" t="s">
        <v>1116</v>
      </c>
      <c r="F115" t="s">
        <v>584</v>
      </c>
      <c r="G115" t="str">
        <f>VLOOKUP(D115,Data!$BJ$5:$BJ$360,1,FALSE)</f>
        <v>33287_T11</v>
      </c>
    </row>
    <row r="116" spans="1:7" x14ac:dyDescent="0.25">
      <c r="A116">
        <v>2024</v>
      </c>
      <c r="B116">
        <v>2</v>
      </c>
      <c r="C116" t="s">
        <v>1100</v>
      </c>
      <c r="D116" t="s">
        <v>827</v>
      </c>
      <c r="E116" t="s">
        <v>1130</v>
      </c>
      <c r="F116" t="s">
        <v>587</v>
      </c>
      <c r="G116" t="str">
        <f>VLOOKUP(D116,Data!$BJ$5:$BJ$360,1,FALSE)</f>
        <v>33336_T11</v>
      </c>
    </row>
    <row r="117" spans="1:7" x14ac:dyDescent="0.25">
      <c r="A117">
        <v>2024</v>
      </c>
      <c r="B117">
        <v>2</v>
      </c>
      <c r="C117" t="s">
        <v>1100</v>
      </c>
      <c r="D117" t="s">
        <v>828</v>
      </c>
      <c r="E117" t="s">
        <v>823</v>
      </c>
      <c r="F117" t="s">
        <v>590</v>
      </c>
      <c r="G117" t="str">
        <f>VLOOKUP(D117,Data!$BJ$5:$BJ$360,1,FALSE)</f>
        <v>33346_T11</v>
      </c>
    </row>
    <row r="118" spans="1:7" x14ac:dyDescent="0.25">
      <c r="A118">
        <v>2024</v>
      </c>
      <c r="B118">
        <v>2</v>
      </c>
      <c r="C118" t="s">
        <v>1100</v>
      </c>
      <c r="D118" t="s">
        <v>829</v>
      </c>
      <c r="E118" t="s">
        <v>1137</v>
      </c>
      <c r="F118" t="s">
        <v>592</v>
      </c>
      <c r="G118" t="str">
        <f>VLOOKUP(D118,Data!$BJ$5:$BJ$360,1,FALSE)</f>
        <v>33347_T11</v>
      </c>
    </row>
    <row r="119" spans="1:7" x14ac:dyDescent="0.25">
      <c r="A119">
        <v>2024</v>
      </c>
      <c r="B119">
        <v>2</v>
      </c>
      <c r="C119" t="s">
        <v>1100</v>
      </c>
      <c r="D119" t="s">
        <v>830</v>
      </c>
      <c r="E119" t="s">
        <v>825</v>
      </c>
      <c r="F119" t="s">
        <v>592</v>
      </c>
      <c r="G119" t="str">
        <f>VLOOKUP(D119,Data!$BJ$5:$BJ$360,1,FALSE)</f>
        <v>33379_T11</v>
      </c>
    </row>
    <row r="120" spans="1:7" x14ac:dyDescent="0.25">
      <c r="A120">
        <v>2024</v>
      </c>
      <c r="B120">
        <v>2</v>
      </c>
      <c r="C120" t="s">
        <v>1100</v>
      </c>
      <c r="D120" t="s">
        <v>831</v>
      </c>
      <c r="E120" t="s">
        <v>826</v>
      </c>
      <c r="F120" t="s">
        <v>587</v>
      </c>
      <c r="G120" t="str">
        <f>VLOOKUP(D120,Data!$BJ$5:$BJ$360,1,FALSE)</f>
        <v>33380_T11</v>
      </c>
    </row>
    <row r="121" spans="1:7" x14ac:dyDescent="0.25">
      <c r="A121">
        <v>2024</v>
      </c>
      <c r="B121">
        <v>2</v>
      </c>
      <c r="C121" t="s">
        <v>1100</v>
      </c>
      <c r="D121" t="s">
        <v>835</v>
      </c>
      <c r="E121" t="s">
        <v>1126</v>
      </c>
      <c r="F121" t="s">
        <v>586</v>
      </c>
      <c r="G121" t="str">
        <f>VLOOKUP(D121,Data!$BJ$5:$BJ$360,1,FALSE)</f>
        <v>33443_T11</v>
      </c>
    </row>
    <row r="122" spans="1:7" x14ac:dyDescent="0.25">
      <c r="A122">
        <v>2024</v>
      </c>
      <c r="B122">
        <v>2</v>
      </c>
      <c r="C122" t="s">
        <v>1100</v>
      </c>
      <c r="D122" t="s">
        <v>832</v>
      </c>
      <c r="E122" t="s">
        <v>1134</v>
      </c>
      <c r="F122" t="s">
        <v>587</v>
      </c>
      <c r="G122" t="str">
        <f>VLOOKUP(D122,Data!$BJ$5:$BJ$360,1,FALSE)</f>
        <v>33468_T11</v>
      </c>
    </row>
    <row r="123" spans="1:7" x14ac:dyDescent="0.25">
      <c r="A123">
        <v>2024</v>
      </c>
      <c r="B123">
        <v>2</v>
      </c>
      <c r="C123" t="s">
        <v>1100</v>
      </c>
      <c r="D123" t="s">
        <v>833</v>
      </c>
      <c r="E123" t="s">
        <v>1129</v>
      </c>
      <c r="F123" t="s">
        <v>586</v>
      </c>
      <c r="G123" t="str">
        <f>VLOOKUP(D123,Data!$BJ$5:$BJ$360,1,FALSE)</f>
        <v>33469_T11</v>
      </c>
    </row>
    <row r="124" spans="1:7" x14ac:dyDescent="0.25">
      <c r="A124">
        <v>2024</v>
      </c>
      <c r="B124">
        <v>2</v>
      </c>
      <c r="C124" t="s">
        <v>1100</v>
      </c>
      <c r="D124" t="s">
        <v>834</v>
      </c>
      <c r="E124" t="s">
        <v>1118</v>
      </c>
      <c r="F124" t="s">
        <v>586</v>
      </c>
      <c r="G124" t="str">
        <f>VLOOKUP(D124,Data!$BJ$5:$BJ$360,1,FALSE)</f>
        <v>33470_T11</v>
      </c>
    </row>
    <row r="125" spans="1:7" x14ac:dyDescent="0.25">
      <c r="A125">
        <v>2024</v>
      </c>
      <c r="B125">
        <v>2</v>
      </c>
      <c r="C125" t="s">
        <v>1100</v>
      </c>
      <c r="D125" t="s">
        <v>841</v>
      </c>
      <c r="E125" t="s">
        <v>840</v>
      </c>
      <c r="F125" t="s">
        <v>589</v>
      </c>
      <c r="G125" t="str">
        <f>VLOOKUP(D125,Data!$BJ$5:$BJ$360,1,FALSE)</f>
        <v>33471_T11</v>
      </c>
    </row>
    <row r="126" spans="1:7" x14ac:dyDescent="0.25">
      <c r="A126">
        <v>2024</v>
      </c>
      <c r="B126">
        <v>2</v>
      </c>
      <c r="C126" t="s">
        <v>1100</v>
      </c>
      <c r="D126" t="s">
        <v>843</v>
      </c>
      <c r="E126" t="s">
        <v>1125</v>
      </c>
      <c r="F126" t="s">
        <v>586</v>
      </c>
      <c r="G126" t="str">
        <f>VLOOKUP(D126,Data!$BJ$5:$BJ$360,1,FALSE)</f>
        <v>33510_T11</v>
      </c>
    </row>
    <row r="127" spans="1:7" x14ac:dyDescent="0.25">
      <c r="A127">
        <v>2024</v>
      </c>
      <c r="B127">
        <v>2</v>
      </c>
      <c r="C127" t="s">
        <v>1100</v>
      </c>
      <c r="D127" t="s">
        <v>848</v>
      </c>
      <c r="E127" t="s">
        <v>844</v>
      </c>
      <c r="F127" t="s">
        <v>583</v>
      </c>
      <c r="G127" t="str">
        <f>VLOOKUP(D127,Data!$BJ$5:$BJ$360,1,FALSE)</f>
        <v>33593_T11</v>
      </c>
    </row>
    <row r="128" spans="1:7" x14ac:dyDescent="0.25">
      <c r="A128">
        <v>2024</v>
      </c>
      <c r="B128">
        <v>2</v>
      </c>
      <c r="C128" t="s">
        <v>1100</v>
      </c>
      <c r="D128" t="s">
        <v>849</v>
      </c>
      <c r="E128" t="s">
        <v>1108</v>
      </c>
      <c r="F128" t="s">
        <v>583</v>
      </c>
      <c r="G128" t="str">
        <f>VLOOKUP(D128,Data!$BJ$5:$BJ$360,1,FALSE)</f>
        <v>33594_T11</v>
      </c>
    </row>
    <row r="129" spans="1:7" x14ac:dyDescent="0.25">
      <c r="A129">
        <v>2024</v>
      </c>
      <c r="B129">
        <v>2</v>
      </c>
      <c r="C129" t="s">
        <v>1100</v>
      </c>
      <c r="D129" t="s">
        <v>850</v>
      </c>
      <c r="E129" t="s">
        <v>846</v>
      </c>
      <c r="F129" t="s">
        <v>584</v>
      </c>
      <c r="G129" t="str">
        <f>VLOOKUP(D129,Data!$BJ$5:$BJ$360,1,FALSE)</f>
        <v>33595_T11</v>
      </c>
    </row>
    <row r="130" spans="1:7" x14ac:dyDescent="0.25">
      <c r="A130">
        <v>2024</v>
      </c>
      <c r="B130">
        <v>2</v>
      </c>
      <c r="C130" t="s">
        <v>1100</v>
      </c>
      <c r="D130" t="s">
        <v>851</v>
      </c>
      <c r="E130" t="s">
        <v>1119</v>
      </c>
      <c r="F130" t="s">
        <v>582</v>
      </c>
      <c r="G130" t="str">
        <f>VLOOKUP(D130,Data!$BJ$5:$BJ$360,1,FALSE)</f>
        <v>33624_T11</v>
      </c>
    </row>
    <row r="131" spans="1:7" x14ac:dyDescent="0.25">
      <c r="A131">
        <v>2024</v>
      </c>
      <c r="B131">
        <v>2</v>
      </c>
      <c r="C131" t="s">
        <v>1100</v>
      </c>
      <c r="D131" t="s">
        <v>989</v>
      </c>
      <c r="E131" t="s">
        <v>987</v>
      </c>
      <c r="F131" t="s">
        <v>1031</v>
      </c>
      <c r="G131" t="str">
        <f>VLOOKUP(D131,Data!$BJ$5:$BJ$360,1,FALSE)</f>
        <v>33657_T11</v>
      </c>
    </row>
    <row r="132" spans="1:7" x14ac:dyDescent="0.25">
      <c r="A132">
        <v>2024</v>
      </c>
      <c r="B132">
        <v>2</v>
      </c>
      <c r="C132" t="s">
        <v>1100</v>
      </c>
      <c r="D132" t="s">
        <v>990</v>
      </c>
      <c r="E132" t="s">
        <v>988</v>
      </c>
      <c r="F132" t="s">
        <v>572</v>
      </c>
      <c r="G132" t="str">
        <f>VLOOKUP(D132,Data!$BJ$5:$BJ$360,1,FALSE)</f>
        <v>33658_T11</v>
      </c>
    </row>
    <row r="133" spans="1:7" x14ac:dyDescent="0.25">
      <c r="A133">
        <v>2024</v>
      </c>
      <c r="B133">
        <v>2</v>
      </c>
      <c r="C133" t="s">
        <v>1100</v>
      </c>
      <c r="D133" t="s">
        <v>993</v>
      </c>
      <c r="E133" t="s">
        <v>1111</v>
      </c>
      <c r="F133" t="s">
        <v>587</v>
      </c>
      <c r="G133" t="str">
        <f>VLOOKUP(D133,Data!$BJ$5:$BJ$360,1,FALSE)</f>
        <v>33739_T11</v>
      </c>
    </row>
    <row r="134" spans="1:7" x14ac:dyDescent="0.25">
      <c r="A134">
        <v>2024</v>
      </c>
      <c r="B134">
        <v>2</v>
      </c>
      <c r="C134" t="s">
        <v>1100</v>
      </c>
      <c r="D134" t="s">
        <v>1007</v>
      </c>
      <c r="E134" t="s">
        <v>1123</v>
      </c>
      <c r="F134" t="s">
        <v>589</v>
      </c>
      <c r="G134" t="str">
        <f>VLOOKUP(D134,Data!$BJ$5:$BJ$360,1,FALSE)</f>
        <v>33859_T11</v>
      </c>
    </row>
    <row r="135" spans="1:7" x14ac:dyDescent="0.25">
      <c r="A135">
        <v>2024</v>
      </c>
      <c r="B135">
        <v>2</v>
      </c>
      <c r="C135" t="s">
        <v>1100</v>
      </c>
      <c r="D135" t="s">
        <v>1008</v>
      </c>
      <c r="E135" t="s">
        <v>1109</v>
      </c>
      <c r="F135" t="s">
        <v>1031</v>
      </c>
      <c r="G135" t="str">
        <f>VLOOKUP(D135,Data!$BJ$5:$BJ$360,1,FALSE)</f>
        <v>33982_T11</v>
      </c>
    </row>
    <row r="136" spans="1:7" x14ac:dyDescent="0.25">
      <c r="A136">
        <v>2024</v>
      </c>
      <c r="B136">
        <v>2</v>
      </c>
      <c r="C136" t="s">
        <v>1100</v>
      </c>
      <c r="D136" t="s">
        <v>1011</v>
      </c>
      <c r="E136" t="s">
        <v>1140</v>
      </c>
      <c r="F136" t="s">
        <v>572</v>
      </c>
      <c r="G136" t="str">
        <f>VLOOKUP(D136,Data!$BJ$5:$BJ$360,1,FALSE)</f>
        <v>34102_T11</v>
      </c>
    </row>
    <row r="137" spans="1:7" x14ac:dyDescent="0.25">
      <c r="A137">
        <v>2024</v>
      </c>
      <c r="B137">
        <v>2</v>
      </c>
      <c r="C137" t="s">
        <v>1100</v>
      </c>
      <c r="D137" t="s">
        <v>1016</v>
      </c>
      <c r="E137" t="s">
        <v>1012</v>
      </c>
      <c r="F137" t="s">
        <v>584</v>
      </c>
      <c r="G137" t="str">
        <f>VLOOKUP(D137,Data!$BJ$5:$BJ$360,1,FALSE)</f>
        <v>34619_T11</v>
      </c>
    </row>
    <row r="138" spans="1:7" x14ac:dyDescent="0.25">
      <c r="A138">
        <v>2024</v>
      </c>
      <c r="B138">
        <v>2</v>
      </c>
      <c r="C138" t="s">
        <v>1100</v>
      </c>
      <c r="D138" t="s">
        <v>1017</v>
      </c>
      <c r="E138" t="s">
        <v>1013</v>
      </c>
      <c r="F138" t="s">
        <v>584</v>
      </c>
      <c r="G138" t="str">
        <f>VLOOKUP(D138,Data!$BJ$5:$BJ$360,1,FALSE)</f>
        <v>34620_T11</v>
      </c>
    </row>
    <row r="139" spans="1:7" x14ac:dyDescent="0.25">
      <c r="A139">
        <v>2024</v>
      </c>
      <c r="B139">
        <v>2</v>
      </c>
      <c r="C139" t="s">
        <v>1100</v>
      </c>
      <c r="D139" t="s">
        <v>1018</v>
      </c>
      <c r="E139" t="s">
        <v>1014</v>
      </c>
      <c r="F139" t="s">
        <v>586</v>
      </c>
      <c r="G139" t="str">
        <f>VLOOKUP(D139,Data!$BJ$5:$BJ$360,1,FALSE)</f>
        <v>34621_T11</v>
      </c>
    </row>
    <row r="140" spans="1:7" x14ac:dyDescent="0.25">
      <c r="A140">
        <v>2024</v>
      </c>
      <c r="B140">
        <v>2</v>
      </c>
      <c r="C140" t="s">
        <v>1100</v>
      </c>
      <c r="D140" t="s">
        <v>1019</v>
      </c>
      <c r="E140" t="s">
        <v>1015</v>
      </c>
      <c r="F140" t="s">
        <v>588</v>
      </c>
      <c r="G140" t="str">
        <f>VLOOKUP(D140,Data!$BJ$5:$BJ$360,1,FALSE)</f>
        <v>34634_T11</v>
      </c>
    </row>
    <row r="141" spans="1:7" x14ac:dyDescent="0.25">
      <c r="A141">
        <v>2024</v>
      </c>
      <c r="B141">
        <v>2</v>
      </c>
      <c r="C141" t="s">
        <v>1100</v>
      </c>
      <c r="D141" t="s">
        <v>1024</v>
      </c>
      <c r="E141" t="s">
        <v>1026</v>
      </c>
      <c r="F141" t="s">
        <v>583</v>
      </c>
      <c r="G141" t="str">
        <f>VLOOKUP(D141,Data!$BJ$5:$BJ$360,1,FALSE)</f>
        <v>34942_T11</v>
      </c>
    </row>
    <row r="142" spans="1:7" x14ac:dyDescent="0.25">
      <c r="A142">
        <v>2024</v>
      </c>
      <c r="B142">
        <v>2</v>
      </c>
      <c r="C142" t="s">
        <v>1100</v>
      </c>
      <c r="D142" t="s">
        <v>1025</v>
      </c>
      <c r="E142" t="s">
        <v>1138</v>
      </c>
      <c r="F142" t="s">
        <v>588</v>
      </c>
      <c r="G142" t="str">
        <f>VLOOKUP(D142,Data!$BJ$5:$BJ$360,1,FALSE)</f>
        <v>35161_T11</v>
      </c>
    </row>
    <row r="143" spans="1:7" x14ac:dyDescent="0.25">
      <c r="A143">
        <v>2024</v>
      </c>
      <c r="B143">
        <v>2</v>
      </c>
      <c r="C143" t="s">
        <v>1100</v>
      </c>
      <c r="D143" t="s">
        <v>1032</v>
      </c>
      <c r="E143" t="s">
        <v>1034</v>
      </c>
      <c r="F143" t="s">
        <v>582</v>
      </c>
      <c r="G143" t="str">
        <f>VLOOKUP(D143,Data!$BJ$5:$BJ$360,1,FALSE)</f>
        <v>35423_T11</v>
      </c>
    </row>
    <row r="144" spans="1:7" x14ac:dyDescent="0.25">
      <c r="A144">
        <v>2024</v>
      </c>
      <c r="B144">
        <v>2</v>
      </c>
      <c r="C144" t="s">
        <v>1100</v>
      </c>
      <c r="D144" t="s">
        <v>1037</v>
      </c>
      <c r="E144" t="s">
        <v>1142</v>
      </c>
      <c r="F144" t="s">
        <v>592</v>
      </c>
      <c r="G144" t="str">
        <f>VLOOKUP(D144,Data!$BJ$5:$BJ$360,1,FALSE)</f>
        <v>35788_T11</v>
      </c>
    </row>
    <row r="145" spans="1:7" x14ac:dyDescent="0.25">
      <c r="A145">
        <v>2024</v>
      </c>
      <c r="B145">
        <v>2</v>
      </c>
      <c r="C145" t="s">
        <v>1100</v>
      </c>
      <c r="D145" t="s">
        <v>1039</v>
      </c>
      <c r="E145" t="s">
        <v>1105</v>
      </c>
      <c r="F145" t="s">
        <v>588</v>
      </c>
      <c r="G145" t="str">
        <f>VLOOKUP(D145,Data!$BJ$5:$BJ$360,1,FALSE)</f>
        <v>35818_T11</v>
      </c>
    </row>
    <row r="146" spans="1:7" x14ac:dyDescent="0.25">
      <c r="A146">
        <v>2024</v>
      </c>
      <c r="B146">
        <v>2</v>
      </c>
      <c r="C146" t="s">
        <v>1100</v>
      </c>
      <c r="D146" t="s">
        <v>1101</v>
      </c>
      <c r="E146" t="s">
        <v>1102</v>
      </c>
      <c r="F146" t="s">
        <v>1031</v>
      </c>
      <c r="G146" t="e">
        <f>VLOOKUP(D146,Data!$BJ$5:$BJ$360,1,FALSE)</f>
        <v>#N/A</v>
      </c>
    </row>
    <row r="147" spans="1:7" x14ac:dyDescent="0.25">
      <c r="A147">
        <v>2024</v>
      </c>
      <c r="B147">
        <v>2</v>
      </c>
      <c r="C147" t="s">
        <v>1100</v>
      </c>
      <c r="D147" t="s">
        <v>1103</v>
      </c>
      <c r="E147" t="s">
        <v>1104</v>
      </c>
      <c r="F147" t="s">
        <v>589</v>
      </c>
      <c r="G147" t="e">
        <f>VLOOKUP(D147,Data!$BJ$5:$BJ$360,1,FALSE)</f>
        <v>#N/A</v>
      </c>
    </row>
    <row r="148" spans="1:7" x14ac:dyDescent="0.25">
      <c r="A148">
        <v>2024</v>
      </c>
      <c r="B148">
        <v>2</v>
      </c>
      <c r="C148" t="s">
        <v>1100</v>
      </c>
      <c r="D148" t="s">
        <v>1106</v>
      </c>
      <c r="E148" t="s">
        <v>1107</v>
      </c>
      <c r="F148" t="s">
        <v>1031</v>
      </c>
      <c r="G148" t="e">
        <f>VLOOKUP(D148,Data!$BJ$5:$BJ$360,1,FALSE)</f>
        <v>#N/A</v>
      </c>
    </row>
    <row r="149" spans="1:7" x14ac:dyDescent="0.25">
      <c r="A149">
        <v>2024</v>
      </c>
      <c r="B149">
        <v>2</v>
      </c>
      <c r="C149" t="s">
        <v>1100</v>
      </c>
      <c r="D149" t="s">
        <v>1112</v>
      </c>
      <c r="E149" t="s">
        <v>1113</v>
      </c>
      <c r="F149" t="s">
        <v>590</v>
      </c>
      <c r="G149" t="e">
        <f>VLOOKUP(D149,Data!$BJ$5:$BJ$360,1,FALSE)</f>
        <v>#N/A</v>
      </c>
    </row>
    <row r="150" spans="1:7" x14ac:dyDescent="0.25">
      <c r="A150">
        <v>2024</v>
      </c>
      <c r="B150">
        <v>2</v>
      </c>
      <c r="C150" t="s">
        <v>1100</v>
      </c>
      <c r="D150" t="s">
        <v>1114</v>
      </c>
      <c r="E150" t="s">
        <v>1115</v>
      </c>
      <c r="F150" t="s">
        <v>584</v>
      </c>
      <c r="G150" t="e">
        <f>VLOOKUP(D150,Data!$BJ$5:$BJ$360,1,FALSE)</f>
        <v>#N/A</v>
      </c>
    </row>
    <row r="151" spans="1:7" x14ac:dyDescent="0.25">
      <c r="A151">
        <v>2024</v>
      </c>
      <c r="B151">
        <v>2</v>
      </c>
      <c r="C151" t="s">
        <v>1100</v>
      </c>
      <c r="D151" t="s">
        <v>1121</v>
      </c>
      <c r="E151" t="s">
        <v>1122</v>
      </c>
      <c r="F151" t="s">
        <v>588</v>
      </c>
      <c r="G151" t="e">
        <f>VLOOKUP(D151,Data!$BJ$5:$BJ$360,1,FALSE)</f>
        <v>#N/A</v>
      </c>
    </row>
  </sheetData>
  <autoFilter ref="A1:G1" xr:uid="{9C78030A-1781-43CE-AFE1-EB94B3721D7C}">
    <sortState xmlns:xlrd2="http://schemas.microsoft.com/office/spreadsheetml/2017/richdata2" ref="A2:G151">
      <sortCondition ref="G1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4DDE-8B1A-FB41-B53D-302B7E0CA7EF}">
  <dimension ref="A1:BM4"/>
  <sheetViews>
    <sheetView workbookViewId="0">
      <selection activeCell="C18" sqref="C18"/>
    </sheetView>
  </sheetViews>
  <sheetFormatPr defaultColWidth="11.42578125" defaultRowHeight="15" x14ac:dyDescent="0.25"/>
  <cols>
    <col min="1" max="1" width="41.28515625" bestFit="1" customWidth="1"/>
    <col min="3" max="3" width="17.42578125" bestFit="1" customWidth="1"/>
    <col min="54" max="54" width="15.28515625" bestFit="1" customWidth="1"/>
  </cols>
  <sheetData>
    <row r="1" spans="1:65" ht="120.75" thickBot="1" x14ac:dyDescent="0.3">
      <c r="A1" s="64"/>
      <c r="B1" s="65"/>
      <c r="C1" s="66" t="s">
        <v>508</v>
      </c>
      <c r="D1" s="66" t="s">
        <v>509</v>
      </c>
      <c r="E1" s="66" t="s">
        <v>510</v>
      </c>
      <c r="F1" s="66" t="s">
        <v>505</v>
      </c>
      <c r="G1" s="66" t="s">
        <v>512</v>
      </c>
      <c r="H1" s="66" t="s">
        <v>513</v>
      </c>
      <c r="I1" s="66" t="s">
        <v>514</v>
      </c>
      <c r="J1" s="66" t="s">
        <v>515</v>
      </c>
      <c r="K1" s="66" t="s">
        <v>516</v>
      </c>
      <c r="L1" s="66" t="s">
        <v>517</v>
      </c>
      <c r="M1" s="66" t="s">
        <v>512</v>
      </c>
      <c r="N1" s="66" t="s">
        <v>513</v>
      </c>
      <c r="O1" s="66" t="s">
        <v>514</v>
      </c>
      <c r="P1" s="66" t="s">
        <v>515</v>
      </c>
      <c r="Q1" s="66" t="s">
        <v>516</v>
      </c>
      <c r="R1" s="66" t="s">
        <v>517</v>
      </c>
      <c r="S1" s="66" t="s">
        <v>518</v>
      </c>
      <c r="T1" s="66" t="s">
        <v>519</v>
      </c>
      <c r="U1" s="66" t="s">
        <v>520</v>
      </c>
      <c r="V1" s="66" t="s">
        <v>521</v>
      </c>
      <c r="W1" s="66" t="s">
        <v>516</v>
      </c>
      <c r="X1" s="66" t="s">
        <v>518</v>
      </c>
      <c r="Y1" s="66" t="s">
        <v>519</v>
      </c>
      <c r="Z1" s="66" t="s">
        <v>520</v>
      </c>
      <c r="AA1" s="66" t="s">
        <v>521</v>
      </c>
      <c r="AB1" s="66" t="s">
        <v>516</v>
      </c>
      <c r="AC1" s="66" t="s">
        <v>522</v>
      </c>
      <c r="AD1" s="66" t="s">
        <v>523</v>
      </c>
      <c r="AE1" s="66" t="s">
        <v>524</v>
      </c>
      <c r="AF1" s="66" t="s">
        <v>525</v>
      </c>
      <c r="AG1" s="66" t="s">
        <v>526</v>
      </c>
      <c r="AH1" s="66" t="s">
        <v>527</v>
      </c>
      <c r="AI1" s="66" t="s">
        <v>528</v>
      </c>
      <c r="AJ1" s="66" t="s">
        <v>529</v>
      </c>
      <c r="AK1" s="66" t="s">
        <v>530</v>
      </c>
      <c r="AL1" s="66" t="s">
        <v>522</v>
      </c>
      <c r="AM1" s="66" t="s">
        <v>523</v>
      </c>
      <c r="AN1" s="66" t="s">
        <v>524</v>
      </c>
      <c r="AO1" s="66" t="s">
        <v>525</v>
      </c>
      <c r="AP1" s="66" t="s">
        <v>526</v>
      </c>
      <c r="AQ1" s="66" t="s">
        <v>527</v>
      </c>
      <c r="AR1" s="66" t="s">
        <v>528</v>
      </c>
      <c r="AS1" s="66" t="s">
        <v>529</v>
      </c>
      <c r="AT1" s="66" t="s">
        <v>530</v>
      </c>
      <c r="AU1" s="66" t="s">
        <v>531</v>
      </c>
      <c r="AV1" s="66" t="s">
        <v>532</v>
      </c>
      <c r="AW1" s="66" t="s">
        <v>533</v>
      </c>
      <c r="AX1" s="66" t="s">
        <v>534</v>
      </c>
      <c r="AY1" s="66" t="s">
        <v>504</v>
      </c>
      <c r="AZ1" s="66" t="s">
        <v>535</v>
      </c>
      <c r="BA1" s="66" t="s">
        <v>536</v>
      </c>
      <c r="BB1" s="66" t="s">
        <v>537</v>
      </c>
      <c r="BC1" s="67"/>
      <c r="BD1" s="63"/>
      <c r="BE1" s="63"/>
      <c r="BF1" s="63"/>
      <c r="BG1" s="63"/>
      <c r="BH1" s="63"/>
      <c r="BI1" s="63"/>
      <c r="BJ1" s="63"/>
      <c r="BK1" s="63"/>
      <c r="BL1" s="63"/>
      <c r="BM1" s="63"/>
    </row>
    <row r="2" spans="1:65" s="68" customFormat="1" ht="90" x14ac:dyDescent="0.25">
      <c r="A2" s="69" t="s">
        <v>1041</v>
      </c>
      <c r="B2" s="69" t="s">
        <v>1042</v>
      </c>
      <c r="C2" s="69" t="s">
        <v>1051</v>
      </c>
      <c r="D2" s="69" t="s">
        <v>1052</v>
      </c>
      <c r="E2" s="69" t="s">
        <v>1053</v>
      </c>
      <c r="F2" s="69" t="s">
        <v>1054</v>
      </c>
      <c r="G2" s="69" t="s">
        <v>1055</v>
      </c>
      <c r="H2" s="69" t="s">
        <v>1056</v>
      </c>
      <c r="I2" s="69" t="s">
        <v>1057</v>
      </c>
      <c r="J2" s="69" t="s">
        <v>1058</v>
      </c>
      <c r="K2" s="69" t="s">
        <v>1059</v>
      </c>
      <c r="L2" s="69" t="s">
        <v>1060</v>
      </c>
      <c r="M2" s="69" t="s">
        <v>1061</v>
      </c>
      <c r="N2" s="69" t="s">
        <v>1062</v>
      </c>
      <c r="O2" s="69" t="s">
        <v>1063</v>
      </c>
      <c r="P2" s="69" t="s">
        <v>1064</v>
      </c>
      <c r="Q2" s="69" t="s">
        <v>1065</v>
      </c>
      <c r="R2" s="69" t="s">
        <v>1066</v>
      </c>
      <c r="S2" s="69" t="s">
        <v>1067</v>
      </c>
      <c r="T2" s="69" t="s">
        <v>1068</v>
      </c>
      <c r="U2" s="69" t="s">
        <v>1069</v>
      </c>
      <c r="V2" s="69" t="s">
        <v>1070</v>
      </c>
      <c r="W2" s="69" t="s">
        <v>1071</v>
      </c>
      <c r="X2" s="69" t="s">
        <v>1072</v>
      </c>
      <c r="Y2" s="69" t="s">
        <v>1073</v>
      </c>
      <c r="Z2" s="69" t="s">
        <v>1074</v>
      </c>
      <c r="AA2" s="69" t="s">
        <v>1075</v>
      </c>
      <c r="AB2" s="69" t="s">
        <v>1076</v>
      </c>
      <c r="AC2" s="69" t="s">
        <v>1094</v>
      </c>
      <c r="AD2" s="69" t="s">
        <v>1077</v>
      </c>
      <c r="AE2" s="69" t="s">
        <v>1078</v>
      </c>
      <c r="AF2" s="69" t="s">
        <v>1079</v>
      </c>
      <c r="AG2" s="69" t="s">
        <v>1080</v>
      </c>
      <c r="AH2" s="69" t="s">
        <v>1081</v>
      </c>
      <c r="AI2" s="69" t="s">
        <v>1082</v>
      </c>
      <c r="AJ2" s="69" t="s">
        <v>1083</v>
      </c>
      <c r="AK2" s="69" t="s">
        <v>1084</v>
      </c>
      <c r="AL2" s="69" t="s">
        <v>1085</v>
      </c>
      <c r="AM2" s="69" t="s">
        <v>1086</v>
      </c>
      <c r="AN2" s="69" t="s">
        <v>1087</v>
      </c>
      <c r="AO2" s="69" t="s">
        <v>1088</v>
      </c>
      <c r="AP2" s="69" t="s">
        <v>1089</v>
      </c>
      <c r="AQ2" s="69" t="s">
        <v>1090</v>
      </c>
      <c r="AR2" s="69" t="s">
        <v>1091</v>
      </c>
      <c r="AS2" s="69" t="s">
        <v>1092</v>
      </c>
      <c r="AT2" s="69" t="s">
        <v>1093</v>
      </c>
      <c r="AU2" s="69" t="s">
        <v>1045</v>
      </c>
      <c r="AV2" s="69" t="s">
        <v>1046</v>
      </c>
      <c r="AW2" s="69" t="s">
        <v>1044</v>
      </c>
      <c r="AX2" s="69" t="s">
        <v>1049</v>
      </c>
      <c r="AY2" s="69" t="s">
        <v>1023</v>
      </c>
      <c r="AZ2" s="69" t="s">
        <v>1048</v>
      </c>
      <c r="BA2" s="69" t="s">
        <v>1047</v>
      </c>
      <c r="BB2" s="69" t="s">
        <v>1050</v>
      </c>
      <c r="BC2" s="69" t="s">
        <v>1043</v>
      </c>
      <c r="BD2" s="63"/>
      <c r="BE2" s="63"/>
      <c r="BF2" s="63"/>
      <c r="BG2" s="63"/>
      <c r="BH2" s="63"/>
      <c r="BI2" s="63"/>
      <c r="BJ2" s="63"/>
      <c r="BK2" s="63"/>
      <c r="BL2" s="63"/>
      <c r="BM2" s="63"/>
    </row>
    <row r="3" spans="1:65" x14ac:dyDescent="0.25">
      <c r="A3" t="str">
        <f>Data!C30</f>
        <v>KJ - Jaroměř</v>
      </c>
      <c r="B3">
        <f>Data!E30</f>
        <v>2</v>
      </c>
      <c r="C3">
        <f>Data!G30</f>
        <v>244.67699999999999</v>
      </c>
      <c r="D3">
        <f>Data!H30</f>
        <v>104.82599999999999</v>
      </c>
      <c r="E3">
        <f>Data!I30</f>
        <v>139.851</v>
      </c>
      <c r="F3">
        <f>Data!J30</f>
        <v>34.988</v>
      </c>
      <c r="G3">
        <f>Data!L30</f>
        <v>82.034000000000006</v>
      </c>
      <c r="H3">
        <f>Data!M30</f>
        <v>0.49099999999999999</v>
      </c>
      <c r="I3">
        <f>Data!N30</f>
        <v>0.65600000000000003</v>
      </c>
      <c r="J3">
        <f>Data!O30</f>
        <v>0</v>
      </c>
      <c r="K3">
        <f>Data!P30</f>
        <v>0</v>
      </c>
      <c r="L3">
        <f>Data!Q30</f>
        <v>80.887</v>
      </c>
      <c r="M3">
        <f>Data!S30</f>
        <v>394</v>
      </c>
      <c r="N3">
        <f>Data!T30</f>
        <v>0</v>
      </c>
      <c r="O3">
        <f>Data!U30</f>
        <v>0</v>
      </c>
      <c r="P3">
        <f>Data!V30</f>
        <v>0</v>
      </c>
      <c r="Q3">
        <f>Data!W30</f>
        <v>0</v>
      </c>
      <c r="R3">
        <f>Data!X30</f>
        <v>394</v>
      </c>
      <c r="S3">
        <f>Data!Z30</f>
        <v>0.12</v>
      </c>
      <c r="T3">
        <f>Data!AB30</f>
        <v>1.2669999999999999</v>
      </c>
      <c r="U3">
        <f>Data!AC30</f>
        <v>0</v>
      </c>
      <c r="V3">
        <f>Data!AD30</f>
        <v>0</v>
      </c>
      <c r="W3">
        <f>Data!AE30</f>
        <v>0</v>
      </c>
      <c r="X3">
        <f>Data!AG30</f>
        <v>0</v>
      </c>
      <c r="Y3">
        <f>Data!AI30</f>
        <v>0</v>
      </c>
      <c r="Z3">
        <v>0</v>
      </c>
      <c r="AA3">
        <f>Data!AK30</f>
        <v>0</v>
      </c>
      <c r="AB3">
        <f>Data!AL30</f>
        <v>0</v>
      </c>
      <c r="AC3">
        <f>Data!AM30</f>
        <v>80.887</v>
      </c>
      <c r="AD3">
        <f>Data!AN30</f>
        <v>0</v>
      </c>
      <c r="AE3">
        <f>Data!AO30</f>
        <v>0</v>
      </c>
      <c r="AF3">
        <f>Data!AP30</f>
        <v>0</v>
      </c>
      <c r="AG3">
        <f>Data!AQ30</f>
        <v>0</v>
      </c>
      <c r="AH3">
        <f>Data!AR30</f>
        <v>0</v>
      </c>
      <c r="AI3">
        <f>Data!AS30</f>
        <v>0</v>
      </c>
      <c r="AJ3">
        <f>Data!AT30</f>
        <v>0</v>
      </c>
      <c r="AK3">
        <f>Data!AU30</f>
        <v>0</v>
      </c>
      <c r="AL3">
        <f>Data!AV30</f>
        <v>394</v>
      </c>
      <c r="AM3">
        <f>Data!AW30</f>
        <v>0</v>
      </c>
      <c r="AN3">
        <f>Data!AX30</f>
        <v>0</v>
      </c>
      <c r="AO3">
        <f>Data!AY30</f>
        <v>0</v>
      </c>
      <c r="AP3">
        <f>Data!AZ30</f>
        <v>0</v>
      </c>
      <c r="AQ3">
        <f>Data!BA30</f>
        <v>0</v>
      </c>
      <c r="AR3">
        <f>Data!BB30</f>
        <v>0</v>
      </c>
      <c r="AS3">
        <f>Data!BC30</f>
        <v>0</v>
      </c>
      <c r="AT3">
        <f>Data!BD30</f>
        <v>0</v>
      </c>
      <c r="AU3">
        <f>Data!BE30</f>
        <v>82.034000000000006</v>
      </c>
      <c r="AV3">
        <f>Data!BF30</f>
        <v>394</v>
      </c>
      <c r="AW3">
        <f>Data!BG30</f>
        <v>244.67699999999999</v>
      </c>
      <c r="AX3" t="str">
        <f>Data!BJ30</f>
        <v>32867_T11</v>
      </c>
      <c r="AY3" t="str">
        <f>Data!BK30</f>
        <v>Královéhradecký</v>
      </c>
      <c r="AZ3">
        <f>Data!BL30</f>
        <v>0.2</v>
      </c>
      <c r="BA3">
        <f>Data!BM30</f>
        <v>0.28599999999999998</v>
      </c>
      <c r="BB3" t="str">
        <f>Data!BN30</f>
        <v>ČEZ Distribuce, a.s.</v>
      </c>
    </row>
    <row r="4" spans="1:65" x14ac:dyDescent="0.25">
      <c r="A4" t="str">
        <f>Data!C31</f>
        <v>KJ - Jihlava, U Břízek</v>
      </c>
      <c r="B4">
        <f>Data!E31</f>
        <v>2</v>
      </c>
      <c r="C4">
        <f>Data!G31</f>
        <v>1924.096</v>
      </c>
      <c r="D4">
        <f>Data!H31</f>
        <v>883.77</v>
      </c>
      <c r="E4">
        <f>Data!I31</f>
        <v>1040.326</v>
      </c>
      <c r="F4">
        <f>Data!J31</f>
        <v>35.018999999999998</v>
      </c>
      <c r="G4">
        <f>Data!L31</f>
        <v>724.68100000000004</v>
      </c>
      <c r="H4">
        <f>Data!M31</f>
        <v>6.3710000000000004</v>
      </c>
      <c r="I4">
        <f>Data!N31</f>
        <v>7.5</v>
      </c>
      <c r="J4">
        <f>Data!O31</f>
        <v>0</v>
      </c>
      <c r="K4">
        <f>Data!P31</f>
        <v>0</v>
      </c>
      <c r="L4">
        <f>Data!Q31</f>
        <v>710.81</v>
      </c>
      <c r="M4">
        <f>Data!S31</f>
        <v>3071</v>
      </c>
      <c r="N4">
        <f>Data!T31</f>
        <v>0</v>
      </c>
      <c r="O4">
        <f>Data!U31</f>
        <v>0</v>
      </c>
      <c r="P4">
        <f>Data!V31</f>
        <v>0</v>
      </c>
      <c r="Q4">
        <f>Data!W31</f>
        <v>0</v>
      </c>
      <c r="R4">
        <f>Data!X31</f>
        <v>3071</v>
      </c>
      <c r="S4">
        <f>Data!Z31</f>
        <v>2.0760000000000001</v>
      </c>
      <c r="T4">
        <f>Data!AB31</f>
        <v>15.946999999999999</v>
      </c>
      <c r="U4">
        <f>Data!AC31</f>
        <v>0</v>
      </c>
      <c r="V4">
        <f>Data!AD31</f>
        <v>0</v>
      </c>
      <c r="W4">
        <f>Data!AE31</f>
        <v>0</v>
      </c>
      <c r="X4">
        <f>Data!AG31</f>
        <v>0</v>
      </c>
      <c r="Y4">
        <f>Data!AI31</f>
        <v>0</v>
      </c>
      <c r="Z4">
        <v>0</v>
      </c>
      <c r="AA4">
        <f>Data!AK31</f>
        <v>0</v>
      </c>
      <c r="AB4">
        <f>Data!AL31</f>
        <v>0</v>
      </c>
      <c r="AC4">
        <f>Data!AM31</f>
        <v>710.81</v>
      </c>
      <c r="AD4">
        <f>Data!AN31</f>
        <v>0</v>
      </c>
      <c r="AE4">
        <f>Data!AO31</f>
        <v>0</v>
      </c>
      <c r="AF4">
        <f>Data!AP31</f>
        <v>0</v>
      </c>
      <c r="AG4">
        <f>Data!AQ31</f>
        <v>0</v>
      </c>
      <c r="AH4">
        <f>Data!AR31</f>
        <v>0</v>
      </c>
      <c r="AI4">
        <f>Data!AS31</f>
        <v>0</v>
      </c>
      <c r="AJ4">
        <f>Data!AT31</f>
        <v>0</v>
      </c>
      <c r="AK4">
        <f>Data!AU31</f>
        <v>0</v>
      </c>
      <c r="AL4">
        <f>Data!AV31</f>
        <v>3071</v>
      </c>
      <c r="AM4">
        <f>Data!AW31</f>
        <v>0</v>
      </c>
      <c r="AN4">
        <f>Data!AX31</f>
        <v>0</v>
      </c>
      <c r="AO4">
        <f>Data!AY31</f>
        <v>0</v>
      </c>
      <c r="AP4">
        <f>Data!AZ31</f>
        <v>0</v>
      </c>
      <c r="AQ4">
        <f>Data!BA31</f>
        <v>0</v>
      </c>
      <c r="AR4">
        <f>Data!BB31</f>
        <v>0</v>
      </c>
      <c r="AS4">
        <f>Data!BC31</f>
        <v>0</v>
      </c>
      <c r="AT4">
        <f>Data!BD31</f>
        <v>0</v>
      </c>
      <c r="AU4">
        <f>Data!BE31</f>
        <v>724.68100000000004</v>
      </c>
      <c r="AV4">
        <f>Data!BF31</f>
        <v>3071</v>
      </c>
      <c r="AW4">
        <f>Data!BG31</f>
        <v>1924.096</v>
      </c>
      <c r="AX4" t="str">
        <f>Data!BJ31</f>
        <v>09594_T11</v>
      </c>
      <c r="AY4" t="str">
        <f>Data!BK31</f>
        <v>Vysočina</v>
      </c>
      <c r="AZ4">
        <f>Data!BL31</f>
        <v>2.0139999999999998</v>
      </c>
      <c r="BA4">
        <f>Data!BM31</f>
        <v>2.4729999999999999</v>
      </c>
      <c r="BB4" t="str">
        <f>Data!BN31</f>
        <v>EG.D, a.s.</v>
      </c>
    </row>
  </sheetData>
  <phoneticPr fontId="1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2"/>
  <dimension ref="A1:TG174"/>
  <sheetViews>
    <sheetView zoomScaleNormal="100" workbookViewId="0">
      <selection activeCell="C48" sqref="C48"/>
    </sheetView>
  </sheetViews>
  <sheetFormatPr defaultColWidth="8.85546875" defaultRowHeight="15" x14ac:dyDescent="0.25"/>
  <cols>
    <col min="1" max="1" width="11.42578125" bestFit="1" customWidth="1"/>
    <col min="2" max="2" width="24.42578125" bestFit="1" customWidth="1"/>
    <col min="3" max="3" width="25.28515625" bestFit="1" customWidth="1"/>
    <col min="4" max="4" width="5.7109375" customWidth="1"/>
    <col min="5" max="5" width="6.85546875" customWidth="1"/>
    <col min="6" max="6" width="27.42578125" bestFit="1" customWidth="1"/>
    <col min="7" max="7" width="10.7109375" customWidth="1"/>
    <col min="8" max="8" width="2.7109375" customWidth="1" collapsed="1"/>
    <col min="9" max="9" width="6.85546875" customWidth="1"/>
    <col min="10" max="10" width="36.85546875" bestFit="1" customWidth="1"/>
    <col min="11" max="11" width="10.7109375" bestFit="1" customWidth="1"/>
    <col min="12" max="12" width="2.7109375" customWidth="1"/>
    <col min="13" max="13" width="6.85546875" customWidth="1"/>
    <col min="14" max="14" width="35.85546875" bestFit="1" customWidth="1"/>
    <col min="15" max="15" width="8.42578125" bestFit="1" customWidth="1"/>
    <col min="16" max="16" width="2.7109375" customWidth="1"/>
    <col min="17" max="17" width="6.85546875" customWidth="1"/>
    <col min="18" max="18" width="51.42578125" bestFit="1" customWidth="1"/>
    <col min="19" max="19" width="8.42578125" bestFit="1" customWidth="1"/>
    <col min="20" max="20" width="2.7109375" customWidth="1"/>
    <col min="21" max="21" width="6.85546875" customWidth="1"/>
    <col min="22" max="22" width="32.7109375" bestFit="1" customWidth="1"/>
    <col min="23" max="23" width="38.42578125" bestFit="1" customWidth="1"/>
    <col min="24" max="24" width="2.7109375" customWidth="1" collapsed="1"/>
    <col min="25" max="25" width="6.85546875" customWidth="1"/>
    <col min="26" max="26" width="37.42578125" bestFit="1" customWidth="1"/>
    <col min="27" max="27" width="10.7109375" bestFit="1" customWidth="1"/>
    <col min="28" max="28" width="2.7109375" customWidth="1"/>
    <col min="29" max="29" width="23.28515625" bestFit="1" customWidth="1"/>
    <col min="30" max="30" width="27.7109375" bestFit="1" customWidth="1"/>
    <col min="31" max="31" width="19.42578125" bestFit="1" customWidth="1"/>
    <col min="32" max="32" width="2.7109375" customWidth="1"/>
    <col min="33" max="33" width="6.85546875" customWidth="1"/>
    <col min="34" max="34" width="29.85546875" bestFit="1" customWidth="1"/>
    <col min="35" max="35" width="6.140625" bestFit="1" customWidth="1"/>
    <col min="36" max="36" width="23.85546875" bestFit="1" customWidth="1"/>
    <col min="37" max="37" width="18" bestFit="1" customWidth="1"/>
    <col min="38" max="38" width="26.42578125" bestFit="1" customWidth="1"/>
    <col min="39" max="39" width="13.42578125" bestFit="1" customWidth="1"/>
    <col min="40" max="40" width="15.85546875" bestFit="1" customWidth="1"/>
    <col min="41" max="41" width="20.85546875" bestFit="1" customWidth="1"/>
    <col min="42" max="42" width="27.42578125" bestFit="1" customWidth="1"/>
    <col min="43" max="43" width="23.85546875" bestFit="1" customWidth="1"/>
    <col min="44" max="44" width="18" bestFit="1" customWidth="1"/>
    <col min="45" max="45" width="26.42578125" bestFit="1" customWidth="1"/>
    <col min="46" max="46" width="13.42578125" bestFit="1" customWidth="1"/>
    <col min="47" max="47" width="15.85546875" bestFit="1" customWidth="1"/>
    <col min="48" max="48" width="20.85546875" bestFit="1" customWidth="1"/>
    <col min="49" max="49" width="27.42578125" bestFit="1" customWidth="1"/>
    <col min="50" max="50" width="23.85546875" bestFit="1" customWidth="1"/>
    <col min="51" max="51" width="18" bestFit="1" customWidth="1"/>
    <col min="52" max="52" width="26.42578125" bestFit="1" customWidth="1"/>
    <col min="53" max="53" width="13.42578125" bestFit="1" customWidth="1"/>
    <col min="54" max="54" width="15.85546875" bestFit="1" customWidth="1"/>
    <col min="55" max="55" width="20.85546875" bestFit="1" customWidth="1"/>
    <col min="56" max="56" width="27.42578125" bestFit="1" customWidth="1"/>
    <col min="57" max="57" width="23.85546875" bestFit="1" customWidth="1"/>
    <col min="58" max="58" width="18" bestFit="1" customWidth="1"/>
    <col min="59" max="59" width="26.42578125" bestFit="1" customWidth="1"/>
    <col min="60" max="60" width="13.42578125" bestFit="1" customWidth="1"/>
    <col min="61" max="61" width="15.85546875" bestFit="1" customWidth="1"/>
    <col min="62" max="62" width="20.85546875" bestFit="1" customWidth="1"/>
    <col min="63" max="63" width="27.42578125" bestFit="1" customWidth="1"/>
    <col min="64" max="64" width="23.85546875" bestFit="1" customWidth="1"/>
    <col min="65" max="65" width="18" bestFit="1" customWidth="1"/>
    <col min="66" max="66" width="26.42578125" bestFit="1" customWidth="1"/>
    <col min="67" max="67" width="13.42578125" bestFit="1" customWidth="1"/>
    <col min="68" max="68" width="15.85546875" bestFit="1" customWidth="1"/>
    <col min="69" max="69" width="20.85546875" bestFit="1" customWidth="1"/>
    <col min="70" max="70" width="27.42578125" bestFit="1" customWidth="1"/>
    <col min="71" max="71" width="23.85546875" bestFit="1" customWidth="1"/>
    <col min="72" max="72" width="18" bestFit="1" customWidth="1"/>
    <col min="73" max="73" width="26.42578125" bestFit="1" customWidth="1"/>
    <col min="74" max="74" width="13.42578125" bestFit="1" customWidth="1"/>
    <col min="75" max="75" width="15.85546875" bestFit="1" customWidth="1"/>
    <col min="76" max="76" width="20.85546875" bestFit="1" customWidth="1"/>
    <col min="77" max="77" width="27.42578125" bestFit="1" customWidth="1"/>
    <col min="78" max="78" width="23.85546875" bestFit="1" customWidth="1"/>
    <col min="79" max="79" width="18" bestFit="1" customWidth="1"/>
    <col min="80" max="80" width="26.42578125" bestFit="1" customWidth="1"/>
    <col min="81" max="81" width="13.42578125" bestFit="1" customWidth="1"/>
    <col min="82" max="82" width="15.85546875" bestFit="1" customWidth="1"/>
    <col min="83" max="83" width="20.85546875" bestFit="1" customWidth="1"/>
    <col min="84" max="84" width="27.42578125" bestFit="1" customWidth="1"/>
    <col min="85" max="85" width="23.85546875" bestFit="1" customWidth="1"/>
    <col min="86" max="86" width="18" bestFit="1" customWidth="1"/>
    <col min="87" max="87" width="26.42578125" bestFit="1" customWidth="1"/>
    <col min="88" max="88" width="13.42578125" bestFit="1" customWidth="1"/>
    <col min="89" max="89" width="15.85546875" bestFit="1" customWidth="1"/>
    <col min="90" max="90" width="20.85546875" bestFit="1" customWidth="1"/>
    <col min="91" max="91" width="27.42578125" bestFit="1" customWidth="1"/>
    <col min="92" max="92" width="23.85546875" bestFit="1" customWidth="1"/>
    <col min="93" max="93" width="18" bestFit="1" customWidth="1"/>
    <col min="94" max="94" width="26.42578125" bestFit="1" customWidth="1"/>
    <col min="95" max="95" width="13.42578125" bestFit="1" customWidth="1"/>
    <col min="96" max="96" width="15.85546875" bestFit="1" customWidth="1"/>
    <col min="97" max="97" width="20.85546875" bestFit="1" customWidth="1"/>
    <col min="98" max="98" width="27.42578125" bestFit="1" customWidth="1"/>
    <col min="99" max="99" width="23.85546875" bestFit="1" customWidth="1"/>
    <col min="100" max="100" width="18" bestFit="1" customWidth="1"/>
    <col min="101" max="101" width="26.42578125" bestFit="1" customWidth="1"/>
    <col min="102" max="102" width="13.42578125" bestFit="1" customWidth="1"/>
    <col min="103" max="103" width="15.85546875" bestFit="1" customWidth="1"/>
    <col min="104" max="104" width="20.85546875" bestFit="1" customWidth="1"/>
    <col min="105" max="105" width="27.42578125" bestFit="1" customWidth="1"/>
    <col min="106" max="106" width="23.85546875" bestFit="1" customWidth="1"/>
    <col min="107" max="107" width="18" bestFit="1" customWidth="1"/>
    <col min="108" max="108" width="26.42578125" bestFit="1" customWidth="1"/>
    <col min="109" max="109" width="10.7109375" bestFit="1" customWidth="1"/>
    <col min="110" max="110" width="22.85546875" bestFit="1" customWidth="1"/>
    <col min="111" max="111" width="8" customWidth="1"/>
    <col min="112" max="112" width="29.7109375" bestFit="1" customWidth="1"/>
    <col min="113" max="113" width="5" customWidth="1"/>
    <col min="114" max="114" width="29.7109375" bestFit="1" customWidth="1"/>
    <col min="115" max="115" width="6" customWidth="1"/>
    <col min="116" max="116" width="31.7109375" bestFit="1" customWidth="1"/>
    <col min="117" max="117" width="2" customWidth="1"/>
    <col min="118" max="118" width="31.7109375" bestFit="1" customWidth="1"/>
    <col min="119" max="119" width="6" customWidth="1"/>
    <col min="120" max="120" width="31.7109375" bestFit="1" customWidth="1"/>
    <col min="121" max="121" width="2" customWidth="1"/>
    <col min="122" max="122" width="31.7109375" bestFit="1" customWidth="1"/>
    <col min="123" max="123" width="2" customWidth="1"/>
    <col min="124" max="124" width="31.28515625" bestFit="1" customWidth="1"/>
    <col min="125" max="125" width="2" customWidth="1"/>
    <col min="126" max="126" width="31.28515625" bestFit="1" customWidth="1"/>
    <col min="127" max="127" width="2" customWidth="1"/>
    <col min="128" max="128" width="36.85546875" bestFit="1" customWidth="1"/>
    <col min="129" max="129" width="2" customWidth="1"/>
    <col min="130" max="130" width="36.85546875" bestFit="1" customWidth="1"/>
    <col min="131" max="131" width="8" customWidth="1"/>
    <col min="132" max="132" width="28.140625" bestFit="1" customWidth="1"/>
    <col min="133" max="133" width="5" customWidth="1"/>
    <col min="134" max="134" width="28.140625" bestFit="1" customWidth="1"/>
    <col min="135" max="135" width="22.85546875" bestFit="1" customWidth="1"/>
    <col min="136" max="137" width="29.7109375" bestFit="1" customWidth="1"/>
    <col min="138" max="141" width="31.7109375" bestFit="1" customWidth="1"/>
    <col min="142" max="143" width="31.28515625" bestFit="1" customWidth="1"/>
    <col min="144" max="145" width="36.85546875" bestFit="1" customWidth="1"/>
    <col min="146" max="147" width="28.140625" bestFit="1" customWidth="1"/>
    <col min="148" max="148" width="22.85546875" bestFit="1" customWidth="1"/>
    <col min="149" max="150" width="29.7109375" bestFit="1" customWidth="1"/>
    <col min="151" max="154" width="31.7109375" bestFit="1" customWidth="1"/>
    <col min="155" max="156" width="31.28515625" bestFit="1" customWidth="1"/>
    <col min="157" max="158" width="36.85546875" bestFit="1" customWidth="1"/>
    <col min="159" max="160" width="28.140625" bestFit="1" customWidth="1"/>
    <col min="161" max="161" width="22.85546875" bestFit="1" customWidth="1"/>
    <col min="162" max="163" width="29.7109375" bestFit="1" customWidth="1"/>
    <col min="164" max="167" width="31.7109375" bestFit="1" customWidth="1"/>
    <col min="168" max="169" width="31.28515625" bestFit="1" customWidth="1"/>
    <col min="170" max="171" width="36.85546875" bestFit="1" customWidth="1"/>
    <col min="172" max="173" width="28.140625" bestFit="1" customWidth="1"/>
    <col min="174" max="174" width="22.85546875" bestFit="1" customWidth="1"/>
    <col min="175" max="176" width="29.7109375" bestFit="1" customWidth="1"/>
    <col min="177" max="180" width="31.7109375" bestFit="1" customWidth="1"/>
    <col min="181" max="182" width="31.28515625" bestFit="1" customWidth="1"/>
    <col min="183" max="184" width="36.85546875" bestFit="1" customWidth="1"/>
    <col min="185" max="186" width="28.140625" bestFit="1" customWidth="1"/>
    <col min="187" max="187" width="22.85546875" bestFit="1" customWidth="1"/>
    <col min="188" max="189" width="29.7109375" bestFit="1" customWidth="1"/>
    <col min="190" max="193" width="31.7109375" bestFit="1" customWidth="1"/>
    <col min="194" max="195" width="31.28515625" bestFit="1" customWidth="1"/>
    <col min="196" max="197" width="36.85546875" bestFit="1" customWidth="1"/>
    <col min="198" max="199" width="28.140625" bestFit="1" customWidth="1"/>
    <col min="200" max="200" width="22.85546875" bestFit="1" customWidth="1"/>
    <col min="201" max="202" width="29.7109375" bestFit="1" customWidth="1"/>
    <col min="203" max="206" width="31.7109375" bestFit="1" customWidth="1"/>
    <col min="207" max="208" width="31.28515625" bestFit="1" customWidth="1"/>
    <col min="209" max="210" width="36.85546875" bestFit="1" customWidth="1"/>
    <col min="211" max="212" width="28.140625" bestFit="1" customWidth="1"/>
    <col min="213" max="213" width="22.85546875" bestFit="1" customWidth="1"/>
    <col min="214" max="215" width="29.7109375" bestFit="1" customWidth="1"/>
    <col min="216" max="219" width="31.7109375" bestFit="1" customWidth="1"/>
    <col min="220" max="221" width="31.28515625" bestFit="1" customWidth="1"/>
    <col min="222" max="223" width="36.85546875" bestFit="1" customWidth="1"/>
    <col min="224" max="225" width="28.140625" bestFit="1" customWidth="1"/>
    <col min="226" max="226" width="22.85546875" bestFit="1" customWidth="1"/>
    <col min="227" max="228" width="29.7109375" bestFit="1" customWidth="1"/>
    <col min="229" max="232" width="31.7109375" bestFit="1" customWidth="1"/>
    <col min="233" max="234" width="31.28515625" bestFit="1" customWidth="1"/>
    <col min="235" max="236" width="36.85546875" bestFit="1" customWidth="1"/>
    <col min="237" max="238" width="28.140625" bestFit="1" customWidth="1"/>
    <col min="239" max="239" width="22.85546875" bestFit="1" customWidth="1"/>
    <col min="240" max="241" width="29.7109375" bestFit="1" customWidth="1"/>
    <col min="242" max="245" width="31.7109375" bestFit="1" customWidth="1"/>
    <col min="246" max="247" width="31.28515625" bestFit="1" customWidth="1"/>
    <col min="248" max="249" width="36.85546875" bestFit="1" customWidth="1"/>
    <col min="250" max="251" width="28.140625" bestFit="1" customWidth="1"/>
    <col min="252" max="252" width="22.85546875" bestFit="1" customWidth="1"/>
    <col min="253" max="254" width="29.7109375" bestFit="1" customWidth="1"/>
    <col min="255" max="258" width="31.7109375" bestFit="1" customWidth="1"/>
    <col min="259" max="260" width="31.28515625" bestFit="1" customWidth="1"/>
    <col min="261" max="262" width="36.85546875" bestFit="1" customWidth="1"/>
    <col min="263" max="264" width="28.140625" bestFit="1" customWidth="1"/>
    <col min="265" max="265" width="22.85546875" bestFit="1" customWidth="1"/>
    <col min="266" max="267" width="29.7109375" bestFit="1" customWidth="1"/>
    <col min="268" max="271" width="31.7109375" bestFit="1" customWidth="1"/>
    <col min="272" max="273" width="31.28515625" bestFit="1" customWidth="1"/>
    <col min="274" max="275" width="36.85546875" bestFit="1" customWidth="1"/>
    <col min="276" max="277" width="28.140625" bestFit="1" customWidth="1"/>
    <col min="278" max="278" width="8" customWidth="1"/>
    <col min="279" max="279" width="29.7109375" bestFit="1" customWidth="1"/>
    <col min="280" max="280" width="5" customWidth="1"/>
    <col min="281" max="281" width="29.7109375" bestFit="1" customWidth="1"/>
    <col min="282" max="282" width="6" customWidth="1"/>
    <col min="283" max="283" width="31.7109375" bestFit="1" customWidth="1"/>
    <col min="284" max="284" width="2" customWidth="1"/>
    <col min="285" max="285" width="31.7109375" bestFit="1" customWidth="1"/>
    <col min="286" max="286" width="6" customWidth="1"/>
    <col min="287" max="287" width="31.7109375" bestFit="1" customWidth="1"/>
    <col min="288" max="288" width="2" customWidth="1"/>
    <col min="289" max="289" width="31.7109375" bestFit="1" customWidth="1"/>
    <col min="290" max="290" width="2" customWidth="1"/>
    <col min="291" max="291" width="31.28515625" bestFit="1" customWidth="1"/>
    <col min="292" max="292" width="2" customWidth="1"/>
    <col min="293" max="293" width="31.28515625" bestFit="1" customWidth="1"/>
    <col min="294" max="294" width="2" customWidth="1"/>
    <col min="295" max="295" width="36.85546875" bestFit="1" customWidth="1"/>
    <col min="296" max="296" width="2" customWidth="1"/>
    <col min="297" max="297" width="36.85546875" bestFit="1" customWidth="1"/>
    <col min="298" max="298" width="8" customWidth="1"/>
    <col min="299" max="299" width="28.140625" bestFit="1" customWidth="1"/>
    <col min="300" max="300" width="5" customWidth="1"/>
    <col min="301" max="301" width="28.140625" bestFit="1" customWidth="1"/>
    <col min="302" max="302" width="6" customWidth="1"/>
    <col min="303" max="303" width="20.7109375" bestFit="1" customWidth="1"/>
    <col min="304" max="304" width="2" customWidth="1"/>
    <col min="305" max="305" width="20.7109375" bestFit="1" customWidth="1"/>
    <col min="306" max="306" width="8" customWidth="1"/>
    <col min="307" max="307" width="27.42578125" bestFit="1" customWidth="1"/>
    <col min="308" max="308" width="5" customWidth="1"/>
    <col min="309" max="309" width="27.42578125" bestFit="1" customWidth="1"/>
    <col min="310" max="310" width="6" customWidth="1"/>
    <col min="311" max="311" width="29.7109375" bestFit="1" customWidth="1"/>
    <col min="312" max="312" width="2" customWidth="1"/>
    <col min="313" max="313" width="29.7109375" bestFit="1" customWidth="1"/>
    <col min="314" max="314" width="2" customWidth="1"/>
    <col min="315" max="315" width="29.7109375" bestFit="1" customWidth="1"/>
    <col min="316" max="316" width="2" customWidth="1"/>
    <col min="317" max="317" width="20" bestFit="1" customWidth="1"/>
    <col min="318" max="318" width="2" customWidth="1"/>
    <col min="319" max="319" width="20" bestFit="1" customWidth="1"/>
    <col min="320" max="320" width="2" customWidth="1"/>
    <col min="321" max="321" width="35.85546875" bestFit="1" customWidth="1"/>
    <col min="322" max="322" width="2" customWidth="1"/>
    <col min="323" max="323" width="35.85546875" bestFit="1" customWidth="1"/>
    <col min="324" max="324" width="8" customWidth="1"/>
    <col min="325" max="325" width="34" bestFit="1" customWidth="1"/>
    <col min="326" max="326" width="5" customWidth="1"/>
    <col min="327" max="327" width="34" bestFit="1" customWidth="1"/>
    <col min="328" max="328" width="2" customWidth="1"/>
    <col min="329" max="329" width="34.28515625" bestFit="1" customWidth="1"/>
    <col min="330" max="330" width="2" customWidth="1"/>
    <col min="331" max="331" width="34.28515625" bestFit="1" customWidth="1"/>
    <col min="332" max="332" width="2" customWidth="1"/>
    <col min="333" max="333" width="24.42578125" bestFit="1" customWidth="1"/>
    <col min="334" max="334" width="2" customWidth="1"/>
    <col min="335" max="335" width="24.42578125" bestFit="1" customWidth="1"/>
    <col min="336" max="336" width="2" customWidth="1"/>
    <col min="337" max="337" width="28.140625" bestFit="1" customWidth="1"/>
    <col min="338" max="338" width="2" customWidth="1"/>
    <col min="339" max="339" width="28.140625" bestFit="1" customWidth="1"/>
    <col min="340" max="340" width="2" customWidth="1"/>
    <col min="341" max="341" width="24.42578125" bestFit="1" customWidth="1"/>
    <col min="342" max="342" width="2" customWidth="1"/>
    <col min="343" max="343" width="24.42578125" bestFit="1" customWidth="1"/>
    <col min="344" max="344" width="2" customWidth="1"/>
    <col min="345" max="345" width="37.7109375" bestFit="1" customWidth="1"/>
    <col min="346" max="346" width="2" customWidth="1"/>
    <col min="347" max="347" width="37.7109375" bestFit="1" customWidth="1"/>
    <col min="348" max="348" width="2" customWidth="1"/>
    <col min="349" max="349" width="51.42578125" bestFit="1" customWidth="1"/>
    <col min="350" max="350" width="2" customWidth="1"/>
    <col min="351" max="351" width="51.42578125" bestFit="1" customWidth="1"/>
    <col min="352" max="352" width="2" customWidth="1"/>
    <col min="353" max="353" width="27.85546875" bestFit="1" customWidth="1"/>
    <col min="354" max="354" width="2" customWidth="1"/>
    <col min="355" max="355" width="27.85546875" bestFit="1" customWidth="1"/>
    <col min="356" max="356" width="2" customWidth="1"/>
    <col min="357" max="357" width="23.42578125" bestFit="1" customWidth="1"/>
    <col min="358" max="358" width="2" customWidth="1"/>
    <col min="359" max="359" width="23.42578125" bestFit="1" customWidth="1"/>
    <col min="360" max="360" width="38.42578125" bestFit="1" customWidth="1"/>
    <col min="361" max="361" width="16.42578125" bestFit="1" customWidth="1"/>
    <col min="362" max="362" width="2" customWidth="1"/>
    <col min="363" max="363" width="32.7109375" bestFit="1" customWidth="1"/>
    <col min="364" max="364" width="6" customWidth="1"/>
    <col min="365" max="365" width="30.85546875" bestFit="1" customWidth="1"/>
    <col min="366" max="366" width="16.42578125" bestFit="1" customWidth="1"/>
    <col min="367" max="367" width="32.7109375" bestFit="1" customWidth="1"/>
    <col min="368" max="368" width="30.85546875" bestFit="1" customWidth="1"/>
    <col min="369" max="369" width="16.42578125" bestFit="1" customWidth="1"/>
    <col min="370" max="370" width="32.7109375" bestFit="1" customWidth="1"/>
    <col min="371" max="371" width="30.85546875" bestFit="1" customWidth="1"/>
    <col min="372" max="372" width="16.42578125" bestFit="1" customWidth="1"/>
    <col min="373" max="373" width="32.7109375" bestFit="1" customWidth="1"/>
    <col min="374" max="374" width="30.85546875" bestFit="1" customWidth="1"/>
    <col min="375" max="375" width="16.42578125" bestFit="1" customWidth="1"/>
    <col min="376" max="376" width="32.7109375" bestFit="1" customWidth="1"/>
    <col min="377" max="377" width="30.85546875" bestFit="1" customWidth="1"/>
    <col min="378" max="378" width="16.42578125" bestFit="1" customWidth="1"/>
    <col min="379" max="379" width="32.7109375" bestFit="1" customWidth="1"/>
    <col min="380" max="380" width="30.85546875" bestFit="1" customWidth="1"/>
    <col min="381" max="381" width="16.42578125" bestFit="1" customWidth="1"/>
    <col min="382" max="382" width="32.7109375" bestFit="1" customWidth="1"/>
    <col min="383" max="383" width="30.85546875" bestFit="1" customWidth="1"/>
    <col min="384" max="384" width="16.42578125" bestFit="1" customWidth="1"/>
    <col min="385" max="385" width="32.7109375" bestFit="1" customWidth="1"/>
    <col min="386" max="386" width="30.85546875" bestFit="1" customWidth="1"/>
    <col min="387" max="387" width="16.42578125" bestFit="1" customWidth="1"/>
    <col min="388" max="388" width="32.7109375" bestFit="1" customWidth="1"/>
    <col min="389" max="389" width="30.85546875" bestFit="1" customWidth="1"/>
    <col min="390" max="390" width="16.42578125" bestFit="1" customWidth="1"/>
    <col min="391" max="391" width="32.7109375" bestFit="1" customWidth="1"/>
    <col min="392" max="392" width="30.85546875" bestFit="1" customWidth="1"/>
    <col min="393" max="393" width="10.7109375" bestFit="1" customWidth="1"/>
    <col min="394" max="394" width="27" bestFit="1" customWidth="1"/>
    <col min="395" max="395" width="8" customWidth="1"/>
    <col min="396" max="396" width="26.42578125" bestFit="1" customWidth="1"/>
    <col min="397" max="397" width="5" customWidth="1"/>
    <col min="398" max="398" width="37.42578125" bestFit="1" customWidth="1"/>
    <col min="399" max="399" width="8" customWidth="1"/>
    <col min="400" max="400" width="25.85546875" bestFit="1" customWidth="1"/>
    <col min="401" max="401" width="5.7109375" customWidth="1"/>
    <col min="402" max="402" width="34.42578125" bestFit="1" customWidth="1"/>
    <col min="403" max="403" width="27" bestFit="1" customWidth="1"/>
    <col min="404" max="404" width="26.42578125" bestFit="1" customWidth="1"/>
    <col min="405" max="405" width="37.42578125" bestFit="1" customWidth="1"/>
    <col min="406" max="406" width="25.85546875" bestFit="1" customWidth="1"/>
    <col min="407" max="407" width="34.42578125" bestFit="1" customWidth="1"/>
    <col min="408" max="408" width="27" bestFit="1" customWidth="1"/>
    <col min="409" max="409" width="26.42578125" bestFit="1" customWidth="1"/>
    <col min="410" max="410" width="37.42578125" bestFit="1" customWidth="1"/>
    <col min="411" max="411" width="25.85546875" bestFit="1" customWidth="1"/>
    <col min="412" max="412" width="34.42578125" bestFit="1" customWidth="1"/>
    <col min="413" max="413" width="27" bestFit="1" customWidth="1"/>
    <col min="414" max="414" width="26.42578125" bestFit="1" customWidth="1"/>
    <col min="415" max="415" width="37.42578125" bestFit="1" customWidth="1"/>
    <col min="416" max="416" width="25.85546875" bestFit="1" customWidth="1"/>
    <col min="417" max="417" width="34.42578125" bestFit="1" customWidth="1"/>
    <col min="418" max="418" width="27" bestFit="1" customWidth="1"/>
    <col min="419" max="419" width="26.42578125" bestFit="1" customWidth="1"/>
    <col min="420" max="420" width="37.42578125" bestFit="1" customWidth="1"/>
    <col min="421" max="421" width="25.85546875" bestFit="1" customWidth="1"/>
    <col min="422" max="422" width="34.42578125" bestFit="1" customWidth="1"/>
    <col min="423" max="423" width="27" bestFit="1" customWidth="1"/>
    <col min="424" max="424" width="26.42578125" bestFit="1" customWidth="1"/>
    <col min="425" max="425" width="37.42578125" bestFit="1" customWidth="1"/>
    <col min="426" max="426" width="25.85546875" bestFit="1" customWidth="1"/>
    <col min="427" max="427" width="34.42578125" bestFit="1" customWidth="1"/>
    <col min="428" max="428" width="27" bestFit="1" customWidth="1"/>
    <col min="429" max="429" width="26.42578125" bestFit="1" customWidth="1"/>
    <col min="430" max="430" width="37.42578125" bestFit="1" customWidth="1"/>
    <col min="431" max="431" width="25.85546875" bestFit="1" customWidth="1"/>
    <col min="432" max="432" width="34.42578125" bestFit="1" customWidth="1"/>
    <col min="433" max="433" width="27" bestFit="1" customWidth="1"/>
    <col min="434" max="434" width="26.42578125" bestFit="1" customWidth="1"/>
    <col min="435" max="435" width="37.42578125" bestFit="1" customWidth="1"/>
    <col min="436" max="436" width="25.85546875" bestFit="1" customWidth="1"/>
    <col min="437" max="437" width="34.42578125" bestFit="1" customWidth="1"/>
    <col min="438" max="438" width="27" bestFit="1" customWidth="1"/>
    <col min="439" max="439" width="26.42578125" bestFit="1" customWidth="1"/>
    <col min="440" max="440" width="37.42578125" bestFit="1" customWidth="1"/>
    <col min="441" max="441" width="25.85546875" bestFit="1" customWidth="1"/>
    <col min="442" max="442" width="34.42578125" bestFit="1" customWidth="1"/>
    <col min="443" max="443" width="27" bestFit="1" customWidth="1"/>
    <col min="444" max="444" width="26.42578125" bestFit="1" customWidth="1"/>
    <col min="445" max="445" width="37.42578125" bestFit="1" customWidth="1"/>
    <col min="446" max="446" width="25.85546875" bestFit="1" customWidth="1"/>
    <col min="447" max="447" width="34.42578125" bestFit="1" customWidth="1"/>
    <col min="448" max="448" width="27" bestFit="1" customWidth="1"/>
    <col min="449" max="449" width="26.42578125" bestFit="1" customWidth="1"/>
    <col min="450" max="450" width="37.42578125" bestFit="1" customWidth="1"/>
    <col min="451" max="451" width="25.85546875" bestFit="1" customWidth="1"/>
    <col min="452" max="452" width="34.42578125" bestFit="1" customWidth="1"/>
    <col min="453" max="453" width="27" bestFit="1" customWidth="1"/>
    <col min="454" max="454" width="26.42578125" bestFit="1" customWidth="1"/>
    <col min="455" max="455" width="37.42578125" bestFit="1" customWidth="1"/>
    <col min="456" max="456" width="25.85546875" bestFit="1" customWidth="1"/>
    <col min="457" max="457" width="34.42578125" bestFit="1" customWidth="1"/>
    <col min="458" max="458" width="8" customWidth="1"/>
    <col min="459" max="459" width="26.42578125" bestFit="1" customWidth="1"/>
    <col min="460" max="460" width="5" customWidth="1"/>
    <col min="461" max="461" width="37.42578125" bestFit="1" customWidth="1"/>
    <col min="462" max="464" width="2" customWidth="1"/>
    <col min="465" max="465" width="6" customWidth="1"/>
    <col min="466" max="466" width="10" bestFit="1" customWidth="1"/>
    <col min="467" max="467" width="19.140625" bestFit="1" customWidth="1"/>
    <col min="468" max="468" width="2" customWidth="1"/>
    <col min="469" max="469" width="29.85546875" bestFit="1" customWidth="1"/>
    <col min="470" max="470" width="2" customWidth="1"/>
    <col min="471" max="493" width="29.85546875" bestFit="1" customWidth="1"/>
    <col min="494" max="494" width="2" customWidth="1"/>
    <col min="495" max="495" width="29.85546875" bestFit="1" customWidth="1"/>
    <col min="496" max="496" width="2" customWidth="1"/>
    <col min="497" max="497" width="29.85546875" bestFit="1" customWidth="1"/>
    <col min="498" max="520" width="2" customWidth="1"/>
    <col min="521" max="521" width="27.7109375" bestFit="1" customWidth="1"/>
    <col min="522" max="522" width="2" customWidth="1"/>
    <col min="523" max="523" width="27.7109375" bestFit="1" customWidth="1"/>
    <col min="524" max="524" width="11" bestFit="1" customWidth="1"/>
    <col min="525" max="525" width="18.7109375" bestFit="1" customWidth="1"/>
    <col min="526" max="526" width="19.28515625" bestFit="1" customWidth="1"/>
    <col min="527" max="527" width="19.42578125" bestFit="1" customWidth="1"/>
  </cols>
  <sheetData>
    <row r="1" spans="1:527" x14ac:dyDescent="0.25">
      <c r="A1" s="70" t="s">
        <v>55</v>
      </c>
      <c r="B1" s="70"/>
      <c r="C1" s="70"/>
      <c r="D1" s="70"/>
      <c r="E1" s="70"/>
      <c r="F1" s="70"/>
      <c r="G1" s="70"/>
      <c r="I1" t="s">
        <v>568</v>
      </c>
    </row>
    <row r="2" spans="1:527" x14ac:dyDescent="0.25">
      <c r="A2" s="70"/>
      <c r="B2" s="70"/>
      <c r="C2" s="70"/>
      <c r="D2" s="70"/>
      <c r="E2" s="70"/>
      <c r="F2" s="70"/>
      <c r="G2" s="70"/>
      <c r="I2" t="str">
        <f>"C:\Users\JakubUrban\OneDrive - ČEZ Energo, s.r.o\_Pracovní "&amp;D3&amp;"\02_ERU\Export\"</f>
        <v>C:\Users\JakubUrban\OneDrive - ČEZ Energo, s.r.o\_Pracovní 2023\02_ERU\Export\</v>
      </c>
    </row>
    <row r="3" spans="1:527" x14ac:dyDescent="0.25">
      <c r="A3" s="3" t="s">
        <v>0</v>
      </c>
      <c r="B3" s="3" t="s">
        <v>1</v>
      </c>
      <c r="C3" s="4">
        <v>29060109</v>
      </c>
      <c r="D3" s="12">
        <f>Data!C1</f>
        <v>2023</v>
      </c>
      <c r="E3" s="12">
        <f>Data!E5</f>
        <v>2</v>
      </c>
      <c r="F3" s="3" t="s">
        <v>2</v>
      </c>
      <c r="G3" s="4">
        <v>721055966</v>
      </c>
      <c r="I3" t="s">
        <v>798</v>
      </c>
    </row>
    <row r="4" spans="1:527" x14ac:dyDescent="0.25">
      <c r="A4" s="1" t="s">
        <v>541</v>
      </c>
      <c r="B4" s="1">
        <v>148</v>
      </c>
      <c r="F4" s="1"/>
      <c r="H4" s="1"/>
      <c r="I4" s="38" t="s">
        <v>799</v>
      </c>
      <c r="J4" s="1"/>
      <c r="K4" s="1"/>
      <c r="L4" s="1"/>
      <c r="M4" s="1"/>
      <c r="O4" s="1"/>
      <c r="Q4" s="1"/>
      <c r="R4" s="1"/>
      <c r="S4" s="1"/>
      <c r="T4" s="1"/>
      <c r="U4" s="1"/>
      <c r="W4" s="1"/>
      <c r="Y4" s="1"/>
      <c r="AA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H4" s="1"/>
      <c r="DJ4" s="1"/>
      <c r="DL4" s="1"/>
      <c r="DN4" s="1"/>
      <c r="DP4" s="1"/>
      <c r="DR4" s="1"/>
      <c r="DT4" s="1"/>
      <c r="DV4" s="1"/>
      <c r="DX4" s="1"/>
      <c r="DZ4" s="1"/>
      <c r="EB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S4" s="1"/>
      <c r="JU4" s="1"/>
      <c r="JW4" s="1"/>
      <c r="JY4" s="1"/>
      <c r="KA4" s="1"/>
      <c r="KC4" s="1"/>
      <c r="KE4" s="1"/>
      <c r="KG4" s="1"/>
      <c r="KI4" s="1"/>
      <c r="KK4" s="1"/>
      <c r="KM4" s="1"/>
      <c r="KO4" s="1"/>
      <c r="KQ4" s="1"/>
      <c r="KS4" s="1"/>
      <c r="KU4" s="1"/>
      <c r="KW4" s="1"/>
      <c r="KY4" s="1"/>
      <c r="LA4" s="1"/>
      <c r="LC4" s="1"/>
      <c r="LE4" s="1"/>
      <c r="LG4" s="1"/>
      <c r="LI4" s="1"/>
      <c r="LK4" s="1"/>
      <c r="LM4" s="1"/>
      <c r="LO4" s="1"/>
      <c r="LQ4" s="1"/>
      <c r="LS4" s="1"/>
      <c r="LU4" s="1"/>
      <c r="LW4" s="1"/>
      <c r="LY4" s="1"/>
      <c r="MA4" s="1"/>
      <c r="MC4" s="1"/>
      <c r="ME4" s="1"/>
      <c r="MG4" s="1"/>
      <c r="MI4" s="1"/>
      <c r="MK4" s="1"/>
      <c r="MM4" s="1"/>
      <c r="MO4" s="1"/>
      <c r="MQ4" s="1"/>
      <c r="MS4" s="1"/>
      <c r="MU4" s="1"/>
      <c r="MV4" s="1"/>
      <c r="MW4" s="1"/>
      <c r="MY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F4" s="1"/>
      <c r="OH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Q4" s="1"/>
      <c r="QS4" s="1"/>
      <c r="QX4" s="1"/>
      <c r="QY4" s="1"/>
      <c r="RA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SA4" s="1"/>
      <c r="SC4" s="1"/>
      <c r="TA4" s="1"/>
      <c r="TC4" s="1"/>
      <c r="TD4" s="1"/>
      <c r="TE4" s="1"/>
      <c r="TF4" s="1"/>
      <c r="TG4" s="1"/>
    </row>
    <row r="5" spans="1:527" x14ac:dyDescent="0.25">
      <c r="A5" s="1" t="s">
        <v>540</v>
      </c>
      <c r="B5">
        <f>INDEX(Data!$B$5:$BO$200,Export!$B$4,2)</f>
        <v>0</v>
      </c>
      <c r="F5" s="1"/>
      <c r="H5" s="1"/>
      <c r="AA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H5" s="1"/>
      <c r="DJ5" s="1"/>
      <c r="DL5" s="1"/>
      <c r="DN5" s="1"/>
      <c r="DP5" s="1"/>
      <c r="DR5" s="1"/>
      <c r="DT5" s="1"/>
      <c r="DV5" s="1"/>
      <c r="DX5" s="1"/>
      <c r="DZ5" s="1"/>
      <c r="EB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S5" s="1"/>
      <c r="JU5" s="1"/>
      <c r="JW5" s="1"/>
      <c r="JY5" s="1"/>
      <c r="KA5" s="1"/>
      <c r="KC5" s="1"/>
      <c r="KE5" s="1"/>
      <c r="KG5" s="1"/>
      <c r="KI5" s="1"/>
      <c r="KK5" s="1"/>
      <c r="KM5" s="1"/>
      <c r="KO5" s="1"/>
      <c r="KQ5" s="1"/>
      <c r="KS5" s="1"/>
      <c r="KU5" s="1"/>
      <c r="KW5" s="1"/>
      <c r="KY5" s="1"/>
      <c r="LA5" s="1"/>
      <c r="LC5" s="1"/>
      <c r="LE5" s="1"/>
      <c r="LG5" s="1"/>
      <c r="LI5" s="1"/>
      <c r="LK5" s="1"/>
      <c r="LM5" s="1"/>
      <c r="LO5" s="1"/>
      <c r="LQ5" s="1"/>
      <c r="LS5" s="1"/>
      <c r="LU5" s="1"/>
      <c r="LW5" s="1"/>
      <c r="LY5" s="1"/>
      <c r="MA5" s="1"/>
      <c r="MC5" s="1"/>
      <c r="ME5" s="1"/>
      <c r="MG5" s="1"/>
      <c r="MI5" s="1"/>
      <c r="MK5" s="1"/>
      <c r="MM5" s="1"/>
      <c r="MO5" s="1"/>
      <c r="MQ5" s="1"/>
      <c r="MS5" s="1"/>
      <c r="MU5" s="1"/>
      <c r="MV5" s="1"/>
      <c r="MW5" s="1"/>
      <c r="MY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F5" s="1"/>
      <c r="OH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Q5" s="1"/>
      <c r="QS5" s="1"/>
      <c r="QX5" s="1"/>
      <c r="QY5" s="1"/>
      <c r="RA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SA5" s="1"/>
      <c r="SC5" s="1"/>
      <c r="TA5" s="1"/>
      <c r="TC5" s="1"/>
      <c r="TD5" s="1"/>
      <c r="TE5" s="1"/>
      <c r="TF5" s="1"/>
      <c r="TG5" s="1"/>
    </row>
    <row r="6" spans="1:527" ht="15.75" x14ac:dyDescent="0.25">
      <c r="A6" s="2" t="s">
        <v>437</v>
      </c>
      <c r="B6" s="2" t="s">
        <v>56</v>
      </c>
      <c r="C6" s="2" t="s">
        <v>57</v>
      </c>
      <c r="D6" s="2"/>
      <c r="E6" s="2" t="s">
        <v>436</v>
      </c>
      <c r="F6" s="2" t="s">
        <v>56</v>
      </c>
      <c r="G6" s="2" t="s">
        <v>57</v>
      </c>
      <c r="H6" s="2"/>
      <c r="I6" s="2" t="s">
        <v>438</v>
      </c>
      <c r="J6" s="2" t="s">
        <v>56</v>
      </c>
      <c r="K6" s="2" t="s">
        <v>57</v>
      </c>
      <c r="L6" s="2"/>
      <c r="M6" s="2" t="s">
        <v>439</v>
      </c>
      <c r="N6" s="2" t="s">
        <v>56</v>
      </c>
      <c r="O6" s="2" t="s">
        <v>57</v>
      </c>
      <c r="P6" s="2"/>
      <c r="Q6" s="2" t="s">
        <v>440</v>
      </c>
      <c r="R6" s="2" t="s">
        <v>56</v>
      </c>
      <c r="S6" s="2" t="s">
        <v>57</v>
      </c>
      <c r="T6" s="2"/>
      <c r="U6" s="2" t="s">
        <v>441</v>
      </c>
      <c r="V6" s="2" t="s">
        <v>56</v>
      </c>
      <c r="W6" s="2" t="s">
        <v>57</v>
      </c>
      <c r="X6" s="2"/>
      <c r="Y6" s="2" t="s">
        <v>442</v>
      </c>
      <c r="Z6" s="2" t="s">
        <v>56</v>
      </c>
      <c r="AA6" s="2" t="s">
        <v>57</v>
      </c>
      <c r="AB6" s="2"/>
      <c r="AC6" s="2"/>
      <c r="AD6" s="2" t="s">
        <v>56</v>
      </c>
      <c r="AE6" s="2" t="s">
        <v>57</v>
      </c>
      <c r="AF6" s="2"/>
      <c r="AG6" s="2" t="s">
        <v>49</v>
      </c>
      <c r="AH6" s="2" t="s">
        <v>56</v>
      </c>
      <c r="AI6" s="2" t="s">
        <v>57</v>
      </c>
    </row>
    <row r="7" spans="1:527" x14ac:dyDescent="0.25">
      <c r="A7" s="5" t="s">
        <v>58</v>
      </c>
      <c r="B7" s="3" t="s">
        <v>4</v>
      </c>
      <c r="C7" s="3" t="s">
        <v>3</v>
      </c>
      <c r="E7" s="5" t="s">
        <v>155</v>
      </c>
      <c r="F7" s="3" t="s">
        <v>11</v>
      </c>
      <c r="G7" s="3" t="s">
        <v>10</v>
      </c>
      <c r="I7" s="5" t="s">
        <v>239</v>
      </c>
      <c r="J7" s="3" t="s">
        <v>20</v>
      </c>
      <c r="K7" s="3" t="s">
        <v>10</v>
      </c>
      <c r="M7" s="5" t="s">
        <v>407</v>
      </c>
      <c r="N7" s="3" t="s">
        <v>26</v>
      </c>
      <c r="O7" s="12">
        <f>INDEX(Data!$B$5:$BO$200,Export!$B$4,HLOOKUP(Export!M7,Data!$B$1:$BN$2,2,FALSE)+2)</f>
        <v>0</v>
      </c>
      <c r="Q7" s="5" t="s">
        <v>418</v>
      </c>
      <c r="R7" s="3" t="s">
        <v>31</v>
      </c>
      <c r="S7" s="12">
        <f>INDEX(Data!$B$5:$BO$200,Export!$B$4,HLOOKUP(Export!Q7,Data!$B$1:$BN$2,2,FALSE)+2)</f>
        <v>0</v>
      </c>
      <c r="U7" s="5" t="s">
        <v>59</v>
      </c>
      <c r="V7" s="3" t="s">
        <v>41</v>
      </c>
      <c r="W7" s="3" t="s">
        <v>40</v>
      </c>
      <c r="Y7" s="5" t="s">
        <v>89</v>
      </c>
      <c r="Z7" s="3" t="s">
        <v>44</v>
      </c>
      <c r="AA7" s="3" t="s">
        <v>10</v>
      </c>
      <c r="AC7" s="5" t="s">
        <v>475</v>
      </c>
      <c r="AD7" s="4"/>
      <c r="AE7" s="4">
        <v>1</v>
      </c>
      <c r="AG7" s="5" t="s">
        <v>447</v>
      </c>
      <c r="AH7" s="3" t="s">
        <v>49</v>
      </c>
      <c r="AI7">
        <v>0</v>
      </c>
    </row>
    <row r="8" spans="1:527" x14ac:dyDescent="0.25">
      <c r="A8" s="5" t="s">
        <v>151</v>
      </c>
      <c r="B8" s="3" t="s">
        <v>5</v>
      </c>
      <c r="C8" s="12">
        <f>INDEX(Data!$B$5:$BO$200,Export!$B$4,HLOOKUP(Export!$A$8,Data!$B$1:$BN$2,2,FALSE)+2)</f>
        <v>0</v>
      </c>
      <c r="E8" s="5" t="s">
        <v>156</v>
      </c>
      <c r="F8" s="3" t="s">
        <v>13</v>
      </c>
      <c r="G8" s="3" t="s">
        <v>12</v>
      </c>
      <c r="I8" s="5" t="s">
        <v>240</v>
      </c>
      <c r="J8" s="3" t="s">
        <v>21</v>
      </c>
      <c r="K8" s="12">
        <f>INDEX(Data!$B$5:$BO$200,Export!$B$4,HLOOKUP(Export!I8,Data!$B$1:$BN$2,2,FALSE)+2)</f>
        <v>0</v>
      </c>
      <c r="M8" s="5" t="s">
        <v>408</v>
      </c>
      <c r="N8" s="3" t="s">
        <v>26</v>
      </c>
      <c r="O8" s="12">
        <f>INDEX(Data!$B$5:$BO$200,Export!$B$4,HLOOKUP(Export!M8,Data!$B$1:$BN$2,2,FALSE)+2)</f>
        <v>0</v>
      </c>
      <c r="Q8" s="5" t="s">
        <v>419</v>
      </c>
      <c r="R8" s="3" t="s">
        <v>31</v>
      </c>
      <c r="S8" s="12">
        <f>INDEX(Data!$B$5:$BO$200,Export!$B$4,HLOOKUP(Export!Q8,Data!$B$1:$BN$2,2,FALSE)+2)</f>
        <v>0</v>
      </c>
      <c r="U8" s="5" t="s">
        <v>60</v>
      </c>
      <c r="V8" s="3" t="s">
        <v>42</v>
      </c>
      <c r="W8" s="10">
        <f>C10</f>
        <v>0</v>
      </c>
      <c r="Y8" s="5" t="s">
        <v>90</v>
      </c>
      <c r="Z8" s="3" t="s">
        <v>45</v>
      </c>
      <c r="AA8" s="12">
        <f>INDEX(Data!$B$5:$BO$200,Export!$B$4,HLOOKUP(Export!Y8,Data!$B$1:$BN$2,2,FALSE)+2)</f>
        <v>0</v>
      </c>
      <c r="AC8" s="5" t="s">
        <v>476</v>
      </c>
      <c r="AD8" s="4"/>
      <c r="AE8" s="4">
        <v>1</v>
      </c>
      <c r="AG8" s="5" t="s">
        <v>448</v>
      </c>
      <c r="AH8" s="3" t="s">
        <v>49</v>
      </c>
      <c r="AI8">
        <v>0</v>
      </c>
    </row>
    <row r="9" spans="1:527" x14ac:dyDescent="0.25">
      <c r="A9" s="5" t="s">
        <v>152</v>
      </c>
      <c r="B9" s="3" t="s">
        <v>7</v>
      </c>
      <c r="C9" s="3" t="s">
        <v>6</v>
      </c>
      <c r="E9" s="5" t="s">
        <v>157</v>
      </c>
      <c r="F9" s="3" t="s">
        <v>14</v>
      </c>
      <c r="G9" s="12">
        <f>INDEX(Data!$B$5:$BO$200,Export!$B$4,HLOOKUP(Export!E9,Data!$B$1:$BN$2,2,FALSE)+2)</f>
        <v>0</v>
      </c>
      <c r="I9" s="5" t="s">
        <v>241</v>
      </c>
      <c r="J9" s="3" t="s">
        <v>21</v>
      </c>
      <c r="K9" s="12">
        <f>INDEX(Data!$B$5:$BO$200,Export!$B$4,HLOOKUP(Export!I9,Data!$B$1:$BN$2,2,FALSE)+2)</f>
        <v>0</v>
      </c>
      <c r="M9" s="5" t="s">
        <v>409</v>
      </c>
      <c r="N9" s="3" t="s">
        <v>27</v>
      </c>
      <c r="O9" s="12">
        <f>INDEX(Data!$B$5:$BO$200,Export!$B$4,HLOOKUP(Export!M9,Data!$B$1:$BN$2,2,FALSE)+2)</f>
        <v>0</v>
      </c>
      <c r="Q9" s="5" t="s">
        <v>420</v>
      </c>
      <c r="R9" s="3" t="s">
        <v>32</v>
      </c>
      <c r="S9" s="12">
        <f>INDEX(Data!$B$5:$BO$200,Export!$B$4,HLOOKUP(Export!Q9,Data!$B$1:$BN$2,2,FALSE)+2)</f>
        <v>0</v>
      </c>
      <c r="U9" s="5" t="s">
        <v>61</v>
      </c>
      <c r="V9" s="3" t="s">
        <v>43</v>
      </c>
      <c r="W9" s="10">
        <f>C11</f>
        <v>0</v>
      </c>
      <c r="Y9" s="5" t="s">
        <v>91</v>
      </c>
      <c r="Z9" s="3" t="s">
        <v>46</v>
      </c>
      <c r="AA9" s="12">
        <f>INDEX(Data!$B$5:$BO$200,Export!$B$4,HLOOKUP(Export!Y9,Data!$B$1:$BN$2,2,FALSE)+2)</f>
        <v>0</v>
      </c>
      <c r="AC9" s="5" t="s">
        <v>443</v>
      </c>
      <c r="AD9" s="4"/>
      <c r="AE9" s="10">
        <f>C10</f>
        <v>0</v>
      </c>
      <c r="AG9" s="5" t="s">
        <v>449</v>
      </c>
      <c r="AH9" s="3" t="s">
        <v>49</v>
      </c>
      <c r="AI9" s="4"/>
    </row>
    <row r="10" spans="1:527" x14ac:dyDescent="0.25">
      <c r="A10" s="5" t="s">
        <v>153</v>
      </c>
      <c r="B10" s="3" t="s">
        <v>8</v>
      </c>
      <c r="C10" s="12">
        <f>INDEX(Data!$B$5:$BO$200,Export!$B$4,HLOOKUP(Export!$A$10,Data!$B$1:$BN$2,2,FALSE)+2)</f>
        <v>0</v>
      </c>
      <c r="E10" s="5" t="s">
        <v>158</v>
      </c>
      <c r="F10" s="3" t="s">
        <v>15</v>
      </c>
      <c r="G10" s="12">
        <f>INDEX(Data!$B$5:$BO$200,Export!$B$4,HLOOKUP(Export!E10,Data!$B$1:$BN$2,2,FALSE)+2)</f>
        <v>0</v>
      </c>
      <c r="I10" s="5" t="s">
        <v>242</v>
      </c>
      <c r="J10" s="3" t="s">
        <v>22</v>
      </c>
      <c r="K10" s="12">
        <f>INDEX(Data!$B$5:$BO$200,Export!$B$4,HLOOKUP(Export!I10,Data!$B$1:$BN$2,2,FALSE)+2)</f>
        <v>0</v>
      </c>
      <c r="M10" s="5" t="s">
        <v>410</v>
      </c>
      <c r="N10" s="3" t="s">
        <v>27</v>
      </c>
      <c r="O10" s="12">
        <f>INDEX(Data!$B$5:$BO$200,Export!$B$4,HLOOKUP(Export!M10,Data!$B$1:$BN$2,2,FALSE)+2)</f>
        <v>0</v>
      </c>
      <c r="Q10" s="5" t="s">
        <v>421</v>
      </c>
      <c r="R10" s="3" t="s">
        <v>32</v>
      </c>
      <c r="S10" s="12">
        <f>INDEX(Data!$B$5:$BO$200,Export!$B$4,HLOOKUP(Export!Q10,Data!$B$1:$BN$2,2,FALSE)+2)</f>
        <v>0</v>
      </c>
      <c r="U10" s="5" t="s">
        <v>62</v>
      </c>
      <c r="V10" s="3" t="s">
        <v>41</v>
      </c>
      <c r="W10" s="4"/>
      <c r="Y10" s="5" t="s">
        <v>92</v>
      </c>
      <c r="Z10" s="3" t="s">
        <v>47</v>
      </c>
      <c r="AA10" s="12">
        <f>INDEX(Data!$B$5:$BO$200,Export!$B$4,HLOOKUP(Export!Y10,Data!$B$1:$BN$2,2,FALSE)+2)</f>
        <v>0</v>
      </c>
      <c r="AC10" s="5" t="s">
        <v>444</v>
      </c>
      <c r="AD10" s="4"/>
      <c r="AE10" s="10">
        <f>C11</f>
        <v>0</v>
      </c>
      <c r="AG10" s="5" t="s">
        <v>450</v>
      </c>
      <c r="AH10" s="3" t="s">
        <v>49</v>
      </c>
      <c r="AI10" s="4"/>
    </row>
    <row r="11" spans="1:527" x14ac:dyDescent="0.25">
      <c r="A11" s="5" t="s">
        <v>154</v>
      </c>
      <c r="B11" s="3" t="s">
        <v>9</v>
      </c>
      <c r="C11" s="12">
        <f>INDEX(Data!$B$5:$BO$200,Export!$B$4,HLOOKUP(Export!A11,Data!$B$1:$BN$2,2,FALSE)+2)</f>
        <v>0</v>
      </c>
      <c r="E11" s="5" t="s">
        <v>159</v>
      </c>
      <c r="F11" s="3" t="s">
        <v>16</v>
      </c>
      <c r="G11" s="12">
        <f>INDEX(Data!$B$5:$BO$200,Export!$B$4,HLOOKUP(Export!E11,Data!$B$1:$BN$2,2,FALSE)+2)</f>
        <v>0</v>
      </c>
      <c r="I11" s="5" t="s">
        <v>243</v>
      </c>
      <c r="J11" s="3" t="s">
        <v>22</v>
      </c>
      <c r="K11" s="12">
        <f>INDEX(Data!$B$5:$BO$200,Export!$B$4,HLOOKUP(Export!I11,Data!$B$1:$BN$2,2,FALSE)+2)</f>
        <v>0</v>
      </c>
      <c r="M11" s="5" t="s">
        <v>411</v>
      </c>
      <c r="N11" s="3" t="s">
        <v>28</v>
      </c>
      <c r="O11" s="12">
        <f>INDEX(Data!$B$5:$BO$200,Export!$B$4,HLOOKUP(Export!M11,Data!$B$1:$BN$2,2,FALSE)+2)</f>
        <v>0</v>
      </c>
      <c r="Q11" s="5" t="s">
        <v>422</v>
      </c>
      <c r="R11" s="3" t="s">
        <v>33</v>
      </c>
      <c r="S11" s="12">
        <f>INDEX(Data!$B$5:$BO$200,Export!$B$4,HLOOKUP(Export!Q11,Data!$B$1:$BN$2,2,FALSE)+2)</f>
        <v>0</v>
      </c>
      <c r="U11" s="5" t="s">
        <v>63</v>
      </c>
      <c r="V11" s="3" t="s">
        <v>42</v>
      </c>
      <c r="W11" s="4"/>
      <c r="Y11" s="5" t="s">
        <v>93</v>
      </c>
      <c r="Z11" s="3" t="s">
        <v>48</v>
      </c>
      <c r="AA11" s="3" t="s">
        <v>12</v>
      </c>
      <c r="AC11" s="5" t="s">
        <v>477</v>
      </c>
      <c r="AD11" s="4"/>
      <c r="AE11" s="12">
        <f>INDEX(Data!$B$5:$BO$200,Export!$B$4,HLOOKUP(Export!AC11,Data!$B$1:$BN$2,2,FALSE)+2)</f>
        <v>0</v>
      </c>
      <c r="AG11" s="5" t="s">
        <v>451</v>
      </c>
      <c r="AH11" s="3" t="s">
        <v>49</v>
      </c>
      <c r="AI11" s="4"/>
    </row>
    <row r="12" spans="1:527" x14ac:dyDescent="0.25">
      <c r="E12" s="5" t="s">
        <v>160</v>
      </c>
      <c r="F12" s="3" t="s">
        <v>17</v>
      </c>
      <c r="G12" s="12">
        <f>INDEX(Data!$B$5:$BO$200,Export!$B$4,HLOOKUP(Export!E12,Data!$B$1:$BN$2,2,FALSE)+2)</f>
        <v>0</v>
      </c>
      <c r="I12" s="5" t="s">
        <v>244</v>
      </c>
      <c r="J12" s="3" t="s">
        <v>22</v>
      </c>
      <c r="K12" s="12">
        <f>INDEX(Data!$B$5:$BO$200,Export!$B$4,HLOOKUP(Export!I12,Data!$B$1:$BN$2,2,FALSE)+2)</f>
        <v>0</v>
      </c>
      <c r="M12" s="5" t="s">
        <v>412</v>
      </c>
      <c r="N12" s="3" t="s">
        <v>28</v>
      </c>
      <c r="O12" s="12">
        <f>INDEX(Data!$B$5:$BO$200,Export!$B$4,HLOOKUP(Export!M12,Data!$B$1:$BN$2,2,FALSE)+2)</f>
        <v>0</v>
      </c>
      <c r="Q12" s="5" t="s">
        <v>423</v>
      </c>
      <c r="R12" s="3" t="s">
        <v>33</v>
      </c>
      <c r="S12" s="12">
        <f>INDEX(Data!$B$5:$BO$200,Export!$B$4,HLOOKUP(Export!Q12,Data!$B$1:$BN$2,2,FALSE)+2)</f>
        <v>0</v>
      </c>
      <c r="U12" s="5" t="s">
        <v>64</v>
      </c>
      <c r="V12" s="3" t="s">
        <v>43</v>
      </c>
      <c r="W12" s="4"/>
      <c r="Y12" s="5" t="s">
        <v>94</v>
      </c>
      <c r="Z12" s="3" t="s">
        <v>44</v>
      </c>
      <c r="AA12" s="4"/>
      <c r="AC12" s="5" t="s">
        <v>446</v>
      </c>
      <c r="AD12" s="4"/>
      <c r="AE12" s="12">
        <f>INDEX(Data!$B$5:$BO$200,Export!$B$4,HLOOKUP(Export!AC12,Data!$B$1:$BN$2,2,FALSE)+2)</f>
        <v>0</v>
      </c>
      <c r="AG12" s="5" t="s">
        <v>452</v>
      </c>
      <c r="AH12" s="3" t="s">
        <v>49</v>
      </c>
      <c r="AI12" s="4"/>
    </row>
    <row r="13" spans="1:527" x14ac:dyDescent="0.25">
      <c r="E13" s="5" t="s">
        <v>161</v>
      </c>
      <c r="F13" s="3" t="s">
        <v>19</v>
      </c>
      <c r="G13" s="3" t="s">
        <v>18</v>
      </c>
      <c r="I13" s="5" t="s">
        <v>245</v>
      </c>
      <c r="J13" s="3" t="s">
        <v>22</v>
      </c>
      <c r="K13" s="12">
        <f>INDEX(Data!$B$5:$BO$200,Export!$B$4,HLOOKUP(Export!I13,Data!$B$1:$BN$2,2,FALSE)+2)</f>
        <v>0</v>
      </c>
      <c r="M13" s="5" t="s">
        <v>413</v>
      </c>
      <c r="N13" s="3" t="s">
        <v>28</v>
      </c>
      <c r="O13" s="12">
        <f>INDEX(Data!$B$5:$BO$200,Export!$B$4,HLOOKUP(Export!M13,Data!$B$1:$BN$2,2,FALSE)+2)</f>
        <v>0</v>
      </c>
      <c r="Q13" s="5" t="s">
        <v>424</v>
      </c>
      <c r="R13" s="3" t="s">
        <v>34</v>
      </c>
      <c r="S13" s="12">
        <f>INDEX(Data!$B$5:$BO$200,Export!$B$4,HLOOKUP(Export!Q13,Data!$B$1:$BN$2,2,FALSE)+2)</f>
        <v>0</v>
      </c>
      <c r="U13" s="5" t="s">
        <v>65</v>
      </c>
      <c r="V13" s="3" t="s">
        <v>41</v>
      </c>
      <c r="W13" s="4"/>
      <c r="Y13" s="5" t="s">
        <v>95</v>
      </c>
      <c r="Z13" s="3" t="s">
        <v>45</v>
      </c>
      <c r="AA13" s="4"/>
      <c r="AC13" s="5" t="s">
        <v>478</v>
      </c>
      <c r="AD13" s="4"/>
      <c r="AE13" s="4">
        <v>1</v>
      </c>
      <c r="AG13" s="5" t="s">
        <v>453</v>
      </c>
      <c r="AH13" s="3" t="s">
        <v>49</v>
      </c>
      <c r="AI13" s="4"/>
    </row>
    <row r="14" spans="1:527" ht="15.75" thickBot="1" x14ac:dyDescent="0.3">
      <c r="E14" s="5" t="s">
        <v>162</v>
      </c>
      <c r="F14" s="3" t="s">
        <v>11</v>
      </c>
      <c r="G14" s="4"/>
      <c r="I14" s="5" t="s">
        <v>246</v>
      </c>
      <c r="J14" s="3" t="s">
        <v>23</v>
      </c>
      <c r="K14" s="12">
        <f>INDEX(Data!$B$5:$BO$200,Export!$B$4,HLOOKUP(Export!I14,Data!$B$1:$BN$2,2,FALSE)+2)</f>
        <v>0</v>
      </c>
      <c r="M14" s="5" t="s">
        <v>414</v>
      </c>
      <c r="N14" s="3" t="s">
        <v>29</v>
      </c>
      <c r="O14" s="12">
        <f>INDEX(Data!$B$5:$BO$200,Export!$B$4,HLOOKUP(Export!M14,Data!$B$1:$BN$2,2,FALSE)+2)</f>
        <v>0</v>
      </c>
      <c r="Q14" s="5" t="s">
        <v>425</v>
      </c>
      <c r="R14" s="3" t="s">
        <v>34</v>
      </c>
      <c r="S14" s="12">
        <f>INDEX(Data!$B$5:$BO$200,Export!$B$4,HLOOKUP(Export!Q14,Data!$B$1:$BN$2,2,FALSE)+2)</f>
        <v>0</v>
      </c>
      <c r="U14" s="5" t="s">
        <v>66</v>
      </c>
      <c r="V14" s="3" t="s">
        <v>42</v>
      </c>
      <c r="W14" s="4"/>
      <c r="Y14" s="5" t="s">
        <v>96</v>
      </c>
      <c r="Z14" s="3" t="s">
        <v>46</v>
      </c>
      <c r="AA14" s="4"/>
      <c r="AC14" s="5" t="s">
        <v>479</v>
      </c>
      <c r="AD14" s="4"/>
      <c r="AE14" s="4">
        <v>0</v>
      </c>
      <c r="AG14" s="5" t="s">
        <v>454</v>
      </c>
      <c r="AH14" s="3" t="s">
        <v>49</v>
      </c>
      <c r="AI14" s="4"/>
    </row>
    <row r="15" spans="1:527" x14ac:dyDescent="0.25">
      <c r="B15" s="9" t="s">
        <v>542</v>
      </c>
      <c r="E15" s="5" t="s">
        <v>163</v>
      </c>
      <c r="F15" s="3" t="s">
        <v>13</v>
      </c>
      <c r="G15" s="4"/>
      <c r="I15" s="5" t="s">
        <v>247</v>
      </c>
      <c r="J15" s="3" t="s">
        <v>23</v>
      </c>
      <c r="K15" s="12">
        <f>INDEX(Data!$B$5:$BO$200,Export!$B$4,HLOOKUP(Export!I15,Data!$B$1:$BN$2,2,FALSE)+2)</f>
        <v>0</v>
      </c>
      <c r="M15" s="5" t="s">
        <v>415</v>
      </c>
      <c r="N15" s="3" t="s">
        <v>29</v>
      </c>
      <c r="O15" s="12">
        <f>INDEX(Data!$B$5:$BO$200,Export!$B$4,HLOOKUP(Export!M15,Data!$B$1:$BN$2,2,FALSE)+2)</f>
        <v>0</v>
      </c>
      <c r="Q15" s="5" t="s">
        <v>426</v>
      </c>
      <c r="R15" s="3" t="s">
        <v>35</v>
      </c>
      <c r="S15" s="12">
        <f>INDEX(Data!$B$5:$BO$200,Export!$B$4,HLOOKUP(Export!Q15,Data!$B$1:$BN$2,2,FALSE)+2)</f>
        <v>0</v>
      </c>
      <c r="U15" s="5" t="s">
        <v>67</v>
      </c>
      <c r="V15" s="3" t="s">
        <v>43</v>
      </c>
      <c r="W15" s="4"/>
      <c r="Y15" s="5" t="s">
        <v>97</v>
      </c>
      <c r="Z15" s="3" t="s">
        <v>47</v>
      </c>
      <c r="AA15" s="4"/>
      <c r="AC15" s="5" t="s">
        <v>480</v>
      </c>
      <c r="AD15" s="4"/>
      <c r="AE15" s="4">
        <v>0</v>
      </c>
      <c r="AG15" s="5" t="s">
        <v>455</v>
      </c>
      <c r="AH15" s="3" t="s">
        <v>49</v>
      </c>
      <c r="AI15" s="4"/>
    </row>
    <row r="16" spans="1:527" x14ac:dyDescent="0.25">
      <c r="B16" s="8" t="s">
        <v>543</v>
      </c>
      <c r="E16" s="5" t="s">
        <v>164</v>
      </c>
      <c r="F16" s="3" t="s">
        <v>14</v>
      </c>
      <c r="G16" s="4"/>
      <c r="I16" s="5" t="s">
        <v>248</v>
      </c>
      <c r="J16" s="3" t="s">
        <v>24</v>
      </c>
      <c r="K16" s="12">
        <f>INDEX(Data!$B$5:$BO$200,Export!$B$4,HLOOKUP(Export!I16,Data!$B$1:$BN$2,2,FALSE)+2)</f>
        <v>0</v>
      </c>
      <c r="M16" s="5" t="s">
        <v>416</v>
      </c>
      <c r="N16" s="3" t="s">
        <v>30</v>
      </c>
      <c r="O16" s="12">
        <f>INDEX(Data!$B$5:$BO$200,Export!$B$4,HLOOKUP(Export!M16,Data!$B$1:$BN$2,2,FALSE)+2)</f>
        <v>0</v>
      </c>
      <c r="Q16" s="5" t="s">
        <v>427</v>
      </c>
      <c r="R16" s="3" t="s">
        <v>35</v>
      </c>
      <c r="S16" s="12">
        <f>INDEX(Data!$B$5:$BO$200,Export!$B$4,HLOOKUP(Export!Q16,Data!$B$1:$BN$2,2,FALSE)+2)</f>
        <v>0</v>
      </c>
      <c r="U16" s="5" t="s">
        <v>68</v>
      </c>
      <c r="V16" s="3" t="s">
        <v>41</v>
      </c>
      <c r="W16" s="4"/>
      <c r="Y16" s="5" t="s">
        <v>98</v>
      </c>
      <c r="Z16" s="3" t="s">
        <v>48</v>
      </c>
      <c r="AA16" s="4"/>
      <c r="AC16" s="5" t="s">
        <v>481</v>
      </c>
      <c r="AD16" s="4"/>
      <c r="AE16" s="4">
        <v>0</v>
      </c>
      <c r="AG16" s="5" t="s">
        <v>456</v>
      </c>
      <c r="AH16" s="3" t="s">
        <v>49</v>
      </c>
      <c r="AI16" s="4"/>
    </row>
    <row r="17" spans="2:35" ht="15.75" thickBot="1" x14ac:dyDescent="0.3">
      <c r="B17" s="11" t="s">
        <v>544</v>
      </c>
      <c r="E17" s="5" t="s">
        <v>165</v>
      </c>
      <c r="F17" s="3" t="s">
        <v>15</v>
      </c>
      <c r="G17" s="4"/>
      <c r="I17" s="5" t="s">
        <v>249</v>
      </c>
      <c r="J17" s="3" t="s">
        <v>24</v>
      </c>
      <c r="K17" s="12">
        <f>INDEX(Data!$B$5:$BO$200,Export!$B$4,HLOOKUP(Export!I17,Data!$B$1:$BN$2,2,FALSE)+2)</f>
        <v>0</v>
      </c>
      <c r="M17" s="5" t="s">
        <v>417</v>
      </c>
      <c r="N17" s="3" t="s">
        <v>30</v>
      </c>
      <c r="O17" s="12">
        <f>INDEX(Data!$B$5:$BO$200,Export!$B$4,HLOOKUP(Export!M17,Data!$B$1:$BN$2,2,FALSE)+2)</f>
        <v>0</v>
      </c>
      <c r="Q17" s="5" t="s">
        <v>428</v>
      </c>
      <c r="R17" s="3" t="s">
        <v>36</v>
      </c>
      <c r="S17" s="12">
        <f>INDEX(Data!$B$5:$BO$200,Export!$B$4,HLOOKUP(Export!Q17,Data!$B$1:$BN$2,2,FALSE)+2)</f>
        <v>0</v>
      </c>
      <c r="U17" s="5" t="s">
        <v>69</v>
      </c>
      <c r="V17" s="3" t="s">
        <v>42</v>
      </c>
      <c r="W17" s="4"/>
      <c r="Y17" s="5" t="s">
        <v>99</v>
      </c>
      <c r="Z17" s="3" t="s">
        <v>44</v>
      </c>
      <c r="AA17" s="4"/>
      <c r="AC17" s="5" t="s">
        <v>482</v>
      </c>
      <c r="AD17" s="4"/>
      <c r="AE17" s="4">
        <v>0</v>
      </c>
      <c r="AG17" s="5" t="s">
        <v>457</v>
      </c>
      <c r="AH17" s="3" t="s">
        <v>49</v>
      </c>
      <c r="AI17" s="4"/>
    </row>
    <row r="18" spans="2:35" x14ac:dyDescent="0.25">
      <c r="E18" s="5" t="s">
        <v>166</v>
      </c>
      <c r="F18" s="3" t="s">
        <v>16</v>
      </c>
      <c r="G18" s="4"/>
      <c r="I18" s="5" t="s">
        <v>250</v>
      </c>
      <c r="J18" s="3" t="s">
        <v>25</v>
      </c>
      <c r="K18" s="12">
        <f>INDEX(Data!$B$5:$BO$200,Export!$B$4,HLOOKUP(Export!I18,Data!$B$1:$BN$2,2,FALSE)+2)</f>
        <v>0</v>
      </c>
      <c r="Q18" s="5" t="s">
        <v>429</v>
      </c>
      <c r="R18" s="3" t="s">
        <v>36</v>
      </c>
      <c r="S18" s="12">
        <f>INDEX(Data!$B$5:$BO$200,Export!$B$4,HLOOKUP(Export!Q18,Data!$B$1:$BN$2,2,FALSE)+2)</f>
        <v>0</v>
      </c>
      <c r="U18" s="5" t="s">
        <v>70</v>
      </c>
      <c r="V18" s="3" t="s">
        <v>43</v>
      </c>
      <c r="W18" s="4"/>
      <c r="Y18" s="5" t="s">
        <v>100</v>
      </c>
      <c r="Z18" s="3" t="s">
        <v>45</v>
      </c>
      <c r="AA18" s="4"/>
      <c r="AC18" s="5" t="s">
        <v>483</v>
      </c>
      <c r="AD18" s="4"/>
      <c r="AE18" s="4">
        <v>0</v>
      </c>
      <c r="AG18" s="5" t="s">
        <v>458</v>
      </c>
      <c r="AH18" s="3" t="s">
        <v>49</v>
      </c>
      <c r="AI18" s="4"/>
    </row>
    <row r="19" spans="2:35" x14ac:dyDescent="0.25">
      <c r="E19" s="5" t="s">
        <v>167</v>
      </c>
      <c r="F19" s="3" t="s">
        <v>17</v>
      </c>
      <c r="G19" s="4"/>
      <c r="I19" s="5" t="s">
        <v>251</v>
      </c>
      <c r="J19" s="3" t="s">
        <v>25</v>
      </c>
      <c r="K19" s="12">
        <f>INDEX(Data!$B$5:$BO$200,Export!$B$4,HLOOKUP(Export!I19,Data!$B$1:$BN$2,2,FALSE)+2)</f>
        <v>0</v>
      </c>
      <c r="Q19" s="5" t="s">
        <v>430</v>
      </c>
      <c r="R19" s="3" t="s">
        <v>37</v>
      </c>
      <c r="S19" s="12">
        <f>INDEX(Data!$B$5:$BO$200,Export!$B$4,HLOOKUP(Export!Q19,Data!$B$1:$BN$2,2,FALSE)+2)</f>
        <v>0</v>
      </c>
      <c r="U19" s="5" t="s">
        <v>71</v>
      </c>
      <c r="V19" s="3" t="s">
        <v>41</v>
      </c>
      <c r="W19" s="4"/>
      <c r="Y19" s="5" t="s">
        <v>101</v>
      </c>
      <c r="Z19" s="3" t="s">
        <v>46</v>
      </c>
      <c r="AA19" s="4"/>
      <c r="AC19" s="5" t="s">
        <v>484</v>
      </c>
      <c r="AD19" s="4"/>
      <c r="AE19" s="4">
        <v>0</v>
      </c>
      <c r="AG19" s="5" t="s">
        <v>459</v>
      </c>
      <c r="AH19" s="3" t="s">
        <v>49</v>
      </c>
      <c r="AI19" s="4"/>
    </row>
    <row r="20" spans="2:35" x14ac:dyDescent="0.25">
      <c r="E20" s="5" t="s">
        <v>168</v>
      </c>
      <c r="F20" s="3" t="s">
        <v>19</v>
      </c>
      <c r="G20" s="4"/>
      <c r="I20" s="5" t="s">
        <v>252</v>
      </c>
      <c r="J20" s="3" t="s">
        <v>20</v>
      </c>
      <c r="K20" s="4"/>
      <c r="Q20" s="5" t="s">
        <v>431</v>
      </c>
      <c r="R20" s="3" t="s">
        <v>37</v>
      </c>
      <c r="S20" s="12">
        <f>INDEX(Data!$B$5:$BO$200,Export!$B$4,HLOOKUP(Export!Q20,Data!$B$1:$BN$2,2,FALSE)+2)</f>
        <v>0</v>
      </c>
      <c r="U20" s="5" t="s">
        <v>72</v>
      </c>
      <c r="V20" s="3" t="s">
        <v>42</v>
      </c>
      <c r="W20" s="4"/>
      <c r="Y20" s="5" t="s">
        <v>102</v>
      </c>
      <c r="Z20" s="3" t="s">
        <v>47</v>
      </c>
      <c r="AA20" s="4"/>
      <c r="AC20" s="5" t="s">
        <v>485</v>
      </c>
      <c r="AD20" s="4"/>
      <c r="AE20" s="4">
        <v>0</v>
      </c>
      <c r="AG20" s="5" t="s">
        <v>460</v>
      </c>
      <c r="AH20" s="3" t="s">
        <v>49</v>
      </c>
      <c r="AI20" s="4"/>
    </row>
    <row r="21" spans="2:35" x14ac:dyDescent="0.25">
      <c r="E21" s="5" t="s">
        <v>169</v>
      </c>
      <c r="F21" s="3" t="s">
        <v>11</v>
      </c>
      <c r="G21" s="4"/>
      <c r="I21" s="5" t="s">
        <v>253</v>
      </c>
      <c r="J21" s="3" t="s">
        <v>21</v>
      </c>
      <c r="K21" s="4"/>
      <c r="Q21" s="5" t="s">
        <v>432</v>
      </c>
      <c r="R21" s="3" t="s">
        <v>38</v>
      </c>
      <c r="S21" s="12">
        <f>INDEX(Data!$B$5:$BO$200,Export!$B$4,HLOOKUP(Export!Q21,Data!$B$1:$BN$2,2,FALSE)+2)</f>
        <v>0</v>
      </c>
      <c r="U21" s="5" t="s">
        <v>73</v>
      </c>
      <c r="V21" s="3" t="s">
        <v>43</v>
      </c>
      <c r="W21" s="4"/>
      <c r="Y21" s="5" t="s">
        <v>103</v>
      </c>
      <c r="Z21" s="3" t="s">
        <v>48</v>
      </c>
      <c r="AA21" s="4"/>
      <c r="AC21" s="5" t="s">
        <v>486</v>
      </c>
      <c r="AD21" s="4"/>
      <c r="AE21" s="4">
        <v>0</v>
      </c>
      <c r="AG21" s="5" t="s">
        <v>461</v>
      </c>
      <c r="AH21" s="3" t="s">
        <v>49</v>
      </c>
      <c r="AI21" s="4"/>
    </row>
    <row r="22" spans="2:35" x14ac:dyDescent="0.25">
      <c r="E22" s="5" t="s">
        <v>170</v>
      </c>
      <c r="F22" s="3" t="s">
        <v>13</v>
      </c>
      <c r="G22" s="4"/>
      <c r="I22" s="5" t="s">
        <v>254</v>
      </c>
      <c r="J22" s="3" t="s">
        <v>21</v>
      </c>
      <c r="K22" s="4"/>
      <c r="Q22" s="5" t="s">
        <v>433</v>
      </c>
      <c r="R22" s="3" t="s">
        <v>38</v>
      </c>
      <c r="S22" s="12">
        <f>INDEX(Data!$B$5:$BO$200,Export!$B$4,HLOOKUP(Export!Q22,Data!$B$1:$BN$2,2,FALSE)+2)</f>
        <v>0</v>
      </c>
      <c r="U22" s="5" t="s">
        <v>74</v>
      </c>
      <c r="V22" s="3" t="s">
        <v>41</v>
      </c>
      <c r="W22" s="4"/>
      <c r="Y22" s="5" t="s">
        <v>104</v>
      </c>
      <c r="Z22" s="3" t="s">
        <v>44</v>
      </c>
      <c r="AA22" s="4"/>
      <c r="AC22" s="5" t="s">
        <v>487</v>
      </c>
      <c r="AD22" s="4"/>
      <c r="AE22" s="4">
        <v>0</v>
      </c>
      <c r="AG22" s="5" t="s">
        <v>462</v>
      </c>
      <c r="AH22" s="3" t="s">
        <v>49</v>
      </c>
      <c r="AI22" s="4"/>
    </row>
    <row r="23" spans="2:35" x14ac:dyDescent="0.25">
      <c r="E23" s="5" t="s">
        <v>171</v>
      </c>
      <c r="F23" s="3" t="s">
        <v>14</v>
      </c>
      <c r="G23" s="4"/>
      <c r="I23" s="5" t="s">
        <v>255</v>
      </c>
      <c r="J23" s="3" t="s">
        <v>22</v>
      </c>
      <c r="K23" s="4"/>
      <c r="Q23" s="5" t="s">
        <v>434</v>
      </c>
      <c r="R23" s="3" t="s">
        <v>39</v>
      </c>
      <c r="S23" s="12">
        <f>INDEX(Data!$B$5:$BO$200,Export!$B$4,HLOOKUP(Export!Q23,Data!$B$1:$BN$2,2,FALSE)+2)</f>
        <v>0</v>
      </c>
      <c r="U23" s="5" t="s">
        <v>75</v>
      </c>
      <c r="V23" s="3" t="s">
        <v>42</v>
      </c>
      <c r="W23" s="4"/>
      <c r="Y23" s="5" t="s">
        <v>105</v>
      </c>
      <c r="Z23" s="3" t="s">
        <v>45</v>
      </c>
      <c r="AA23" s="4"/>
      <c r="AC23" s="5" t="s">
        <v>488</v>
      </c>
      <c r="AD23" s="4"/>
      <c r="AE23" s="4">
        <v>0</v>
      </c>
      <c r="AG23" s="5" t="s">
        <v>463</v>
      </c>
      <c r="AH23" s="3" t="s">
        <v>49</v>
      </c>
      <c r="AI23" s="4"/>
    </row>
    <row r="24" spans="2:35" x14ac:dyDescent="0.25">
      <c r="E24" s="5" t="s">
        <v>172</v>
      </c>
      <c r="F24" s="3" t="s">
        <v>15</v>
      </c>
      <c r="G24" s="4"/>
      <c r="I24" s="5" t="s">
        <v>256</v>
      </c>
      <c r="J24" s="3" t="s">
        <v>22</v>
      </c>
      <c r="K24" s="4"/>
      <c r="Q24" s="5" t="s">
        <v>435</v>
      </c>
      <c r="R24" s="3" t="s">
        <v>39</v>
      </c>
      <c r="S24" s="12">
        <f>INDEX(Data!$B$5:$BO$200,Export!$B$4,HLOOKUP(Export!Q24,Data!$B$1:$BN$2,2,FALSE)+2)</f>
        <v>0</v>
      </c>
      <c r="U24" s="5" t="s">
        <v>76</v>
      </c>
      <c r="V24" s="3" t="s">
        <v>43</v>
      </c>
      <c r="W24" s="4"/>
      <c r="Y24" s="5" t="s">
        <v>106</v>
      </c>
      <c r="Z24" s="3" t="s">
        <v>46</v>
      </c>
      <c r="AA24" s="4"/>
      <c r="AC24" s="5" t="s">
        <v>489</v>
      </c>
      <c r="AD24" s="4"/>
      <c r="AE24" s="4">
        <v>0</v>
      </c>
      <c r="AG24" s="5" t="s">
        <v>464</v>
      </c>
      <c r="AH24" s="3" t="s">
        <v>49</v>
      </c>
      <c r="AI24" s="4"/>
    </row>
    <row r="25" spans="2:35" x14ac:dyDescent="0.25">
      <c r="E25" s="5" t="s">
        <v>173</v>
      </c>
      <c r="F25" s="3" t="s">
        <v>16</v>
      </c>
      <c r="G25" s="4"/>
      <c r="I25" s="5" t="s">
        <v>257</v>
      </c>
      <c r="J25" s="3" t="s">
        <v>22</v>
      </c>
      <c r="K25" s="4"/>
      <c r="U25" s="5" t="s">
        <v>77</v>
      </c>
      <c r="V25" s="3" t="s">
        <v>41</v>
      </c>
      <c r="W25" s="4"/>
      <c r="Y25" s="5" t="s">
        <v>107</v>
      </c>
      <c r="Z25" s="3" t="s">
        <v>47</v>
      </c>
      <c r="AA25" s="4"/>
      <c r="AC25" s="5" t="s">
        <v>490</v>
      </c>
      <c r="AD25" s="4"/>
      <c r="AE25" s="4">
        <v>1</v>
      </c>
      <c r="AG25" s="5" t="s">
        <v>465</v>
      </c>
      <c r="AH25" s="3" t="s">
        <v>49</v>
      </c>
      <c r="AI25" s="4"/>
    </row>
    <row r="26" spans="2:35" x14ac:dyDescent="0.25">
      <c r="E26" s="5" t="s">
        <v>174</v>
      </c>
      <c r="F26" s="3" t="s">
        <v>17</v>
      </c>
      <c r="G26" s="4"/>
      <c r="I26" s="5" t="s">
        <v>258</v>
      </c>
      <c r="J26" s="3" t="s">
        <v>22</v>
      </c>
      <c r="K26" s="4"/>
      <c r="U26" s="5" t="s">
        <v>78</v>
      </c>
      <c r="V26" s="3" t="s">
        <v>42</v>
      </c>
      <c r="W26" s="4"/>
      <c r="Y26" s="5" t="s">
        <v>108</v>
      </c>
      <c r="Z26" s="3" t="s">
        <v>48</v>
      </c>
      <c r="AA26" s="4"/>
      <c r="AC26" s="5" t="s">
        <v>491</v>
      </c>
      <c r="AD26" s="4"/>
      <c r="AE26" s="4">
        <v>0</v>
      </c>
      <c r="AG26" s="5" t="s">
        <v>466</v>
      </c>
      <c r="AH26" s="3" t="s">
        <v>49</v>
      </c>
      <c r="AI26" s="4"/>
    </row>
    <row r="27" spans="2:35" x14ac:dyDescent="0.25">
      <c r="E27" s="5" t="s">
        <v>175</v>
      </c>
      <c r="F27" s="3" t="s">
        <v>19</v>
      </c>
      <c r="G27" s="4"/>
      <c r="I27" s="5" t="s">
        <v>259</v>
      </c>
      <c r="J27" s="3" t="s">
        <v>23</v>
      </c>
      <c r="K27" s="4"/>
      <c r="U27" s="5" t="s">
        <v>79</v>
      </c>
      <c r="V27" s="3" t="s">
        <v>43</v>
      </c>
      <c r="W27" s="4"/>
      <c r="Y27" s="5" t="s">
        <v>109</v>
      </c>
      <c r="Z27" s="3" t="s">
        <v>44</v>
      </c>
      <c r="AA27" s="4"/>
      <c r="AC27" s="5" t="s">
        <v>492</v>
      </c>
      <c r="AD27" s="4"/>
      <c r="AE27" s="4">
        <v>0</v>
      </c>
      <c r="AG27" s="5" t="s">
        <v>467</v>
      </c>
      <c r="AH27" s="3" t="s">
        <v>49</v>
      </c>
      <c r="AI27" s="4"/>
    </row>
    <row r="28" spans="2:35" x14ac:dyDescent="0.25">
      <c r="E28" s="5" t="s">
        <v>176</v>
      </c>
      <c r="F28" s="3" t="s">
        <v>11</v>
      </c>
      <c r="G28" s="4"/>
      <c r="I28" s="5" t="s">
        <v>260</v>
      </c>
      <c r="J28" s="3" t="s">
        <v>23</v>
      </c>
      <c r="K28" s="4"/>
      <c r="U28" s="5" t="s">
        <v>80</v>
      </c>
      <c r="V28" s="3" t="s">
        <v>41</v>
      </c>
      <c r="W28" s="4"/>
      <c r="Y28" s="5" t="s">
        <v>110</v>
      </c>
      <c r="Z28" s="3" t="s">
        <v>45</v>
      </c>
      <c r="AA28" s="4"/>
      <c r="AC28" s="5" t="s">
        <v>493</v>
      </c>
      <c r="AD28" s="4"/>
      <c r="AE28" s="4">
        <v>0</v>
      </c>
      <c r="AG28" s="5" t="s">
        <v>468</v>
      </c>
      <c r="AH28" s="3" t="s">
        <v>49</v>
      </c>
      <c r="AI28" s="4"/>
    </row>
    <row r="29" spans="2:35" collapsed="1" x14ac:dyDescent="0.25">
      <c r="E29" s="5" t="s">
        <v>177</v>
      </c>
      <c r="F29" s="3" t="s">
        <v>13</v>
      </c>
      <c r="G29" s="4"/>
      <c r="I29" s="5" t="s">
        <v>261</v>
      </c>
      <c r="J29" s="3" t="s">
        <v>24</v>
      </c>
      <c r="K29" s="4"/>
      <c r="U29" s="5" t="s">
        <v>81</v>
      </c>
      <c r="V29" s="3" t="s">
        <v>42</v>
      </c>
      <c r="W29" s="4"/>
      <c r="Y29" s="5" t="s">
        <v>111</v>
      </c>
      <c r="Z29" s="3" t="s">
        <v>46</v>
      </c>
      <c r="AA29" s="4"/>
      <c r="AC29" s="5" t="s">
        <v>494</v>
      </c>
      <c r="AD29" s="4"/>
      <c r="AE29" s="4">
        <v>0</v>
      </c>
      <c r="AG29" s="5" t="s">
        <v>469</v>
      </c>
      <c r="AH29" s="3" t="s">
        <v>49</v>
      </c>
      <c r="AI29" s="4"/>
    </row>
    <row r="30" spans="2:35" x14ac:dyDescent="0.25">
      <c r="E30" s="5" t="s">
        <v>178</v>
      </c>
      <c r="F30" s="3" t="s">
        <v>14</v>
      </c>
      <c r="G30" s="4"/>
      <c r="I30" s="5" t="s">
        <v>262</v>
      </c>
      <c r="J30" s="3" t="s">
        <v>24</v>
      </c>
      <c r="K30" s="4"/>
      <c r="U30" s="5" t="s">
        <v>82</v>
      </c>
      <c r="V30" s="3" t="s">
        <v>43</v>
      </c>
      <c r="W30" s="4"/>
      <c r="Y30" s="5" t="s">
        <v>112</v>
      </c>
      <c r="Z30" s="3" t="s">
        <v>47</v>
      </c>
      <c r="AA30" s="4"/>
      <c r="AC30" s="5" t="s">
        <v>495</v>
      </c>
      <c r="AD30" s="4"/>
      <c r="AE30" s="4">
        <v>0</v>
      </c>
      <c r="AG30" s="5" t="s">
        <v>470</v>
      </c>
      <c r="AH30" s="3" t="s">
        <v>49</v>
      </c>
      <c r="AI30" s="4"/>
    </row>
    <row r="31" spans="2:35" x14ac:dyDescent="0.25">
      <c r="E31" s="5" t="s">
        <v>179</v>
      </c>
      <c r="F31" s="3" t="s">
        <v>15</v>
      </c>
      <c r="G31" s="4"/>
      <c r="I31" s="5" t="s">
        <v>263</v>
      </c>
      <c r="J31" s="3" t="s">
        <v>25</v>
      </c>
      <c r="K31" s="4"/>
      <c r="U31" s="5" t="s">
        <v>83</v>
      </c>
      <c r="V31" s="3" t="s">
        <v>41</v>
      </c>
      <c r="W31" s="4"/>
      <c r="Y31" s="5" t="s">
        <v>113</v>
      </c>
      <c r="Z31" s="3" t="s">
        <v>48</v>
      </c>
      <c r="AA31" s="4"/>
      <c r="AC31" s="5" t="s">
        <v>496</v>
      </c>
      <c r="AD31" s="4"/>
      <c r="AE31" s="4">
        <v>0</v>
      </c>
      <c r="AG31" s="5" t="s">
        <v>471</v>
      </c>
      <c r="AH31" s="3" t="s">
        <v>49</v>
      </c>
      <c r="AI31">
        <v>0</v>
      </c>
    </row>
    <row r="32" spans="2:35" x14ac:dyDescent="0.25">
      <c r="E32" s="5" t="s">
        <v>180</v>
      </c>
      <c r="F32" s="3" t="s">
        <v>16</v>
      </c>
      <c r="G32" s="4"/>
      <c r="I32" s="5" t="s">
        <v>264</v>
      </c>
      <c r="J32" s="3" t="s">
        <v>25</v>
      </c>
      <c r="K32" s="4"/>
      <c r="U32" s="5" t="s">
        <v>84</v>
      </c>
      <c r="V32" s="3" t="s">
        <v>42</v>
      </c>
      <c r="W32" s="4"/>
      <c r="Y32" s="5" t="s">
        <v>114</v>
      </c>
      <c r="Z32" s="3" t="s">
        <v>44</v>
      </c>
      <c r="AA32" s="4"/>
      <c r="AC32" s="5" t="s">
        <v>497</v>
      </c>
      <c r="AD32" s="4"/>
      <c r="AE32" s="4">
        <v>0</v>
      </c>
      <c r="AG32" s="5" t="s">
        <v>472</v>
      </c>
      <c r="AH32" s="3" t="s">
        <v>49</v>
      </c>
      <c r="AI32">
        <v>0</v>
      </c>
    </row>
    <row r="33" spans="5:31" x14ac:dyDescent="0.25">
      <c r="E33" s="5" t="s">
        <v>181</v>
      </c>
      <c r="F33" s="3" t="s">
        <v>17</v>
      </c>
      <c r="G33" s="4"/>
      <c r="I33" s="5" t="s">
        <v>265</v>
      </c>
      <c r="J33" s="3" t="s">
        <v>20</v>
      </c>
      <c r="K33" s="4"/>
      <c r="U33" s="5" t="s">
        <v>85</v>
      </c>
      <c r="V33" s="3" t="s">
        <v>43</v>
      </c>
      <c r="W33" s="4"/>
      <c r="Y33" s="5" t="s">
        <v>115</v>
      </c>
      <c r="Z33" s="3" t="s">
        <v>45</v>
      </c>
      <c r="AA33" s="4"/>
      <c r="AC33" s="5" t="s">
        <v>498</v>
      </c>
      <c r="AD33" s="4"/>
      <c r="AE33" s="4">
        <v>0</v>
      </c>
    </row>
    <row r="34" spans="5:31" x14ac:dyDescent="0.25">
      <c r="E34" s="5" t="s">
        <v>182</v>
      </c>
      <c r="F34" s="3" t="s">
        <v>19</v>
      </c>
      <c r="G34" s="4"/>
      <c r="I34" s="5" t="s">
        <v>266</v>
      </c>
      <c r="J34" s="3" t="s">
        <v>21</v>
      </c>
      <c r="K34" s="4"/>
      <c r="U34" s="5" t="s">
        <v>86</v>
      </c>
      <c r="V34" s="3" t="s">
        <v>41</v>
      </c>
      <c r="W34" s="4"/>
      <c r="Y34" s="5" t="s">
        <v>116</v>
      </c>
      <c r="Z34" s="3" t="s">
        <v>46</v>
      </c>
      <c r="AA34" s="4"/>
      <c r="AC34" s="5" t="s">
        <v>499</v>
      </c>
      <c r="AD34" s="4"/>
      <c r="AE34" s="4">
        <v>0</v>
      </c>
    </row>
    <row r="35" spans="5:31" x14ac:dyDescent="0.25">
      <c r="E35" s="5" t="s">
        <v>183</v>
      </c>
      <c r="F35" s="3" t="s">
        <v>11</v>
      </c>
      <c r="G35" s="4"/>
      <c r="I35" s="5" t="s">
        <v>267</v>
      </c>
      <c r="J35" s="3" t="s">
        <v>21</v>
      </c>
      <c r="K35" s="4"/>
      <c r="U35" s="5" t="s">
        <v>87</v>
      </c>
      <c r="V35" s="3" t="s">
        <v>42</v>
      </c>
      <c r="W35" s="4"/>
      <c r="Y35" s="5" t="s">
        <v>117</v>
      </c>
      <c r="Z35" s="3" t="s">
        <v>47</v>
      </c>
      <c r="AA35" s="4"/>
      <c r="AC35" s="5" t="s">
        <v>473</v>
      </c>
      <c r="AD35" s="3" t="s">
        <v>50</v>
      </c>
      <c r="AE35" s="4">
        <v>0</v>
      </c>
    </row>
    <row r="36" spans="5:31" x14ac:dyDescent="0.25">
      <c r="E36" s="5" t="s">
        <v>184</v>
      </c>
      <c r="F36" s="3" t="s">
        <v>13</v>
      </c>
      <c r="G36" s="4"/>
      <c r="I36" s="5" t="s">
        <v>268</v>
      </c>
      <c r="J36" s="3" t="s">
        <v>22</v>
      </c>
      <c r="K36" s="4"/>
      <c r="U36" s="5" t="s">
        <v>88</v>
      </c>
      <c r="V36" s="3" t="s">
        <v>43</v>
      </c>
      <c r="W36" s="4"/>
      <c r="Y36" s="5" t="s">
        <v>118</v>
      </c>
      <c r="Z36" s="3" t="s">
        <v>48</v>
      </c>
      <c r="AA36" s="4"/>
      <c r="AC36" s="5" t="s">
        <v>474</v>
      </c>
      <c r="AD36" s="3" t="s">
        <v>50</v>
      </c>
      <c r="AE36" s="4">
        <v>0</v>
      </c>
    </row>
    <row r="37" spans="5:31" x14ac:dyDescent="0.25">
      <c r="E37" s="5" t="s">
        <v>185</v>
      </c>
      <c r="F37" s="3" t="s">
        <v>14</v>
      </c>
      <c r="G37" s="4"/>
      <c r="I37" s="5" t="s">
        <v>269</v>
      </c>
      <c r="J37" s="3" t="s">
        <v>22</v>
      </c>
      <c r="K37" s="4"/>
      <c r="Y37" s="5" t="s">
        <v>119</v>
      </c>
      <c r="Z37" s="3" t="s">
        <v>44</v>
      </c>
      <c r="AA37" s="4"/>
      <c r="AC37" s="5" t="s">
        <v>445</v>
      </c>
      <c r="AD37" s="4"/>
      <c r="AE37" s="3" t="s">
        <v>51</v>
      </c>
    </row>
    <row r="38" spans="5:31" x14ac:dyDescent="0.25">
      <c r="E38" s="5" t="s">
        <v>186</v>
      </c>
      <c r="F38" s="3" t="s">
        <v>15</v>
      </c>
      <c r="G38" s="4"/>
      <c r="I38" s="5" t="s">
        <v>270</v>
      </c>
      <c r="J38" s="3" t="s">
        <v>22</v>
      </c>
      <c r="K38" s="4"/>
      <c r="Y38" s="5" t="s">
        <v>120</v>
      </c>
      <c r="Z38" s="3" t="s">
        <v>45</v>
      </c>
      <c r="AA38" s="4"/>
      <c r="AC38" s="5" t="s">
        <v>500</v>
      </c>
      <c r="AD38" s="4"/>
      <c r="AE38" s="3" t="s">
        <v>52</v>
      </c>
    </row>
    <row r="39" spans="5:31" x14ac:dyDescent="0.25">
      <c r="E39" s="5" t="s">
        <v>187</v>
      </c>
      <c r="F39" s="3" t="s">
        <v>16</v>
      </c>
      <c r="G39" s="4"/>
      <c r="I39" s="5" t="s">
        <v>271</v>
      </c>
      <c r="J39" s="3" t="s">
        <v>22</v>
      </c>
      <c r="K39" s="4"/>
      <c r="Y39" s="5" t="s">
        <v>121</v>
      </c>
      <c r="Z39" s="3" t="s">
        <v>46</v>
      </c>
      <c r="AA39" s="4"/>
      <c r="AC39" s="5" t="s">
        <v>501</v>
      </c>
      <c r="AD39" s="4"/>
      <c r="AE39" s="3" t="s">
        <v>53</v>
      </c>
    </row>
    <row r="40" spans="5:31" x14ac:dyDescent="0.25">
      <c r="E40" s="5" t="s">
        <v>188</v>
      </c>
      <c r="F40" s="3" t="s">
        <v>17</v>
      </c>
      <c r="G40" s="4"/>
      <c r="I40" s="5" t="s">
        <v>272</v>
      </c>
      <c r="J40" s="3" t="s">
        <v>23</v>
      </c>
      <c r="K40" s="4"/>
      <c r="Y40" s="5" t="s">
        <v>122</v>
      </c>
      <c r="Z40" s="3" t="s">
        <v>47</v>
      </c>
      <c r="AA40" s="4"/>
      <c r="AC40" s="5" t="s">
        <v>502</v>
      </c>
      <c r="AD40" s="4"/>
      <c r="AE40" s="3" t="s">
        <v>54</v>
      </c>
    </row>
    <row r="41" spans="5:31" x14ac:dyDescent="0.25">
      <c r="E41" s="5" t="s">
        <v>189</v>
      </c>
      <c r="F41" s="3" t="s">
        <v>19</v>
      </c>
      <c r="G41" s="4"/>
      <c r="I41" s="5" t="s">
        <v>273</v>
      </c>
      <c r="J41" s="3" t="s">
        <v>23</v>
      </c>
      <c r="K41" s="4"/>
      <c r="Y41" s="5" t="s">
        <v>123</v>
      </c>
      <c r="Z41" s="3" t="s">
        <v>48</v>
      </c>
      <c r="AA41" s="4"/>
    </row>
    <row r="42" spans="5:31" x14ac:dyDescent="0.25">
      <c r="E42" s="5" t="s">
        <v>190</v>
      </c>
      <c r="F42" s="3" t="s">
        <v>11</v>
      </c>
      <c r="G42" s="4"/>
      <c r="I42" s="5" t="s">
        <v>274</v>
      </c>
      <c r="J42" s="3" t="s">
        <v>24</v>
      </c>
      <c r="K42" s="4"/>
      <c r="Y42" s="5" t="s">
        <v>124</v>
      </c>
      <c r="Z42" s="3" t="s">
        <v>44</v>
      </c>
      <c r="AA42" s="4"/>
    </row>
    <row r="43" spans="5:31" x14ac:dyDescent="0.25">
      <c r="E43" s="5" t="s">
        <v>191</v>
      </c>
      <c r="F43" s="3" t="s">
        <v>13</v>
      </c>
      <c r="G43" s="4"/>
      <c r="I43" s="5" t="s">
        <v>275</v>
      </c>
      <c r="J43" s="3" t="s">
        <v>24</v>
      </c>
      <c r="K43" s="4"/>
      <c r="Y43" s="5" t="s">
        <v>125</v>
      </c>
      <c r="Z43" s="3" t="s">
        <v>45</v>
      </c>
      <c r="AA43" s="4"/>
    </row>
    <row r="44" spans="5:31" x14ac:dyDescent="0.25">
      <c r="E44" s="5" t="s">
        <v>192</v>
      </c>
      <c r="F44" s="3" t="s">
        <v>14</v>
      </c>
      <c r="G44" s="4"/>
      <c r="I44" s="5" t="s">
        <v>276</v>
      </c>
      <c r="J44" s="3" t="s">
        <v>25</v>
      </c>
      <c r="K44" s="4"/>
      <c r="Y44" s="5" t="s">
        <v>126</v>
      </c>
      <c r="Z44" s="3" t="s">
        <v>46</v>
      </c>
      <c r="AA44" s="4"/>
    </row>
    <row r="45" spans="5:31" x14ac:dyDescent="0.25">
      <c r="E45" s="5" t="s">
        <v>193</v>
      </c>
      <c r="F45" s="3" t="s">
        <v>15</v>
      </c>
      <c r="G45" s="4"/>
      <c r="I45" s="5" t="s">
        <v>277</v>
      </c>
      <c r="J45" s="3" t="s">
        <v>25</v>
      </c>
      <c r="K45" s="4"/>
      <c r="Y45" s="5" t="s">
        <v>127</v>
      </c>
      <c r="Z45" s="3" t="s">
        <v>47</v>
      </c>
      <c r="AA45" s="4"/>
    </row>
    <row r="46" spans="5:31" x14ac:dyDescent="0.25">
      <c r="E46" s="5" t="s">
        <v>194</v>
      </c>
      <c r="F46" s="3" t="s">
        <v>16</v>
      </c>
      <c r="G46" s="4"/>
      <c r="I46" s="5" t="s">
        <v>278</v>
      </c>
      <c r="J46" s="3" t="s">
        <v>20</v>
      </c>
      <c r="K46" s="4"/>
      <c r="Y46" s="5" t="s">
        <v>128</v>
      </c>
      <c r="Z46" s="3" t="s">
        <v>48</v>
      </c>
      <c r="AA46" s="4"/>
    </row>
    <row r="47" spans="5:31" x14ac:dyDescent="0.25">
      <c r="E47" s="5" t="s">
        <v>195</v>
      </c>
      <c r="F47" s="3" t="s">
        <v>17</v>
      </c>
      <c r="G47" s="4"/>
      <c r="I47" s="5" t="s">
        <v>279</v>
      </c>
      <c r="J47" s="3" t="s">
        <v>21</v>
      </c>
      <c r="K47" s="4"/>
      <c r="Y47" s="5" t="s">
        <v>129</v>
      </c>
      <c r="Z47" s="3" t="s">
        <v>44</v>
      </c>
      <c r="AA47" s="4"/>
    </row>
    <row r="48" spans="5:31" x14ac:dyDescent="0.25">
      <c r="E48" s="5" t="s">
        <v>196</v>
      </c>
      <c r="F48" s="3" t="s">
        <v>19</v>
      </c>
      <c r="G48" s="4"/>
      <c r="I48" s="5" t="s">
        <v>280</v>
      </c>
      <c r="J48" s="3" t="s">
        <v>21</v>
      </c>
      <c r="K48" s="4"/>
      <c r="Y48" s="5" t="s">
        <v>130</v>
      </c>
      <c r="Z48" s="3" t="s">
        <v>45</v>
      </c>
      <c r="AA48" s="4"/>
    </row>
    <row r="49" spans="5:27" x14ac:dyDescent="0.25">
      <c r="E49" s="5" t="s">
        <v>197</v>
      </c>
      <c r="F49" s="3" t="s">
        <v>11</v>
      </c>
      <c r="G49" s="4"/>
      <c r="I49" s="5" t="s">
        <v>281</v>
      </c>
      <c r="J49" s="3" t="s">
        <v>22</v>
      </c>
      <c r="K49" s="4"/>
      <c r="Y49" s="5" t="s">
        <v>131</v>
      </c>
      <c r="Z49" s="3" t="s">
        <v>46</v>
      </c>
      <c r="AA49" s="4"/>
    </row>
    <row r="50" spans="5:27" x14ac:dyDescent="0.25">
      <c r="E50" s="5" t="s">
        <v>198</v>
      </c>
      <c r="F50" s="3" t="s">
        <v>13</v>
      </c>
      <c r="G50" s="4"/>
      <c r="I50" s="5" t="s">
        <v>282</v>
      </c>
      <c r="J50" s="3" t="s">
        <v>22</v>
      </c>
      <c r="K50" s="4"/>
      <c r="Y50" s="5" t="s">
        <v>132</v>
      </c>
      <c r="Z50" s="3" t="s">
        <v>47</v>
      </c>
      <c r="AA50" s="4"/>
    </row>
    <row r="51" spans="5:27" collapsed="1" x14ac:dyDescent="0.25">
      <c r="E51" s="5" t="s">
        <v>199</v>
      </c>
      <c r="F51" s="3" t="s">
        <v>14</v>
      </c>
      <c r="G51" s="4"/>
      <c r="I51" s="5" t="s">
        <v>283</v>
      </c>
      <c r="J51" s="3" t="s">
        <v>22</v>
      </c>
      <c r="K51" s="4"/>
      <c r="Y51" s="5" t="s">
        <v>133</v>
      </c>
      <c r="Z51" s="3" t="s">
        <v>48</v>
      </c>
      <c r="AA51" s="4"/>
    </row>
    <row r="52" spans="5:27" x14ac:dyDescent="0.25">
      <c r="E52" s="5" t="s">
        <v>200</v>
      </c>
      <c r="F52" s="3" t="s">
        <v>15</v>
      </c>
      <c r="G52" s="4"/>
      <c r="I52" s="5" t="s">
        <v>284</v>
      </c>
      <c r="J52" s="3" t="s">
        <v>22</v>
      </c>
      <c r="K52" s="4"/>
      <c r="Y52" s="5" t="s">
        <v>134</v>
      </c>
      <c r="Z52" s="3" t="s">
        <v>44</v>
      </c>
      <c r="AA52" s="4"/>
    </row>
    <row r="53" spans="5:27" x14ac:dyDescent="0.25">
      <c r="E53" s="5" t="s">
        <v>201</v>
      </c>
      <c r="F53" s="3" t="s">
        <v>16</v>
      </c>
      <c r="G53" s="4"/>
      <c r="I53" s="5" t="s">
        <v>285</v>
      </c>
      <c r="J53" s="3" t="s">
        <v>23</v>
      </c>
      <c r="K53" s="4"/>
      <c r="Y53" s="5" t="s">
        <v>135</v>
      </c>
      <c r="Z53" s="3" t="s">
        <v>45</v>
      </c>
      <c r="AA53" s="4"/>
    </row>
    <row r="54" spans="5:27" x14ac:dyDescent="0.25">
      <c r="E54" s="5" t="s">
        <v>202</v>
      </c>
      <c r="F54" s="3" t="s">
        <v>17</v>
      </c>
      <c r="G54" s="4"/>
      <c r="I54" s="5" t="s">
        <v>286</v>
      </c>
      <c r="J54" s="3" t="s">
        <v>23</v>
      </c>
      <c r="K54" s="4"/>
      <c r="Y54" s="5" t="s">
        <v>136</v>
      </c>
      <c r="Z54" s="3" t="s">
        <v>46</v>
      </c>
      <c r="AA54" s="4"/>
    </row>
    <row r="55" spans="5:27" x14ac:dyDescent="0.25">
      <c r="E55" s="5" t="s">
        <v>203</v>
      </c>
      <c r="F55" s="3" t="s">
        <v>19</v>
      </c>
      <c r="G55" s="4"/>
      <c r="I55" s="5" t="s">
        <v>287</v>
      </c>
      <c r="J55" s="3" t="s">
        <v>24</v>
      </c>
      <c r="K55" s="4"/>
      <c r="Y55" s="5" t="s">
        <v>137</v>
      </c>
      <c r="Z55" s="3" t="s">
        <v>47</v>
      </c>
      <c r="AA55" s="4"/>
    </row>
    <row r="56" spans="5:27" x14ac:dyDescent="0.25">
      <c r="E56" s="5" t="s">
        <v>204</v>
      </c>
      <c r="F56" s="3" t="s">
        <v>11</v>
      </c>
      <c r="G56" s="4"/>
      <c r="I56" s="5" t="s">
        <v>288</v>
      </c>
      <c r="J56" s="3" t="s">
        <v>24</v>
      </c>
      <c r="K56" s="4"/>
      <c r="Y56" s="5" t="s">
        <v>138</v>
      </c>
      <c r="Z56" s="3" t="s">
        <v>48</v>
      </c>
      <c r="AA56" s="4"/>
    </row>
    <row r="57" spans="5:27" x14ac:dyDescent="0.25">
      <c r="E57" s="5" t="s">
        <v>205</v>
      </c>
      <c r="F57" s="3" t="s">
        <v>13</v>
      </c>
      <c r="G57" s="4"/>
      <c r="I57" s="5" t="s">
        <v>289</v>
      </c>
      <c r="J57" s="3" t="s">
        <v>25</v>
      </c>
      <c r="K57" s="4"/>
      <c r="Y57" s="5" t="s">
        <v>139</v>
      </c>
      <c r="Z57" s="3" t="s">
        <v>44</v>
      </c>
      <c r="AA57" s="4"/>
    </row>
    <row r="58" spans="5:27" x14ac:dyDescent="0.25">
      <c r="E58" s="5" t="s">
        <v>206</v>
      </c>
      <c r="F58" s="3" t="s">
        <v>14</v>
      </c>
      <c r="G58" s="4"/>
      <c r="I58" s="5" t="s">
        <v>290</v>
      </c>
      <c r="J58" s="3" t="s">
        <v>25</v>
      </c>
      <c r="K58" s="4"/>
      <c r="Y58" s="5" t="s">
        <v>140</v>
      </c>
      <c r="Z58" s="3" t="s">
        <v>45</v>
      </c>
      <c r="AA58" s="4"/>
    </row>
    <row r="59" spans="5:27" x14ac:dyDescent="0.25">
      <c r="E59" s="5" t="s">
        <v>207</v>
      </c>
      <c r="F59" s="3" t="s">
        <v>15</v>
      </c>
      <c r="G59" s="4"/>
      <c r="I59" s="5" t="s">
        <v>291</v>
      </c>
      <c r="J59" s="3" t="s">
        <v>20</v>
      </c>
      <c r="K59" s="4"/>
      <c r="Y59" s="5" t="s">
        <v>141</v>
      </c>
      <c r="Z59" s="3" t="s">
        <v>46</v>
      </c>
      <c r="AA59" s="4"/>
    </row>
    <row r="60" spans="5:27" x14ac:dyDescent="0.25">
      <c r="E60" s="5" t="s">
        <v>208</v>
      </c>
      <c r="F60" s="3" t="s">
        <v>16</v>
      </c>
      <c r="G60" s="4"/>
      <c r="I60" s="5" t="s">
        <v>292</v>
      </c>
      <c r="J60" s="3" t="s">
        <v>21</v>
      </c>
      <c r="K60" s="4"/>
      <c r="Y60" s="5" t="s">
        <v>142</v>
      </c>
      <c r="Z60" s="3" t="s">
        <v>47</v>
      </c>
      <c r="AA60" s="4"/>
    </row>
    <row r="61" spans="5:27" x14ac:dyDescent="0.25">
      <c r="E61" s="5" t="s">
        <v>209</v>
      </c>
      <c r="F61" s="3" t="s">
        <v>17</v>
      </c>
      <c r="G61" s="4"/>
      <c r="I61" s="5" t="s">
        <v>293</v>
      </c>
      <c r="J61" s="3" t="s">
        <v>21</v>
      </c>
      <c r="K61" s="4"/>
      <c r="Y61" s="5" t="s">
        <v>143</v>
      </c>
      <c r="Z61" s="3" t="s">
        <v>48</v>
      </c>
      <c r="AA61" s="4"/>
    </row>
    <row r="62" spans="5:27" x14ac:dyDescent="0.25">
      <c r="E62" s="5" t="s">
        <v>210</v>
      </c>
      <c r="F62" s="3" t="s">
        <v>19</v>
      </c>
      <c r="G62" s="4"/>
      <c r="I62" s="5" t="s">
        <v>294</v>
      </c>
      <c r="J62" s="3" t="s">
        <v>22</v>
      </c>
      <c r="K62" s="4"/>
      <c r="Y62" s="5" t="s">
        <v>144</v>
      </c>
      <c r="Z62" s="3" t="s">
        <v>44</v>
      </c>
      <c r="AA62" s="4"/>
    </row>
    <row r="63" spans="5:27" x14ac:dyDescent="0.25">
      <c r="E63" s="5" t="s">
        <v>211</v>
      </c>
      <c r="F63" s="3" t="s">
        <v>11</v>
      </c>
      <c r="G63" s="4"/>
      <c r="I63" s="5" t="s">
        <v>295</v>
      </c>
      <c r="J63" s="3" t="s">
        <v>22</v>
      </c>
      <c r="K63" s="4"/>
      <c r="Y63" s="5" t="s">
        <v>145</v>
      </c>
      <c r="Z63" s="3" t="s">
        <v>45</v>
      </c>
      <c r="AA63" s="4"/>
    </row>
    <row r="64" spans="5:27" x14ac:dyDescent="0.25">
      <c r="E64" s="5" t="s">
        <v>212</v>
      </c>
      <c r="F64" s="3" t="s">
        <v>13</v>
      </c>
      <c r="G64" s="4"/>
      <c r="I64" s="5" t="s">
        <v>296</v>
      </c>
      <c r="J64" s="3" t="s">
        <v>22</v>
      </c>
      <c r="K64" s="4"/>
      <c r="Y64" s="5" t="s">
        <v>146</v>
      </c>
      <c r="Z64" s="3" t="s">
        <v>46</v>
      </c>
      <c r="AA64" s="4"/>
    </row>
    <row r="65" spans="5:27" x14ac:dyDescent="0.25">
      <c r="E65" s="5" t="s">
        <v>213</v>
      </c>
      <c r="F65" s="3" t="s">
        <v>14</v>
      </c>
      <c r="G65" s="4"/>
      <c r="I65" s="5" t="s">
        <v>297</v>
      </c>
      <c r="J65" s="3" t="s">
        <v>22</v>
      </c>
      <c r="K65" s="4"/>
      <c r="Y65" s="5" t="s">
        <v>147</v>
      </c>
      <c r="Z65" s="3" t="s">
        <v>47</v>
      </c>
      <c r="AA65" s="4"/>
    </row>
    <row r="66" spans="5:27" x14ac:dyDescent="0.25">
      <c r="E66" s="5" t="s">
        <v>214</v>
      </c>
      <c r="F66" s="3" t="s">
        <v>15</v>
      </c>
      <c r="G66" s="4"/>
      <c r="I66" s="5" t="s">
        <v>298</v>
      </c>
      <c r="J66" s="3" t="s">
        <v>23</v>
      </c>
      <c r="K66" s="4"/>
      <c r="Y66" s="5" t="s">
        <v>148</v>
      </c>
      <c r="Z66" s="3" t="s">
        <v>48</v>
      </c>
      <c r="AA66" s="4"/>
    </row>
    <row r="67" spans="5:27" x14ac:dyDescent="0.25">
      <c r="E67" s="5" t="s">
        <v>215</v>
      </c>
      <c r="F67" s="3" t="s">
        <v>16</v>
      </c>
      <c r="G67" s="4"/>
      <c r="I67" s="5" t="s">
        <v>299</v>
      </c>
      <c r="J67" s="3" t="s">
        <v>23</v>
      </c>
      <c r="K67" s="4"/>
      <c r="Y67" s="5" t="s">
        <v>149</v>
      </c>
      <c r="Z67" s="3" t="s">
        <v>45</v>
      </c>
      <c r="AA67" s="10">
        <f>AA8</f>
        <v>0</v>
      </c>
    </row>
    <row r="68" spans="5:27" x14ac:dyDescent="0.25">
      <c r="E68" s="5" t="s">
        <v>216</v>
      </c>
      <c r="F68" s="3" t="s">
        <v>17</v>
      </c>
      <c r="G68" s="4"/>
      <c r="I68" s="5" t="s">
        <v>300</v>
      </c>
      <c r="J68" s="3" t="s">
        <v>24</v>
      </c>
      <c r="K68" s="4"/>
      <c r="Y68" s="5" t="s">
        <v>150</v>
      </c>
      <c r="Z68" s="3" t="s">
        <v>46</v>
      </c>
      <c r="AA68" s="10">
        <f>AA9</f>
        <v>0</v>
      </c>
    </row>
    <row r="69" spans="5:27" x14ac:dyDescent="0.25">
      <c r="E69" s="5" t="s">
        <v>217</v>
      </c>
      <c r="F69" s="3" t="s">
        <v>19</v>
      </c>
      <c r="G69" s="4"/>
      <c r="I69" s="5" t="s">
        <v>301</v>
      </c>
      <c r="J69" s="3" t="s">
        <v>24</v>
      </c>
      <c r="K69" s="4"/>
    </row>
    <row r="70" spans="5:27" x14ac:dyDescent="0.25">
      <c r="E70" s="5" t="s">
        <v>218</v>
      </c>
      <c r="F70" s="3" t="s">
        <v>11</v>
      </c>
      <c r="G70" s="4"/>
      <c r="I70" s="5" t="s">
        <v>302</v>
      </c>
      <c r="J70" s="3" t="s">
        <v>25</v>
      </c>
      <c r="K70" s="4"/>
    </row>
    <row r="71" spans="5:27" x14ac:dyDescent="0.25">
      <c r="E71" s="5" t="s">
        <v>219</v>
      </c>
      <c r="F71" s="3" t="s">
        <v>13</v>
      </c>
      <c r="G71" s="4"/>
      <c r="I71" s="5" t="s">
        <v>303</v>
      </c>
      <c r="J71" s="3" t="s">
        <v>25</v>
      </c>
      <c r="K71" s="4"/>
    </row>
    <row r="72" spans="5:27" x14ac:dyDescent="0.25">
      <c r="E72" s="5" t="s">
        <v>220</v>
      </c>
      <c r="F72" s="3" t="s">
        <v>14</v>
      </c>
      <c r="G72" s="4"/>
      <c r="I72" s="5" t="s">
        <v>304</v>
      </c>
      <c r="J72" s="3" t="s">
        <v>20</v>
      </c>
      <c r="K72" s="4"/>
    </row>
    <row r="73" spans="5:27" collapsed="1" x14ac:dyDescent="0.25">
      <c r="E73" s="5" t="s">
        <v>221</v>
      </c>
      <c r="F73" s="3" t="s">
        <v>15</v>
      </c>
      <c r="G73" s="4"/>
      <c r="I73" s="5" t="s">
        <v>305</v>
      </c>
      <c r="J73" s="3" t="s">
        <v>21</v>
      </c>
      <c r="K73" s="4"/>
    </row>
    <row r="74" spans="5:27" x14ac:dyDescent="0.25">
      <c r="E74" s="5" t="s">
        <v>222</v>
      </c>
      <c r="F74" s="3" t="s">
        <v>16</v>
      </c>
      <c r="G74" s="4"/>
      <c r="I74" s="5" t="s">
        <v>306</v>
      </c>
      <c r="J74" s="3" t="s">
        <v>21</v>
      </c>
      <c r="K74" s="4"/>
    </row>
    <row r="75" spans="5:27" x14ac:dyDescent="0.25">
      <c r="E75" s="5" t="s">
        <v>223</v>
      </c>
      <c r="F75" s="3" t="s">
        <v>17</v>
      </c>
      <c r="G75" s="4"/>
      <c r="I75" s="5" t="s">
        <v>307</v>
      </c>
      <c r="J75" s="3" t="s">
        <v>22</v>
      </c>
      <c r="K75" s="4"/>
    </row>
    <row r="76" spans="5:27" x14ac:dyDescent="0.25">
      <c r="E76" s="5" t="s">
        <v>224</v>
      </c>
      <c r="F76" s="3" t="s">
        <v>19</v>
      </c>
      <c r="G76" s="4"/>
      <c r="I76" s="5" t="s">
        <v>308</v>
      </c>
      <c r="J76" s="3" t="s">
        <v>22</v>
      </c>
      <c r="K76" s="4"/>
    </row>
    <row r="77" spans="5:27" x14ac:dyDescent="0.25">
      <c r="E77" s="5" t="s">
        <v>225</v>
      </c>
      <c r="F77" s="3" t="s">
        <v>11</v>
      </c>
      <c r="G77" s="4"/>
      <c r="I77" s="5" t="s">
        <v>309</v>
      </c>
      <c r="J77" s="3" t="s">
        <v>22</v>
      </c>
      <c r="K77" s="4"/>
    </row>
    <row r="78" spans="5:27" x14ac:dyDescent="0.25">
      <c r="E78" s="5" t="s">
        <v>226</v>
      </c>
      <c r="F78" s="3" t="s">
        <v>13</v>
      </c>
      <c r="G78" s="4"/>
      <c r="I78" s="5" t="s">
        <v>310</v>
      </c>
      <c r="J78" s="3" t="s">
        <v>22</v>
      </c>
      <c r="K78" s="4"/>
    </row>
    <row r="79" spans="5:27" x14ac:dyDescent="0.25">
      <c r="E79" s="5" t="s">
        <v>227</v>
      </c>
      <c r="F79" s="3" t="s">
        <v>14</v>
      </c>
      <c r="G79" s="4"/>
      <c r="I79" s="5" t="s">
        <v>311</v>
      </c>
      <c r="J79" s="3" t="s">
        <v>23</v>
      </c>
      <c r="K79" s="4"/>
    </row>
    <row r="80" spans="5:27" x14ac:dyDescent="0.25">
      <c r="E80" s="5" t="s">
        <v>228</v>
      </c>
      <c r="F80" s="3" t="s">
        <v>15</v>
      </c>
      <c r="G80" s="4"/>
      <c r="I80" s="5" t="s">
        <v>312</v>
      </c>
      <c r="J80" s="3" t="s">
        <v>23</v>
      </c>
      <c r="K80" s="4"/>
    </row>
    <row r="81" spans="5:11" x14ac:dyDescent="0.25">
      <c r="E81" s="5" t="s">
        <v>229</v>
      </c>
      <c r="F81" s="3" t="s">
        <v>16</v>
      </c>
      <c r="G81" s="4"/>
      <c r="I81" s="5" t="s">
        <v>313</v>
      </c>
      <c r="J81" s="3" t="s">
        <v>24</v>
      </c>
      <c r="K81" s="4"/>
    </row>
    <row r="82" spans="5:11" x14ac:dyDescent="0.25">
      <c r="E82" s="5" t="s">
        <v>230</v>
      </c>
      <c r="F82" s="3" t="s">
        <v>17</v>
      </c>
      <c r="G82" s="4"/>
      <c r="I82" s="5" t="s">
        <v>314</v>
      </c>
      <c r="J82" s="3" t="s">
        <v>24</v>
      </c>
      <c r="K82" s="4"/>
    </row>
    <row r="83" spans="5:11" x14ac:dyDescent="0.25">
      <c r="E83" s="5" t="s">
        <v>231</v>
      </c>
      <c r="F83" s="3" t="s">
        <v>19</v>
      </c>
      <c r="G83" s="4"/>
      <c r="I83" s="5" t="s">
        <v>315</v>
      </c>
      <c r="J83" s="3" t="s">
        <v>25</v>
      </c>
      <c r="K83" s="4"/>
    </row>
    <row r="84" spans="5:11" x14ac:dyDescent="0.25">
      <c r="E84" s="5" t="s">
        <v>232</v>
      </c>
      <c r="F84" s="3" t="s">
        <v>11</v>
      </c>
      <c r="G84" s="4"/>
      <c r="I84" s="5" t="s">
        <v>316</v>
      </c>
      <c r="J84" s="3" t="s">
        <v>25</v>
      </c>
      <c r="K84" s="4"/>
    </row>
    <row r="85" spans="5:11" x14ac:dyDescent="0.25">
      <c r="E85" s="5" t="s">
        <v>233</v>
      </c>
      <c r="F85" s="3" t="s">
        <v>13</v>
      </c>
      <c r="G85" s="4"/>
      <c r="I85" s="5" t="s">
        <v>317</v>
      </c>
      <c r="J85" s="3" t="s">
        <v>20</v>
      </c>
      <c r="K85" s="4"/>
    </row>
    <row r="86" spans="5:11" x14ac:dyDescent="0.25">
      <c r="E86" s="5" t="s">
        <v>234</v>
      </c>
      <c r="F86" s="3" t="s">
        <v>14</v>
      </c>
      <c r="G86" s="4"/>
      <c r="I86" s="5" t="s">
        <v>318</v>
      </c>
      <c r="J86" s="3" t="s">
        <v>21</v>
      </c>
      <c r="K86" s="4"/>
    </row>
    <row r="87" spans="5:11" x14ac:dyDescent="0.25">
      <c r="E87" s="5" t="s">
        <v>235</v>
      </c>
      <c r="F87" s="3" t="s">
        <v>15</v>
      </c>
      <c r="G87" s="4"/>
      <c r="I87" s="5" t="s">
        <v>319</v>
      </c>
      <c r="J87" s="3" t="s">
        <v>21</v>
      </c>
      <c r="K87" s="4"/>
    </row>
    <row r="88" spans="5:11" x14ac:dyDescent="0.25">
      <c r="E88" s="5" t="s">
        <v>236</v>
      </c>
      <c r="F88" s="3" t="s">
        <v>16</v>
      </c>
      <c r="G88" s="4"/>
      <c r="I88" s="5" t="s">
        <v>320</v>
      </c>
      <c r="J88" s="3" t="s">
        <v>22</v>
      </c>
      <c r="K88" s="4"/>
    </row>
    <row r="89" spans="5:11" x14ac:dyDescent="0.25">
      <c r="E89" s="5" t="s">
        <v>237</v>
      </c>
      <c r="F89" s="3" t="s">
        <v>17</v>
      </c>
      <c r="G89" s="4"/>
      <c r="I89" s="5" t="s">
        <v>321</v>
      </c>
      <c r="J89" s="3" t="s">
        <v>22</v>
      </c>
      <c r="K89" s="4"/>
    </row>
    <row r="90" spans="5:11" x14ac:dyDescent="0.25">
      <c r="E90" s="5" t="s">
        <v>238</v>
      </c>
      <c r="F90" s="3" t="s">
        <v>19</v>
      </c>
      <c r="G90" s="4"/>
      <c r="I90" s="5" t="s">
        <v>322</v>
      </c>
      <c r="J90" s="3" t="s">
        <v>22</v>
      </c>
      <c r="K90" s="4"/>
    </row>
    <row r="91" spans="5:11" x14ac:dyDescent="0.25">
      <c r="I91" s="5" t="s">
        <v>323</v>
      </c>
      <c r="J91" s="3" t="s">
        <v>22</v>
      </c>
      <c r="K91" s="4"/>
    </row>
    <row r="92" spans="5:11" x14ac:dyDescent="0.25">
      <c r="I92" s="5" t="s">
        <v>324</v>
      </c>
      <c r="J92" s="3" t="s">
        <v>23</v>
      </c>
      <c r="K92" s="4"/>
    </row>
    <row r="93" spans="5:11" x14ac:dyDescent="0.25">
      <c r="I93" s="5" t="s">
        <v>325</v>
      </c>
      <c r="J93" s="3" t="s">
        <v>23</v>
      </c>
      <c r="K93" s="4"/>
    </row>
    <row r="94" spans="5:11" x14ac:dyDescent="0.25">
      <c r="I94" s="5" t="s">
        <v>326</v>
      </c>
      <c r="J94" s="3" t="s">
        <v>24</v>
      </c>
      <c r="K94" s="4"/>
    </row>
    <row r="95" spans="5:11" x14ac:dyDescent="0.25">
      <c r="I95" s="5" t="s">
        <v>327</v>
      </c>
      <c r="J95" s="3" t="s">
        <v>24</v>
      </c>
      <c r="K95" s="4"/>
    </row>
    <row r="96" spans="5:11" x14ac:dyDescent="0.25">
      <c r="I96" s="5" t="s">
        <v>328</v>
      </c>
      <c r="J96" s="3" t="s">
        <v>25</v>
      </c>
      <c r="K96" s="4"/>
    </row>
    <row r="97" spans="9:11" x14ac:dyDescent="0.25">
      <c r="I97" s="5" t="s">
        <v>329</v>
      </c>
      <c r="J97" s="3" t="s">
        <v>25</v>
      </c>
      <c r="K97" s="4"/>
    </row>
    <row r="98" spans="9:11" x14ac:dyDescent="0.25">
      <c r="I98" s="5" t="s">
        <v>330</v>
      </c>
      <c r="J98" s="3" t="s">
        <v>20</v>
      </c>
      <c r="K98" s="4"/>
    </row>
    <row r="99" spans="9:11" x14ac:dyDescent="0.25">
      <c r="I99" s="5" t="s">
        <v>331</v>
      </c>
      <c r="J99" s="3" t="s">
        <v>21</v>
      </c>
      <c r="K99" s="4"/>
    </row>
    <row r="100" spans="9:11" x14ac:dyDescent="0.25">
      <c r="I100" s="5" t="s">
        <v>332</v>
      </c>
      <c r="J100" s="3" t="s">
        <v>21</v>
      </c>
      <c r="K100" s="4"/>
    </row>
    <row r="101" spans="9:11" collapsed="1" x14ac:dyDescent="0.25">
      <c r="I101" s="5" t="s">
        <v>333</v>
      </c>
      <c r="J101" s="3" t="s">
        <v>22</v>
      </c>
      <c r="K101" s="4"/>
    </row>
    <row r="102" spans="9:11" x14ac:dyDescent="0.25">
      <c r="I102" s="5" t="s">
        <v>334</v>
      </c>
      <c r="J102" s="3" t="s">
        <v>22</v>
      </c>
      <c r="K102" s="4"/>
    </row>
    <row r="103" spans="9:11" x14ac:dyDescent="0.25">
      <c r="I103" s="5" t="s">
        <v>335</v>
      </c>
      <c r="J103" s="3" t="s">
        <v>22</v>
      </c>
      <c r="K103" s="4"/>
    </row>
    <row r="104" spans="9:11" x14ac:dyDescent="0.25">
      <c r="I104" s="5" t="s">
        <v>336</v>
      </c>
      <c r="J104" s="3" t="s">
        <v>22</v>
      </c>
      <c r="K104" s="4"/>
    </row>
    <row r="105" spans="9:11" x14ac:dyDescent="0.25">
      <c r="I105" s="5" t="s">
        <v>337</v>
      </c>
      <c r="J105" s="3" t="s">
        <v>23</v>
      </c>
      <c r="K105" s="4"/>
    </row>
    <row r="106" spans="9:11" x14ac:dyDescent="0.25">
      <c r="I106" s="5" t="s">
        <v>338</v>
      </c>
      <c r="J106" s="3" t="s">
        <v>23</v>
      </c>
      <c r="K106" s="4"/>
    </row>
    <row r="107" spans="9:11" x14ac:dyDescent="0.25">
      <c r="I107" s="5" t="s">
        <v>339</v>
      </c>
      <c r="J107" s="3" t="s">
        <v>24</v>
      </c>
      <c r="K107" s="4"/>
    </row>
    <row r="108" spans="9:11" x14ac:dyDescent="0.25">
      <c r="I108" s="5" t="s">
        <v>340</v>
      </c>
      <c r="J108" s="3" t="s">
        <v>24</v>
      </c>
      <c r="K108" s="4"/>
    </row>
    <row r="109" spans="9:11" x14ac:dyDescent="0.25">
      <c r="I109" s="5" t="s">
        <v>341</v>
      </c>
      <c r="J109" s="3" t="s">
        <v>25</v>
      </c>
      <c r="K109" s="4"/>
    </row>
    <row r="110" spans="9:11" x14ac:dyDescent="0.25">
      <c r="I110" s="5" t="s">
        <v>342</v>
      </c>
      <c r="J110" s="3" t="s">
        <v>25</v>
      </c>
      <c r="K110" s="4"/>
    </row>
    <row r="111" spans="9:11" x14ac:dyDescent="0.25">
      <c r="I111" s="5" t="s">
        <v>343</v>
      </c>
      <c r="J111" s="3" t="s">
        <v>20</v>
      </c>
      <c r="K111" s="4"/>
    </row>
    <row r="112" spans="9:11" x14ac:dyDescent="0.25">
      <c r="I112" s="5" t="s">
        <v>344</v>
      </c>
      <c r="J112" s="3" t="s">
        <v>21</v>
      </c>
      <c r="K112" s="4"/>
    </row>
    <row r="113" spans="9:11" x14ac:dyDescent="0.25">
      <c r="I113" s="5" t="s">
        <v>345</v>
      </c>
      <c r="J113" s="3" t="s">
        <v>21</v>
      </c>
      <c r="K113" s="4"/>
    </row>
    <row r="114" spans="9:11" x14ac:dyDescent="0.25">
      <c r="I114" s="5" t="s">
        <v>346</v>
      </c>
      <c r="J114" s="3" t="s">
        <v>22</v>
      </c>
      <c r="K114" s="4"/>
    </row>
    <row r="115" spans="9:11" x14ac:dyDescent="0.25">
      <c r="I115" s="5" t="s">
        <v>347</v>
      </c>
      <c r="J115" s="3" t="s">
        <v>22</v>
      </c>
      <c r="K115" s="4"/>
    </row>
    <row r="116" spans="9:11" x14ac:dyDescent="0.25">
      <c r="I116" s="5" t="s">
        <v>348</v>
      </c>
      <c r="J116" s="3" t="s">
        <v>22</v>
      </c>
      <c r="K116" s="4"/>
    </row>
    <row r="117" spans="9:11" x14ac:dyDescent="0.25">
      <c r="I117" s="5" t="s">
        <v>349</v>
      </c>
      <c r="J117" s="3" t="s">
        <v>22</v>
      </c>
      <c r="K117" s="4"/>
    </row>
    <row r="118" spans="9:11" x14ac:dyDescent="0.25">
      <c r="I118" s="5" t="s">
        <v>350</v>
      </c>
      <c r="J118" s="3" t="s">
        <v>23</v>
      </c>
      <c r="K118" s="4"/>
    </row>
    <row r="119" spans="9:11" x14ac:dyDescent="0.25">
      <c r="I119" s="5" t="s">
        <v>351</v>
      </c>
      <c r="J119" s="3" t="s">
        <v>23</v>
      </c>
      <c r="K119" s="4"/>
    </row>
    <row r="120" spans="9:11" x14ac:dyDescent="0.25">
      <c r="I120" s="5" t="s">
        <v>352</v>
      </c>
      <c r="J120" s="3" t="s">
        <v>24</v>
      </c>
      <c r="K120" s="4"/>
    </row>
    <row r="121" spans="9:11" x14ac:dyDescent="0.25">
      <c r="I121" s="5" t="s">
        <v>353</v>
      </c>
      <c r="J121" s="3" t="s">
        <v>24</v>
      </c>
      <c r="K121" s="4"/>
    </row>
    <row r="122" spans="9:11" x14ac:dyDescent="0.25">
      <c r="I122" s="5" t="s">
        <v>354</v>
      </c>
      <c r="J122" s="3" t="s">
        <v>25</v>
      </c>
      <c r="K122" s="4"/>
    </row>
    <row r="123" spans="9:11" x14ac:dyDescent="0.25">
      <c r="I123" s="5" t="s">
        <v>355</v>
      </c>
      <c r="J123" s="3" t="s">
        <v>25</v>
      </c>
      <c r="K123" s="4"/>
    </row>
    <row r="124" spans="9:11" x14ac:dyDescent="0.25">
      <c r="I124" s="5" t="s">
        <v>356</v>
      </c>
      <c r="J124" s="3" t="s">
        <v>20</v>
      </c>
      <c r="K124" s="4"/>
    </row>
    <row r="125" spans="9:11" x14ac:dyDescent="0.25">
      <c r="I125" s="5" t="s">
        <v>357</v>
      </c>
      <c r="J125" s="3" t="s">
        <v>21</v>
      </c>
      <c r="K125" s="4"/>
    </row>
    <row r="126" spans="9:11" x14ac:dyDescent="0.25">
      <c r="I126" s="5" t="s">
        <v>358</v>
      </c>
      <c r="J126" s="3" t="s">
        <v>21</v>
      </c>
      <c r="K126" s="4"/>
    </row>
    <row r="127" spans="9:11" x14ac:dyDescent="0.25">
      <c r="I127" s="5" t="s">
        <v>359</v>
      </c>
      <c r="J127" s="3" t="s">
        <v>22</v>
      </c>
      <c r="K127" s="4"/>
    </row>
    <row r="128" spans="9:11" x14ac:dyDescent="0.25">
      <c r="I128" s="5" t="s">
        <v>360</v>
      </c>
      <c r="J128" s="3" t="s">
        <v>22</v>
      </c>
      <c r="K128" s="4"/>
    </row>
    <row r="129" spans="9:11" x14ac:dyDescent="0.25">
      <c r="I129" s="5" t="s">
        <v>361</v>
      </c>
      <c r="J129" s="3" t="s">
        <v>22</v>
      </c>
      <c r="K129" s="4"/>
    </row>
    <row r="130" spans="9:11" collapsed="1" x14ac:dyDescent="0.25">
      <c r="I130" s="5" t="s">
        <v>362</v>
      </c>
      <c r="J130" s="3" t="s">
        <v>22</v>
      </c>
      <c r="K130" s="4"/>
    </row>
    <row r="131" spans="9:11" x14ac:dyDescent="0.25">
      <c r="I131" s="5" t="s">
        <v>363</v>
      </c>
      <c r="J131" s="3" t="s">
        <v>23</v>
      </c>
      <c r="K131" s="4"/>
    </row>
    <row r="132" spans="9:11" x14ac:dyDescent="0.25">
      <c r="I132" s="5" t="s">
        <v>364</v>
      </c>
      <c r="J132" s="3" t="s">
        <v>23</v>
      </c>
      <c r="K132" s="4"/>
    </row>
    <row r="133" spans="9:11" x14ac:dyDescent="0.25">
      <c r="I133" s="5" t="s">
        <v>365</v>
      </c>
      <c r="J133" s="3" t="s">
        <v>24</v>
      </c>
      <c r="K133" s="4"/>
    </row>
    <row r="134" spans="9:11" x14ac:dyDescent="0.25">
      <c r="I134" s="5" t="s">
        <v>366</v>
      </c>
      <c r="J134" s="3" t="s">
        <v>24</v>
      </c>
      <c r="K134" s="4"/>
    </row>
    <row r="135" spans="9:11" x14ac:dyDescent="0.25">
      <c r="I135" s="5" t="s">
        <v>367</v>
      </c>
      <c r="J135" s="3" t="s">
        <v>25</v>
      </c>
      <c r="K135" s="4"/>
    </row>
    <row r="136" spans="9:11" x14ac:dyDescent="0.25">
      <c r="I136" s="5" t="s">
        <v>368</v>
      </c>
      <c r="J136" s="3" t="s">
        <v>25</v>
      </c>
      <c r="K136" s="4"/>
    </row>
    <row r="137" spans="9:11" x14ac:dyDescent="0.25">
      <c r="I137" s="5" t="s">
        <v>369</v>
      </c>
      <c r="J137" s="3" t="s">
        <v>20</v>
      </c>
      <c r="K137" s="4"/>
    </row>
    <row r="138" spans="9:11" x14ac:dyDescent="0.25">
      <c r="I138" s="5" t="s">
        <v>370</v>
      </c>
      <c r="J138" s="3" t="s">
        <v>21</v>
      </c>
      <c r="K138" s="4"/>
    </row>
    <row r="139" spans="9:11" x14ac:dyDescent="0.25">
      <c r="I139" s="5" t="s">
        <v>371</v>
      </c>
      <c r="J139" s="3" t="s">
        <v>21</v>
      </c>
      <c r="K139" s="4"/>
    </row>
    <row r="140" spans="9:11" x14ac:dyDescent="0.25">
      <c r="I140" s="5" t="s">
        <v>372</v>
      </c>
      <c r="J140" s="3" t="s">
        <v>22</v>
      </c>
      <c r="K140" s="4"/>
    </row>
    <row r="141" spans="9:11" x14ac:dyDescent="0.25">
      <c r="I141" s="5" t="s">
        <v>373</v>
      </c>
      <c r="J141" s="3" t="s">
        <v>22</v>
      </c>
      <c r="K141" s="4"/>
    </row>
    <row r="142" spans="9:11" x14ac:dyDescent="0.25">
      <c r="I142" s="5" t="s">
        <v>374</v>
      </c>
      <c r="J142" s="3" t="s">
        <v>22</v>
      </c>
      <c r="K142" s="4"/>
    </row>
    <row r="143" spans="9:11" x14ac:dyDescent="0.25">
      <c r="I143" s="5" t="s">
        <v>375</v>
      </c>
      <c r="J143" s="3" t="s">
        <v>22</v>
      </c>
      <c r="K143" s="4"/>
    </row>
    <row r="144" spans="9:11" x14ac:dyDescent="0.25">
      <c r="I144" s="5" t="s">
        <v>376</v>
      </c>
      <c r="J144" s="3" t="s">
        <v>23</v>
      </c>
      <c r="K144" s="4"/>
    </row>
    <row r="145" spans="9:11" x14ac:dyDescent="0.25">
      <c r="I145" s="5" t="s">
        <v>377</v>
      </c>
      <c r="J145" s="3" t="s">
        <v>23</v>
      </c>
      <c r="K145" s="4"/>
    </row>
    <row r="146" spans="9:11" x14ac:dyDescent="0.25">
      <c r="I146" s="5" t="s">
        <v>378</v>
      </c>
      <c r="J146" s="3" t="s">
        <v>24</v>
      </c>
      <c r="K146" s="4"/>
    </row>
    <row r="147" spans="9:11" x14ac:dyDescent="0.25">
      <c r="I147" s="5" t="s">
        <v>379</v>
      </c>
      <c r="J147" s="3" t="s">
        <v>24</v>
      </c>
      <c r="K147" s="4"/>
    </row>
    <row r="148" spans="9:11" x14ac:dyDescent="0.25">
      <c r="I148" s="5" t="s">
        <v>380</v>
      </c>
      <c r="J148" s="3" t="s">
        <v>25</v>
      </c>
      <c r="K148" s="4"/>
    </row>
    <row r="149" spans="9:11" x14ac:dyDescent="0.25">
      <c r="I149" s="5" t="s">
        <v>381</v>
      </c>
      <c r="J149" s="3" t="s">
        <v>25</v>
      </c>
      <c r="K149" s="4"/>
    </row>
    <row r="150" spans="9:11" x14ac:dyDescent="0.25">
      <c r="I150" s="5" t="s">
        <v>382</v>
      </c>
      <c r="J150" s="3" t="s">
        <v>20</v>
      </c>
      <c r="K150" s="4"/>
    </row>
    <row r="151" spans="9:11" x14ac:dyDescent="0.25">
      <c r="I151" s="5" t="s">
        <v>383</v>
      </c>
      <c r="J151" s="3" t="s">
        <v>21</v>
      </c>
      <c r="K151" s="4"/>
    </row>
    <row r="152" spans="9:11" x14ac:dyDescent="0.25">
      <c r="I152" s="5" t="s">
        <v>384</v>
      </c>
      <c r="J152" s="3" t="s">
        <v>21</v>
      </c>
      <c r="K152" s="4"/>
    </row>
    <row r="153" spans="9:11" x14ac:dyDescent="0.25">
      <c r="I153" s="5" t="s">
        <v>385</v>
      </c>
      <c r="J153" s="3" t="s">
        <v>22</v>
      </c>
      <c r="K153" s="4"/>
    </row>
    <row r="154" spans="9:11" x14ac:dyDescent="0.25">
      <c r="I154" s="5" t="s">
        <v>386</v>
      </c>
      <c r="J154" s="3" t="s">
        <v>22</v>
      </c>
      <c r="K154" s="4"/>
    </row>
    <row r="155" spans="9:11" x14ac:dyDescent="0.25">
      <c r="I155" s="5" t="s">
        <v>387</v>
      </c>
      <c r="J155" s="3" t="s">
        <v>22</v>
      </c>
      <c r="K155" s="4"/>
    </row>
    <row r="156" spans="9:11" x14ac:dyDescent="0.25">
      <c r="I156" s="5" t="s">
        <v>388</v>
      </c>
      <c r="J156" s="3" t="s">
        <v>22</v>
      </c>
      <c r="K156" s="4"/>
    </row>
    <row r="157" spans="9:11" x14ac:dyDescent="0.25">
      <c r="I157" s="5" t="s">
        <v>389</v>
      </c>
      <c r="J157" s="3" t="s">
        <v>23</v>
      </c>
      <c r="K157" s="4"/>
    </row>
    <row r="158" spans="9:11" collapsed="1" x14ac:dyDescent="0.25">
      <c r="I158" s="5" t="s">
        <v>390</v>
      </c>
      <c r="J158" s="3" t="s">
        <v>23</v>
      </c>
      <c r="K158" s="4"/>
    </row>
    <row r="159" spans="9:11" x14ac:dyDescent="0.25">
      <c r="I159" s="5" t="s">
        <v>391</v>
      </c>
      <c r="J159" s="3" t="s">
        <v>24</v>
      </c>
      <c r="K159" s="4"/>
    </row>
    <row r="160" spans="9:11" x14ac:dyDescent="0.25">
      <c r="I160" s="5" t="s">
        <v>392</v>
      </c>
      <c r="J160" s="3" t="s">
        <v>24</v>
      </c>
      <c r="K160" s="4"/>
    </row>
    <row r="161" spans="9:11" x14ac:dyDescent="0.25">
      <c r="I161" s="5" t="s">
        <v>393</v>
      </c>
      <c r="J161" s="3" t="s">
        <v>25</v>
      </c>
      <c r="K161" s="4"/>
    </row>
    <row r="162" spans="9:11" x14ac:dyDescent="0.25">
      <c r="I162" s="5" t="s">
        <v>394</v>
      </c>
      <c r="J162" s="3" t="s">
        <v>25</v>
      </c>
      <c r="K162" s="4"/>
    </row>
    <row r="163" spans="9:11" x14ac:dyDescent="0.25">
      <c r="I163" s="5" t="s">
        <v>395</v>
      </c>
      <c r="J163" s="3" t="s">
        <v>21</v>
      </c>
      <c r="K163" s="10">
        <f>K8</f>
        <v>0</v>
      </c>
    </row>
    <row r="164" spans="9:11" x14ac:dyDescent="0.25">
      <c r="I164" s="5" t="s">
        <v>396</v>
      </c>
      <c r="J164" s="3" t="s">
        <v>21</v>
      </c>
      <c r="K164" s="10">
        <f t="shared" ref="K164:K174" si="0">K9</f>
        <v>0</v>
      </c>
    </row>
    <row r="165" spans="9:11" x14ac:dyDescent="0.25">
      <c r="I165" s="5" t="s">
        <v>397</v>
      </c>
      <c r="J165" s="3" t="s">
        <v>22</v>
      </c>
      <c r="K165" s="10">
        <f t="shared" si="0"/>
        <v>0</v>
      </c>
    </row>
    <row r="166" spans="9:11" x14ac:dyDescent="0.25">
      <c r="I166" s="5" t="s">
        <v>398</v>
      </c>
      <c r="J166" s="3" t="s">
        <v>22</v>
      </c>
      <c r="K166" s="10">
        <f t="shared" si="0"/>
        <v>0</v>
      </c>
    </row>
    <row r="167" spans="9:11" x14ac:dyDescent="0.25">
      <c r="I167" s="5" t="s">
        <v>399</v>
      </c>
      <c r="J167" s="3" t="s">
        <v>22</v>
      </c>
      <c r="K167" s="10">
        <f t="shared" si="0"/>
        <v>0</v>
      </c>
    </row>
    <row r="168" spans="9:11" x14ac:dyDescent="0.25">
      <c r="I168" s="5" t="s">
        <v>400</v>
      </c>
      <c r="J168" s="3" t="s">
        <v>22</v>
      </c>
      <c r="K168" s="10">
        <f t="shared" si="0"/>
        <v>0</v>
      </c>
    </row>
    <row r="169" spans="9:11" x14ac:dyDescent="0.25">
      <c r="I169" s="5" t="s">
        <v>401</v>
      </c>
      <c r="J169" s="3" t="s">
        <v>23</v>
      </c>
      <c r="K169" s="10">
        <f t="shared" si="0"/>
        <v>0</v>
      </c>
    </row>
    <row r="170" spans="9:11" x14ac:dyDescent="0.25">
      <c r="I170" s="5" t="s">
        <v>402</v>
      </c>
      <c r="J170" s="3" t="s">
        <v>23</v>
      </c>
      <c r="K170" s="10">
        <f t="shared" si="0"/>
        <v>0</v>
      </c>
    </row>
    <row r="171" spans="9:11" x14ac:dyDescent="0.25">
      <c r="I171" s="5" t="s">
        <v>403</v>
      </c>
      <c r="J171" s="3" t="s">
        <v>24</v>
      </c>
      <c r="K171" s="10">
        <f t="shared" si="0"/>
        <v>0</v>
      </c>
    </row>
    <row r="172" spans="9:11" x14ac:dyDescent="0.25">
      <c r="I172" s="5" t="s">
        <v>404</v>
      </c>
      <c r="J172" s="3" t="s">
        <v>24</v>
      </c>
      <c r="K172" s="10">
        <f t="shared" si="0"/>
        <v>0</v>
      </c>
    </row>
    <row r="173" spans="9:11" x14ac:dyDescent="0.25">
      <c r="I173" s="5" t="s">
        <v>405</v>
      </c>
      <c r="J173" s="3" t="s">
        <v>25</v>
      </c>
      <c r="K173" s="10">
        <f t="shared" si="0"/>
        <v>0</v>
      </c>
    </row>
    <row r="174" spans="9:11" x14ac:dyDescent="0.25">
      <c r="I174" s="5" t="s">
        <v>406</v>
      </c>
      <c r="J174" s="3" t="s">
        <v>25</v>
      </c>
      <c r="K174" s="10">
        <f t="shared" si="0"/>
        <v>0</v>
      </c>
    </row>
  </sheetData>
  <mergeCells count="1">
    <mergeCell ref="A1:G2"/>
  </mergeCells>
  <hyperlinks>
    <hyperlink ref="I4" r:id="rId1" xr:uid="{CC540529-28D6-4B7C-9A0C-02716DA2BC69}"/>
  </hyperlinks>
  <pageMargins left="0.7" right="0.7" top="0.78740157499999996" bottom="0.78740157499999996" header="0.3" footer="0.3"/>
  <pageSetup paperSize="9" orientation="portrait" r:id="rId2"/>
  <headerFooter>
    <oddHeader>&amp;R&amp;"Calibri"&amp;10&amp;K000000 Interní&amp;1#_x000D_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uj">
                <anchor moveWithCells="1" sizeWithCells="1">
                  <from>
                    <xdr:col>1</xdr:col>
                    <xdr:colOff>85725</xdr:colOff>
                    <xdr:row>18</xdr:row>
                    <xdr:rowOff>152400</xdr:rowOff>
                  </from>
                  <to>
                    <xdr:col>2</xdr:col>
                    <xdr:colOff>466725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Y360"/>
  <sheetViews>
    <sheetView zoomScale="90" zoomScaleNormal="90" workbookViewId="0">
      <pane xSplit="3" ySplit="4" topLeftCell="AB131" activePane="bottomRight" state="frozen"/>
      <selection pane="topRight" activeCell="C1" sqref="C1"/>
      <selection pane="bottomLeft" activeCell="A5" sqref="A5"/>
      <selection pane="bottomRight" activeCell="C2" sqref="C2"/>
    </sheetView>
  </sheetViews>
  <sheetFormatPr defaultColWidth="8.85546875" defaultRowHeight="15" x14ac:dyDescent="0.25"/>
  <cols>
    <col min="1" max="1" width="8.85546875" bestFit="1" customWidth="1"/>
    <col min="2" max="2" width="6.28515625" customWidth="1"/>
    <col min="3" max="3" width="32.42578125" bestFit="1" customWidth="1"/>
    <col min="4" max="4" width="13.28515625" customWidth="1"/>
    <col min="5" max="5" width="18.42578125" bestFit="1" customWidth="1"/>
    <col min="6" max="6" width="16.28515625" bestFit="1" customWidth="1"/>
    <col min="7" max="7" width="18.42578125" bestFit="1" customWidth="1"/>
    <col min="8" max="8" width="16.28515625" bestFit="1" customWidth="1"/>
    <col min="20" max="20" width="18.42578125" bestFit="1" customWidth="1"/>
    <col min="36" max="36" width="11.85546875" bestFit="1" customWidth="1"/>
    <col min="59" max="59" width="18.42578125" bestFit="1" customWidth="1"/>
    <col min="62" max="62" width="16.140625" bestFit="1" customWidth="1"/>
    <col min="63" max="63" width="16" bestFit="1" customWidth="1"/>
    <col min="69" max="69" width="9.42578125" customWidth="1"/>
    <col min="71" max="71" width="10.42578125" customWidth="1"/>
    <col min="75" max="75" width="19.140625" bestFit="1" customWidth="1"/>
  </cols>
  <sheetData>
    <row r="1" spans="1:77" ht="19.5" thickBot="1" x14ac:dyDescent="0.35">
      <c r="B1" s="6" t="s">
        <v>545</v>
      </c>
      <c r="C1" s="24">
        <v>2023</v>
      </c>
      <c r="F1" s="28"/>
      <c r="G1" s="29" t="s">
        <v>157</v>
      </c>
      <c r="H1" s="29" t="s">
        <v>158</v>
      </c>
      <c r="I1" s="29" t="s">
        <v>159</v>
      </c>
      <c r="J1" s="29" t="s">
        <v>160</v>
      </c>
      <c r="K1" s="30"/>
      <c r="L1" s="29" t="s">
        <v>240</v>
      </c>
      <c r="M1" s="29" t="s">
        <v>242</v>
      </c>
      <c r="N1" s="29" t="s">
        <v>244</v>
      </c>
      <c r="O1" s="29" t="s">
        <v>246</v>
      </c>
      <c r="P1" s="29" t="s">
        <v>248</v>
      </c>
      <c r="Q1" s="29" t="s">
        <v>250</v>
      </c>
      <c r="R1" s="30"/>
      <c r="S1" s="29" t="s">
        <v>241</v>
      </c>
      <c r="T1" s="29" t="s">
        <v>243</v>
      </c>
      <c r="U1" s="29" t="s">
        <v>245</v>
      </c>
      <c r="V1" s="29" t="s">
        <v>247</v>
      </c>
      <c r="W1" s="29" t="s">
        <v>249</v>
      </c>
      <c r="X1" s="29" t="s">
        <v>251</v>
      </c>
      <c r="Y1" s="30"/>
      <c r="Z1" s="29" t="s">
        <v>407</v>
      </c>
      <c r="AA1" s="29" t="s">
        <v>409</v>
      </c>
      <c r="AB1" s="29" t="s">
        <v>411</v>
      </c>
      <c r="AC1" s="29" t="s">
        <v>413</v>
      </c>
      <c r="AD1" s="29" t="s">
        <v>414</v>
      </c>
      <c r="AE1" s="29" t="s">
        <v>416</v>
      </c>
      <c r="AF1" s="30"/>
      <c r="AG1" s="29" t="s">
        <v>408</v>
      </c>
      <c r="AH1" s="29" t="s">
        <v>410</v>
      </c>
      <c r="AI1" s="29" t="s">
        <v>412</v>
      </c>
      <c r="AJ1" s="30"/>
      <c r="AK1" s="29" t="s">
        <v>415</v>
      </c>
      <c r="AL1" s="29" t="s">
        <v>417</v>
      </c>
      <c r="AM1" s="29" t="s">
        <v>418</v>
      </c>
      <c r="AN1" s="29" t="s">
        <v>420</v>
      </c>
      <c r="AO1" s="29" t="s">
        <v>422</v>
      </c>
      <c r="AP1" s="29" t="s">
        <v>424</v>
      </c>
      <c r="AQ1" s="29" t="s">
        <v>426</v>
      </c>
      <c r="AR1" s="29" t="s">
        <v>428</v>
      </c>
      <c r="AS1" s="29" t="s">
        <v>430</v>
      </c>
      <c r="AT1" s="29" t="s">
        <v>432</v>
      </c>
      <c r="AU1" s="29" t="s">
        <v>434</v>
      </c>
      <c r="AV1" s="29" t="s">
        <v>419</v>
      </c>
      <c r="AW1" s="29" t="s">
        <v>421</v>
      </c>
      <c r="AX1" s="29" t="s">
        <v>423</v>
      </c>
      <c r="AY1" s="29" t="s">
        <v>425</v>
      </c>
      <c r="AZ1" s="29" t="s">
        <v>427</v>
      </c>
      <c r="BA1" s="29" t="s">
        <v>429</v>
      </c>
      <c r="BB1" s="29" t="s">
        <v>431</v>
      </c>
      <c r="BC1" s="29" t="s">
        <v>433</v>
      </c>
      <c r="BD1" s="29" t="s">
        <v>435</v>
      </c>
      <c r="BE1" s="29" t="s">
        <v>90</v>
      </c>
      <c r="BF1" s="29" t="s">
        <v>91</v>
      </c>
      <c r="BG1" s="29" t="s">
        <v>92</v>
      </c>
      <c r="BH1" s="30"/>
      <c r="BI1" s="30"/>
      <c r="BJ1" s="29" t="s">
        <v>477</v>
      </c>
      <c r="BK1" s="29" t="s">
        <v>151</v>
      </c>
      <c r="BL1" s="29" t="s">
        <v>153</v>
      </c>
      <c r="BM1" s="29" t="s">
        <v>154</v>
      </c>
      <c r="BN1" s="29" t="s">
        <v>446</v>
      </c>
      <c r="BO1" s="31"/>
    </row>
    <row r="2" spans="1:77" ht="21.75" thickBot="1" x14ac:dyDescent="0.4">
      <c r="B2" s="6" t="s">
        <v>506</v>
      </c>
      <c r="C2" s="27" t="s">
        <v>995</v>
      </c>
      <c r="D2" s="26">
        <v>1</v>
      </c>
      <c r="E2" s="26">
        <v>2</v>
      </c>
      <c r="F2" s="26">
        <v>3</v>
      </c>
      <c r="G2" s="26">
        <v>4</v>
      </c>
      <c r="H2" s="26">
        <v>5</v>
      </c>
      <c r="I2" s="26">
        <v>6</v>
      </c>
      <c r="J2" s="26">
        <v>7</v>
      </c>
      <c r="K2" s="26">
        <v>8</v>
      </c>
      <c r="L2" s="26">
        <v>9</v>
      </c>
      <c r="M2" s="26">
        <v>10</v>
      </c>
      <c r="N2" s="26">
        <v>11</v>
      </c>
      <c r="O2" s="26">
        <v>12</v>
      </c>
      <c r="P2" s="26">
        <v>13</v>
      </c>
      <c r="Q2" s="26">
        <v>14</v>
      </c>
      <c r="R2" s="26">
        <v>15</v>
      </c>
      <c r="S2" s="26">
        <v>16</v>
      </c>
      <c r="T2" s="26">
        <v>17</v>
      </c>
      <c r="U2" s="26">
        <v>18</v>
      </c>
      <c r="V2" s="26">
        <v>19</v>
      </c>
      <c r="W2" s="26">
        <v>20</v>
      </c>
      <c r="X2" s="26">
        <v>21</v>
      </c>
      <c r="Y2" s="26">
        <v>22</v>
      </c>
      <c r="Z2" s="26">
        <v>23</v>
      </c>
      <c r="AA2" s="26">
        <v>24</v>
      </c>
      <c r="AB2" s="26">
        <v>25</v>
      </c>
      <c r="AC2" s="26">
        <v>26</v>
      </c>
      <c r="AD2" s="26">
        <v>27</v>
      </c>
      <c r="AE2" s="26">
        <v>28</v>
      </c>
      <c r="AF2" s="26">
        <v>29</v>
      </c>
      <c r="AG2" s="26">
        <v>30</v>
      </c>
      <c r="AH2" s="26">
        <v>31</v>
      </c>
      <c r="AI2" s="26">
        <v>32</v>
      </c>
      <c r="AJ2" s="26">
        <v>33</v>
      </c>
      <c r="AK2" s="26">
        <v>34</v>
      </c>
      <c r="AL2" s="26">
        <v>35</v>
      </c>
      <c r="AM2" s="26">
        <v>36</v>
      </c>
      <c r="AN2" s="26">
        <v>37</v>
      </c>
      <c r="AO2" s="26">
        <v>38</v>
      </c>
      <c r="AP2" s="26">
        <v>39</v>
      </c>
      <c r="AQ2" s="26">
        <v>40</v>
      </c>
      <c r="AR2" s="26">
        <v>41</v>
      </c>
      <c r="AS2" s="26">
        <v>42</v>
      </c>
      <c r="AT2" s="26">
        <v>43</v>
      </c>
      <c r="AU2" s="26">
        <v>44</v>
      </c>
      <c r="AV2" s="26">
        <v>45</v>
      </c>
      <c r="AW2" s="26">
        <v>46</v>
      </c>
      <c r="AX2" s="26">
        <v>47</v>
      </c>
      <c r="AY2" s="26">
        <v>48</v>
      </c>
      <c r="AZ2" s="26">
        <v>49</v>
      </c>
      <c r="BA2" s="26">
        <v>50</v>
      </c>
      <c r="BB2" s="26">
        <v>51</v>
      </c>
      <c r="BC2" s="26">
        <v>52</v>
      </c>
      <c r="BD2" s="26">
        <v>53</v>
      </c>
      <c r="BE2" s="26">
        <v>54</v>
      </c>
      <c r="BF2" s="26">
        <v>55</v>
      </c>
      <c r="BG2" s="26">
        <v>56</v>
      </c>
      <c r="BH2" s="26">
        <v>57</v>
      </c>
      <c r="BI2" s="26">
        <v>58</v>
      </c>
      <c r="BJ2" s="26">
        <v>59</v>
      </c>
      <c r="BK2" s="26">
        <v>60</v>
      </c>
      <c r="BL2" s="26">
        <v>61</v>
      </c>
      <c r="BM2" s="26">
        <v>62</v>
      </c>
      <c r="BN2" s="26">
        <v>63</v>
      </c>
    </row>
    <row r="3" spans="1:77" s="7" customFormat="1" ht="85.5" customHeight="1" thickBot="1" x14ac:dyDescent="0.3">
      <c r="C3" s="21"/>
      <c r="D3" s="22"/>
      <c r="E3" s="22"/>
      <c r="F3" s="32" t="s">
        <v>507</v>
      </c>
      <c r="G3" s="32" t="s">
        <v>508</v>
      </c>
      <c r="H3" s="32" t="s">
        <v>509</v>
      </c>
      <c r="I3" s="32" t="s">
        <v>510</v>
      </c>
      <c r="J3" s="32" t="s">
        <v>505</v>
      </c>
      <c r="K3" s="32" t="s">
        <v>511</v>
      </c>
      <c r="L3" s="32" t="s">
        <v>512</v>
      </c>
      <c r="M3" s="32" t="s">
        <v>513</v>
      </c>
      <c r="N3" s="32" t="s">
        <v>514</v>
      </c>
      <c r="O3" s="32" t="s">
        <v>515</v>
      </c>
      <c r="P3" s="32" t="s">
        <v>516</v>
      </c>
      <c r="Q3" s="32" t="s">
        <v>517</v>
      </c>
      <c r="R3" s="32" t="s">
        <v>511</v>
      </c>
      <c r="S3" s="32" t="s">
        <v>512</v>
      </c>
      <c r="T3" s="32" t="s">
        <v>513</v>
      </c>
      <c r="U3" s="32" t="s">
        <v>514</v>
      </c>
      <c r="V3" s="32" t="s">
        <v>515</v>
      </c>
      <c r="W3" s="32" t="s">
        <v>516</v>
      </c>
      <c r="X3" s="32" t="s">
        <v>517</v>
      </c>
      <c r="Y3" s="32" t="s">
        <v>511</v>
      </c>
      <c r="Z3" s="32" t="s">
        <v>518</v>
      </c>
      <c r="AA3" s="32" t="s">
        <v>512</v>
      </c>
      <c r="AB3" s="32" t="s">
        <v>519</v>
      </c>
      <c r="AC3" s="32" t="s">
        <v>520</v>
      </c>
      <c r="AD3" s="32" t="s">
        <v>521</v>
      </c>
      <c r="AE3" s="32" t="s">
        <v>516</v>
      </c>
      <c r="AF3" s="32" t="s">
        <v>511</v>
      </c>
      <c r="AG3" s="32" t="s">
        <v>518</v>
      </c>
      <c r="AH3" s="32" t="s">
        <v>512</v>
      </c>
      <c r="AI3" s="32" t="s">
        <v>519</v>
      </c>
      <c r="AJ3" s="32" t="s">
        <v>520</v>
      </c>
      <c r="AK3" s="32" t="s">
        <v>521</v>
      </c>
      <c r="AL3" s="32" t="s">
        <v>516</v>
      </c>
      <c r="AM3" s="32" t="s">
        <v>522</v>
      </c>
      <c r="AN3" s="32" t="s">
        <v>523</v>
      </c>
      <c r="AO3" s="32" t="s">
        <v>524</v>
      </c>
      <c r="AP3" s="32" t="s">
        <v>525</v>
      </c>
      <c r="AQ3" s="32" t="s">
        <v>526</v>
      </c>
      <c r="AR3" s="32" t="s">
        <v>527</v>
      </c>
      <c r="AS3" s="32" t="s">
        <v>528</v>
      </c>
      <c r="AT3" s="32" t="s">
        <v>529</v>
      </c>
      <c r="AU3" s="32" t="s">
        <v>530</v>
      </c>
      <c r="AV3" s="32" t="s">
        <v>522</v>
      </c>
      <c r="AW3" s="32" t="s">
        <v>523</v>
      </c>
      <c r="AX3" s="32" t="s">
        <v>524</v>
      </c>
      <c r="AY3" s="32" t="s">
        <v>525</v>
      </c>
      <c r="AZ3" s="32" t="s">
        <v>526</v>
      </c>
      <c r="BA3" s="32" t="s">
        <v>527</v>
      </c>
      <c r="BB3" s="32" t="s">
        <v>528</v>
      </c>
      <c r="BC3" s="32" t="s">
        <v>529</v>
      </c>
      <c r="BD3" s="32" t="s">
        <v>530</v>
      </c>
      <c r="BE3" s="32" t="s">
        <v>531</v>
      </c>
      <c r="BF3" s="32" t="s">
        <v>532</v>
      </c>
      <c r="BG3" s="32" t="s">
        <v>533</v>
      </c>
      <c r="BH3" s="32"/>
      <c r="BI3" s="32"/>
      <c r="BJ3" s="32" t="s">
        <v>534</v>
      </c>
      <c r="BK3" s="32" t="s">
        <v>504</v>
      </c>
      <c r="BL3" s="32" t="s">
        <v>535</v>
      </c>
      <c r="BM3" s="32" t="s">
        <v>536</v>
      </c>
      <c r="BN3" s="32" t="s">
        <v>537</v>
      </c>
      <c r="BO3" s="23"/>
    </row>
    <row r="4" spans="1:77" ht="16.5" thickBot="1" x14ac:dyDescent="0.3">
      <c r="C4" s="2" t="s">
        <v>437</v>
      </c>
      <c r="D4" s="2" t="s">
        <v>503</v>
      </c>
      <c r="E4" s="2" t="s">
        <v>538</v>
      </c>
      <c r="G4" s="20" t="s">
        <v>12</v>
      </c>
      <c r="H4" s="20" t="s">
        <v>12</v>
      </c>
      <c r="I4" s="20" t="s">
        <v>12</v>
      </c>
      <c r="J4" s="20" t="s">
        <v>12</v>
      </c>
      <c r="K4" s="20"/>
      <c r="L4" s="20" t="s">
        <v>12</v>
      </c>
      <c r="M4" s="20" t="s">
        <v>12</v>
      </c>
      <c r="N4" s="20" t="s">
        <v>12</v>
      </c>
      <c r="O4" s="20" t="s">
        <v>12</v>
      </c>
      <c r="P4" s="20" t="s">
        <v>12</v>
      </c>
      <c r="Q4" s="20" t="s">
        <v>12</v>
      </c>
      <c r="R4" s="20"/>
      <c r="S4" s="20" t="s">
        <v>539</v>
      </c>
      <c r="T4" s="20" t="s">
        <v>539</v>
      </c>
      <c r="U4" s="20" t="s">
        <v>539</v>
      </c>
      <c r="V4" s="20" t="s">
        <v>539</v>
      </c>
      <c r="W4" s="20" t="s">
        <v>539</v>
      </c>
      <c r="X4" s="20" t="s">
        <v>539</v>
      </c>
      <c r="Y4" s="20"/>
      <c r="Z4" s="20" t="s">
        <v>12</v>
      </c>
      <c r="AA4" s="20" t="s">
        <v>12</v>
      </c>
      <c r="AB4" s="20" t="s">
        <v>12</v>
      </c>
      <c r="AC4" s="20" t="s">
        <v>12</v>
      </c>
      <c r="AD4" s="20" t="s">
        <v>12</v>
      </c>
      <c r="AE4" s="20" t="s">
        <v>12</v>
      </c>
      <c r="AF4" s="20"/>
      <c r="AG4" s="20" t="s">
        <v>539</v>
      </c>
      <c r="AH4" s="20" t="s">
        <v>539</v>
      </c>
      <c r="AI4" s="20" t="s">
        <v>539</v>
      </c>
      <c r="AJ4" s="20" t="s">
        <v>539</v>
      </c>
      <c r="AK4" s="20" t="s">
        <v>539</v>
      </c>
      <c r="AL4" s="20" t="s">
        <v>539</v>
      </c>
      <c r="AM4" s="20" t="s">
        <v>12</v>
      </c>
      <c r="AN4" s="20" t="s">
        <v>12</v>
      </c>
      <c r="AO4" s="20" t="s">
        <v>12</v>
      </c>
      <c r="AP4" s="20" t="s">
        <v>12</v>
      </c>
      <c r="AQ4" s="20" t="s">
        <v>12</v>
      </c>
      <c r="AR4" s="20" t="s">
        <v>12</v>
      </c>
      <c r="AS4" s="20" t="s">
        <v>12</v>
      </c>
      <c r="AT4" s="20" t="s">
        <v>12</v>
      </c>
      <c r="AU4" s="20" t="s">
        <v>12</v>
      </c>
      <c r="AV4" s="20" t="s">
        <v>539</v>
      </c>
      <c r="AW4" s="20" t="s">
        <v>539</v>
      </c>
      <c r="AX4" s="20" t="s">
        <v>539</v>
      </c>
      <c r="AY4" s="20" t="s">
        <v>539</v>
      </c>
      <c r="AZ4" s="20" t="s">
        <v>539</v>
      </c>
      <c r="BA4" s="20" t="s">
        <v>539</v>
      </c>
      <c r="BB4" s="20" t="s">
        <v>539</v>
      </c>
      <c r="BC4" s="20" t="s">
        <v>539</v>
      </c>
      <c r="BD4" s="20" t="s">
        <v>539</v>
      </c>
      <c r="BE4" s="20" t="s">
        <v>12</v>
      </c>
      <c r="BF4" s="20" t="s">
        <v>539</v>
      </c>
      <c r="BG4" s="20" t="s">
        <v>12</v>
      </c>
      <c r="BH4" s="20"/>
      <c r="BI4" s="20"/>
      <c r="BJ4" s="20" t="s">
        <v>12</v>
      </c>
      <c r="BK4" s="20" t="s">
        <v>539</v>
      </c>
      <c r="BL4" s="20"/>
      <c r="BM4" s="20"/>
      <c r="BN4" s="20" t="s">
        <v>12</v>
      </c>
      <c r="BO4" s="20"/>
    </row>
    <row r="5" spans="1:77" ht="18.75" x14ac:dyDescent="0.3">
      <c r="A5" s="13">
        <f>[1]ExportDB!$C$3</f>
        <v>2548</v>
      </c>
      <c r="B5" s="25">
        <v>1</v>
      </c>
      <c r="C5" s="14" t="s">
        <v>601</v>
      </c>
      <c r="D5" s="13" t="str">
        <f>C2</f>
        <v>Únor</v>
      </c>
      <c r="E5" s="13">
        <f>ROUND(VLOOKUP($C$2,'[1]ERU-1'!$A$6:$BE$17,E$2,FALSE),3)</f>
        <v>2</v>
      </c>
      <c r="F5" s="46">
        <f>K5+R5+Y5</f>
        <v>0</v>
      </c>
      <c r="G5" s="13">
        <f>ROUND(VLOOKUP($C$2,'[2]ERU-1'!$A$6:$BE$17,G$2,FALSE),3)</f>
        <v>1773.182</v>
      </c>
      <c r="H5" s="13">
        <f>ROUND(VLOOKUP($C$2,'[2]ERU-1'!$A$6:$BE$17,H$2,FALSE),3)</f>
        <v>834.43200000000002</v>
      </c>
      <c r="I5" s="13">
        <f>ROUND(VLOOKUP($C$2,'[2]ERU-1'!$A$6:$BE$17,I$2,FALSE),3)</f>
        <v>938.75</v>
      </c>
      <c r="J5" s="13">
        <f>ROUND(VLOOKUP($C$2,'[2]ERU-1'!$A$6:$BE$17,J$2,FALSE),3)</f>
        <v>35.018999999999998</v>
      </c>
      <c r="K5" s="13">
        <f>ROUND(VLOOKUP($C$2,'[2]ERU-1'!$A$6:$BE$17,K$2,FALSE),3)</f>
        <v>0</v>
      </c>
      <c r="L5" s="13">
        <f>ROUND(VLOOKUP($C$2,'[2]ERU-1'!$A$6:$BE$17,L$2,FALSE),3)</f>
        <v>640.23699999999997</v>
      </c>
      <c r="M5" s="13">
        <f>ROUND(VLOOKUP($C$2,'[2]ERU-1'!$A$6:$BE$17,M$2,FALSE),3)</f>
        <v>6.9119999999999999</v>
      </c>
      <c r="N5" s="13">
        <f>ROUND(VLOOKUP($C$2,'[2]ERU-1'!$A$6:$BE$17,N$2,FALSE),3)</f>
        <v>7.7759999999999998</v>
      </c>
      <c r="O5" s="13">
        <f>ROUND(VLOOKUP($C$2,'[2]ERU-1'!$A$6:$BE$17,O$2,FALSE),3)</f>
        <v>0</v>
      </c>
      <c r="P5" s="13">
        <f>ROUND(VLOOKUP($C$2,'[2]ERU-1'!$A$6:$BE$17,P$2,FALSE),3)</f>
        <v>0</v>
      </c>
      <c r="Q5" s="13">
        <f>ROUND(VLOOKUP($C$2,'[2]ERU-1'!$A$6:$BE$17,Q$2,FALSE),3)</f>
        <v>625.54899999999998</v>
      </c>
      <c r="R5" s="42">
        <f>L5-M5-N5-O5-P5-Q5</f>
        <v>0</v>
      </c>
      <c r="S5" s="13">
        <f>ROUND(VLOOKUP($C$2,'[2]ERU-1'!$A$6:$BE$17,S$2,FALSE),3)</f>
        <v>2593</v>
      </c>
      <c r="T5" s="13">
        <f>ROUND(VLOOKUP($C$2,'[2]ERU-1'!$A$6:$BE$17,T$2,FALSE),3)</f>
        <v>0</v>
      </c>
      <c r="U5" s="13">
        <f>ROUND(VLOOKUP($C$2,'[2]ERU-1'!$A$6:$BE$17,U$2,FALSE),3)</f>
        <v>0</v>
      </c>
      <c r="V5" s="13">
        <f>ROUND(VLOOKUP($C$2,'[2]ERU-1'!$A$6:$BE$17,V$2,FALSE),3)</f>
        <v>0</v>
      </c>
      <c r="W5" s="13">
        <f>ROUND(VLOOKUP($C$2,'[2]ERU-1'!$A$6:$BE$17,W$2,FALSE),3)</f>
        <v>0</v>
      </c>
      <c r="X5" s="13">
        <f>ROUND(VLOOKUP($C$2,'[2]ERU-1'!$A$6:$BE$17,X$2,FALSE),3)</f>
        <v>2593</v>
      </c>
      <c r="Y5" s="13">
        <f>ROUND(VLOOKUP($C$2,'[2]ERU-1'!$A$6:$BE$17,Y$2,FALSE),3)</f>
        <v>0</v>
      </c>
      <c r="Z5" s="13">
        <f>ROUND(VLOOKUP($C$2,'[2]ERU-1'!$A$6:$BE$17,Z$2,FALSE),3)</f>
        <v>0.86199999999999999</v>
      </c>
      <c r="AA5" s="13">
        <f>ROUND(VLOOKUP($C$2,'[2]ERU-1'!$A$6:$BE$17,AA$2,FALSE),3)</f>
        <v>640.23699999999997</v>
      </c>
      <c r="AB5" s="13">
        <f>ROUND(VLOOKUP($C$2,'[2]ERU-1'!$A$6:$BE$17,AB$2,FALSE),3)</f>
        <v>15.55</v>
      </c>
      <c r="AC5" s="13">
        <f>ROUND(VLOOKUP($C$2,'[2]ERU-1'!$A$6:$BE$17,AC$2,FALSE),3)</f>
        <v>0</v>
      </c>
      <c r="AD5" s="13">
        <f>ROUND(VLOOKUP($C$2,'[2]ERU-1'!$A$6:$BE$17,AD$2,FALSE),3)</f>
        <v>0</v>
      </c>
      <c r="AE5" s="13">
        <f>ROUND(VLOOKUP($C$2,'[2]ERU-1'!$A$6:$BE$17,AE$2,FALSE),3)</f>
        <v>0</v>
      </c>
      <c r="AF5" s="13">
        <f>ROUND(VLOOKUP($C$2,'[2]ERU-1'!$A$6:$BE$17,AF$2,FALSE),3)</f>
        <v>0</v>
      </c>
      <c r="AG5" s="13">
        <f>ROUND(VLOOKUP($C$2,'[2]ERU-1'!$A$6:$BE$17,AG$2,FALSE),3)</f>
        <v>0</v>
      </c>
      <c r="AH5" s="13">
        <f>ROUND(VLOOKUP($C$2,'[2]ERU-1'!$A$6:$BE$17,AH$2,FALSE),3)</f>
        <v>2593</v>
      </c>
      <c r="AI5" s="13">
        <f>ROUND(VLOOKUP($C$2,'[2]ERU-1'!$A$6:$BE$17,AI$2,FALSE),3)</f>
        <v>0</v>
      </c>
      <c r="AJ5" s="15" t="s">
        <v>595</v>
      </c>
      <c r="AK5" s="13">
        <f>ROUND(VLOOKUP($C$2,'[2]ERU-1'!$A$6:$BE$17,AK$2,FALSE),3)</f>
        <v>0</v>
      </c>
      <c r="AL5" s="13">
        <f>ROUND(VLOOKUP($C$2,'[2]ERU-1'!$A$6:$BE$17,AL$2,FALSE),3)</f>
        <v>0</v>
      </c>
      <c r="AM5" s="13">
        <f>ROUND(VLOOKUP($C$2,'[2]ERU-1'!$A$6:$BE$17,AM$2,FALSE),3)</f>
        <v>625.54899999999998</v>
      </c>
      <c r="AN5" s="13">
        <f>ROUND(VLOOKUP($C$2,'[2]ERU-1'!$A$6:$BE$17,AN$2,FALSE),3)</f>
        <v>0</v>
      </c>
      <c r="AO5" s="13">
        <f>ROUND(VLOOKUP($C$2,'[2]ERU-1'!$A$6:$BE$17,AO$2,FALSE),3)</f>
        <v>0</v>
      </c>
      <c r="AP5" s="13">
        <f>ROUND(VLOOKUP($C$2,'[2]ERU-1'!$A$6:$BE$17,AP$2,FALSE),3)</f>
        <v>0</v>
      </c>
      <c r="AQ5" s="13">
        <f>ROUND(VLOOKUP($C$2,'[2]ERU-1'!$A$6:$BE$17,AQ$2,FALSE),3)</f>
        <v>0</v>
      </c>
      <c r="AR5" s="13">
        <f>ROUND(VLOOKUP($C$2,'[2]ERU-1'!$A$6:$BE$17,AR$2,FALSE),3)</f>
        <v>0</v>
      </c>
      <c r="AS5" s="13">
        <f>ROUND(VLOOKUP($C$2,'[2]ERU-1'!$A$6:$BE$17,AS$2,FALSE),3)</f>
        <v>0</v>
      </c>
      <c r="AT5" s="13">
        <f>ROUND(VLOOKUP($C$2,'[2]ERU-1'!$A$6:$BE$17,AT$2,FALSE),3)</f>
        <v>0</v>
      </c>
      <c r="AU5" s="13">
        <f>ROUND(VLOOKUP($C$2,'[2]ERU-1'!$A$6:$BE$17,AU$2,FALSE),3)</f>
        <v>0</v>
      </c>
      <c r="AV5" s="13">
        <f>ROUND(VLOOKUP($C$2,'[2]ERU-1'!$A$6:$BE$17,AV$2,FALSE),3)</f>
        <v>2593</v>
      </c>
      <c r="AW5" s="13">
        <f>ROUND(VLOOKUP($C$2,'[2]ERU-1'!$A$6:$BE$17,AW$2,FALSE),3)</f>
        <v>0</v>
      </c>
      <c r="AX5" s="13">
        <f>ROUND(VLOOKUP($C$2,'[2]ERU-1'!$A$6:$BE$17,AX$2,FALSE),3)</f>
        <v>0</v>
      </c>
      <c r="AY5" s="13">
        <f>ROUND(VLOOKUP($C$2,'[2]ERU-1'!$A$6:$BE$17,AY$2,FALSE),3)</f>
        <v>0</v>
      </c>
      <c r="AZ5" s="13">
        <f>ROUND(VLOOKUP($C$2,'[2]ERU-1'!$A$6:$BE$17,AZ$2,FALSE),3)</f>
        <v>0</v>
      </c>
      <c r="BA5" s="13">
        <f>ROUND(VLOOKUP($C$2,'[2]ERU-1'!$A$6:$BE$17,BA$2,FALSE),3)</f>
        <v>0</v>
      </c>
      <c r="BB5" s="13">
        <f>ROUND(VLOOKUP($C$2,'[2]ERU-1'!$A$6:$BE$17,BB$2,FALSE),3)</f>
        <v>0</v>
      </c>
      <c r="BC5" s="13">
        <f>ROUND(VLOOKUP($C$2,'[2]ERU-1'!$A$6:$BE$17,BC$2,FALSE),3)</f>
        <v>0</v>
      </c>
      <c r="BD5" s="13">
        <f>ROUND(VLOOKUP($C$2,'[2]ERU-1'!$A$6:$BE$17,BD$2,FALSE),3)</f>
        <v>0</v>
      </c>
      <c r="BE5" s="13">
        <f>ROUND(VLOOKUP($C$2,'[2]ERU-1'!$A$6:$BE$17,BE$2,FALSE),3)</f>
        <v>640.23699999999997</v>
      </c>
      <c r="BF5" s="13">
        <f>ROUND(VLOOKUP($C$2,'[2]ERU-1'!$A$6:$BE$17,BF$2,FALSE),3)</f>
        <v>2593</v>
      </c>
      <c r="BG5" s="13">
        <f>ROUND(VLOOKUP($C$2,'[2]ERU-1'!$A$6:$BE$17,BG$2,FALSE),3)</f>
        <v>1773.182</v>
      </c>
      <c r="BH5" s="13"/>
      <c r="BI5" s="13"/>
      <c r="BJ5" s="13" t="s">
        <v>707</v>
      </c>
      <c r="BK5" s="13" t="str">
        <f>INDEX(Licence!$I$2:$I$181,MATCH(Data!BJ5,Licence!$C$2:$C$181,0))</f>
        <v>Jihomoravský</v>
      </c>
      <c r="BL5" s="13">
        <f>INDEX(Licence!$G$2:$G$181,MATCH(Data!BJ5,Licence!$C$2:$C$181,0))/1000</f>
        <v>2</v>
      </c>
      <c r="BM5" s="13">
        <f>INDEX(Licence!$F$2:$F$181,MATCH(Data!BJ5,Licence!$C$2:$C$181,0))/1000</f>
        <v>2.2029999999999998</v>
      </c>
      <c r="BN5" s="15" t="str">
        <f>INDEX(Licence!$K$2:$K$181,MATCH(Data!BJ5,Licence!$C$2:$C$181,0))</f>
        <v>EG.D, a.s.</v>
      </c>
      <c r="BO5" s="15"/>
      <c r="BP5" s="16">
        <f t="shared" ref="BP5:BP36" si="0">IFERROR((L5+S5/3.6)/G5*100,0)</f>
        <v>76.727305926733848</v>
      </c>
      <c r="BS5" t="str">
        <f t="shared" ref="BS5:BS36" si="1">C5</f>
        <v>KJ - Nádražní, Adamov</v>
      </c>
      <c r="BY5" s="58" t="s">
        <v>994</v>
      </c>
    </row>
    <row r="6" spans="1:77" ht="18.75" x14ac:dyDescent="0.3">
      <c r="A6" s="15">
        <f>[3]ExportDB!$C$3</f>
        <v>3375</v>
      </c>
      <c r="B6" s="25">
        <f t="shared" ref="B6:B69" si="2">B5+1</f>
        <v>2</v>
      </c>
      <c r="C6" s="14" t="s">
        <v>602</v>
      </c>
      <c r="D6" s="15" t="str">
        <f>D5</f>
        <v>Únor</v>
      </c>
      <c r="E6" s="15">
        <f>ROUND(VLOOKUP($C$2,'[3]ERU-1'!$A$6:$BE$17,E$2,FALSE),3)</f>
        <v>2</v>
      </c>
      <c r="F6" s="47">
        <f>K6+R6+Y6</f>
        <v>0</v>
      </c>
      <c r="G6" s="15">
        <f>ROUND(VLOOKUP($C$2,'[4]ERU-1'!$A$6:$BE$17,G$2,FALSE),3)</f>
        <v>507.83300000000003</v>
      </c>
      <c r="H6" s="15">
        <f>ROUND(VLOOKUP($C$2,'[4]ERU-1'!$A$6:$BE$17,H$2,FALSE),3)</f>
        <v>242.19900000000001</v>
      </c>
      <c r="I6" s="15">
        <f>ROUND(VLOOKUP($C$2,'[4]ERU-1'!$A$6:$BE$17,I$2,FALSE),3)</f>
        <v>265.63400000000001</v>
      </c>
      <c r="J6" s="15">
        <f>ROUND(VLOOKUP($C$2,'[4]ERU-1'!$A$6:$BE$17,J$2,FALSE),3)</f>
        <v>34.631</v>
      </c>
      <c r="K6" s="15">
        <f>ROUND(VLOOKUP($C$2,'[4]ERU-1'!$A$6:$BE$17,K$2,FALSE),3)</f>
        <v>0</v>
      </c>
      <c r="L6" s="15">
        <f>ROUND(VLOOKUP($C$2,'[4]ERU-1'!$A$6:$BE$17,L$2,FALSE),3)</f>
        <v>189.7</v>
      </c>
      <c r="M6" s="15">
        <f>ROUND(VLOOKUP($C$2,'[4]ERU-1'!$A$6:$BE$17,M$2,FALSE),3)</f>
        <v>1.587</v>
      </c>
      <c r="N6" s="15">
        <f>ROUND(VLOOKUP($C$2,'[4]ERU-1'!$A$6:$BE$17,N$2,FALSE),3)</f>
        <v>1.74</v>
      </c>
      <c r="O6" s="15">
        <f>ROUND(VLOOKUP($C$2,'[4]ERU-1'!$A$6:$BE$17,O$2,FALSE),3)</f>
        <v>0</v>
      </c>
      <c r="P6" s="15">
        <f>ROUND(VLOOKUP($C$2,'[4]ERU-1'!$A$6:$BE$17,P$2,FALSE),3)</f>
        <v>0</v>
      </c>
      <c r="Q6" s="15">
        <f>ROUND(VLOOKUP($C$2,'[4]ERU-1'!$A$6:$BE$17,Q$2,FALSE),3)</f>
        <v>186.37299999999999</v>
      </c>
      <c r="R6" s="43">
        <f>L6-M6-N6-O6-P6-Q6</f>
        <v>0</v>
      </c>
      <c r="S6" s="15">
        <f>ROUND(VLOOKUP($C$2,'[4]ERU-1'!$A$6:$BE$17,S$2,FALSE),3)</f>
        <v>749</v>
      </c>
      <c r="T6" s="15">
        <f>ROUND(VLOOKUP($C$2,'[4]ERU-1'!$A$6:$BE$17,T$2,FALSE),3)</f>
        <v>0</v>
      </c>
      <c r="U6" s="15">
        <f>ROUND(VLOOKUP($C$2,'[4]ERU-1'!$A$6:$BE$17,U$2,FALSE),3)</f>
        <v>0</v>
      </c>
      <c r="V6" s="15">
        <f>ROUND(VLOOKUP($C$2,'[4]ERU-1'!$A$6:$BE$17,V$2,FALSE),3)</f>
        <v>0</v>
      </c>
      <c r="W6" s="15">
        <f>ROUND(VLOOKUP($C$2,'[4]ERU-1'!$A$6:$BE$17,W$2,FALSE),3)</f>
        <v>0</v>
      </c>
      <c r="X6" s="15">
        <f>ROUND(VLOOKUP($C$2,'[4]ERU-1'!$A$6:$BE$17,X$2,FALSE),3)</f>
        <v>749</v>
      </c>
      <c r="Y6" s="15">
        <f>ROUND(VLOOKUP($C$2,'[4]ERU-1'!$A$6:$BE$17,Y$2,FALSE),3)</f>
        <v>0</v>
      </c>
      <c r="Z6" s="15">
        <f>ROUND(VLOOKUP($C$2,'[4]ERU-1'!$A$6:$BE$17,Z$2,FALSE),3)</f>
        <v>2.75</v>
      </c>
      <c r="AA6" s="15">
        <f>ROUND(VLOOKUP($C$2,'[4]ERU-1'!$A$6:$BE$17,AA$2,FALSE),3)</f>
        <v>189.7</v>
      </c>
      <c r="AB6" s="15">
        <f>ROUND(VLOOKUP($C$2,'[4]ERU-1'!$A$6:$BE$17,AB$2,FALSE),3)</f>
        <v>6.077</v>
      </c>
      <c r="AC6" s="15">
        <f>ROUND(VLOOKUP($C$2,'[4]ERU-1'!$A$6:$BE$17,AC$2,FALSE),3)</f>
        <v>0</v>
      </c>
      <c r="AD6" s="15">
        <f>ROUND(VLOOKUP($C$2,'[4]ERU-1'!$A$6:$BE$17,AD$2,FALSE),3)</f>
        <v>0</v>
      </c>
      <c r="AE6" s="15">
        <f>ROUND(VLOOKUP($C$2,'[4]ERU-1'!$A$6:$BE$17,AE$2,FALSE),3)</f>
        <v>0</v>
      </c>
      <c r="AF6" s="15">
        <f>ROUND(VLOOKUP($C$2,'[4]ERU-1'!$A$6:$BE$17,AF$2,FALSE),3)</f>
        <v>0</v>
      </c>
      <c r="AG6" s="15">
        <f>ROUND(VLOOKUP($C$2,'[4]ERU-1'!$A$6:$BE$17,AG$2,FALSE),3)</f>
        <v>0</v>
      </c>
      <c r="AH6" s="15">
        <f>ROUND(VLOOKUP($C$2,'[4]ERU-1'!$A$6:$BE$17,AH$2,FALSE),3)</f>
        <v>749</v>
      </c>
      <c r="AI6" s="15">
        <f>ROUND(VLOOKUP($C$2,'[4]ERU-1'!$A$6:$BE$17,AI$2,FALSE),3)</f>
        <v>0</v>
      </c>
      <c r="AJ6" s="15" t="s">
        <v>595</v>
      </c>
      <c r="AK6" s="15">
        <f>ROUND(VLOOKUP($C$2,'[4]ERU-1'!$A$6:$BE$17,AK$2,FALSE),3)</f>
        <v>0</v>
      </c>
      <c r="AL6" s="15">
        <f>ROUND(VLOOKUP($C$2,'[4]ERU-1'!$A$6:$BE$17,AL$2,FALSE),3)</f>
        <v>0</v>
      </c>
      <c r="AM6" s="15">
        <f>ROUND(VLOOKUP($C$2,'[4]ERU-1'!$A$6:$BE$17,AM$2,FALSE),3)</f>
        <v>186.37299999999999</v>
      </c>
      <c r="AN6" s="15">
        <f>ROUND(VLOOKUP($C$2,'[4]ERU-1'!$A$6:$BE$17,AN$2,FALSE),3)</f>
        <v>0</v>
      </c>
      <c r="AO6" s="15">
        <f>ROUND(VLOOKUP($C$2,'[4]ERU-1'!$A$6:$BE$17,AO$2,FALSE),3)</f>
        <v>0</v>
      </c>
      <c r="AP6" s="15">
        <f>ROUND(VLOOKUP($C$2,'[4]ERU-1'!$A$6:$BE$17,AP$2,FALSE),3)</f>
        <v>0</v>
      </c>
      <c r="AQ6" s="15">
        <f>ROUND(VLOOKUP($C$2,'[4]ERU-1'!$A$6:$BE$17,AQ$2,FALSE),3)</f>
        <v>0</v>
      </c>
      <c r="AR6" s="15">
        <f>ROUND(VLOOKUP($C$2,'[4]ERU-1'!$A$6:$BE$17,AR$2,FALSE),3)</f>
        <v>0</v>
      </c>
      <c r="AS6" s="15">
        <f>ROUND(VLOOKUP($C$2,'[4]ERU-1'!$A$6:$BE$17,AS$2,FALSE),3)</f>
        <v>0</v>
      </c>
      <c r="AT6" s="15">
        <f>ROUND(VLOOKUP($C$2,'[4]ERU-1'!$A$6:$BE$17,AT$2,FALSE),3)</f>
        <v>0</v>
      </c>
      <c r="AU6" s="15">
        <f>ROUND(VLOOKUP($C$2,'[4]ERU-1'!$A$6:$BE$17,AU$2,FALSE),3)</f>
        <v>0</v>
      </c>
      <c r="AV6" s="15">
        <f>ROUND(VLOOKUP($C$2,'[4]ERU-1'!$A$6:$BE$17,AV$2,FALSE),3)</f>
        <v>749</v>
      </c>
      <c r="AW6" s="15">
        <f>ROUND(VLOOKUP($C$2,'[4]ERU-1'!$A$6:$BE$17,AW$2,FALSE),3)</f>
        <v>0</v>
      </c>
      <c r="AX6" s="15">
        <f>ROUND(VLOOKUP($C$2,'[4]ERU-1'!$A$6:$BE$17,AX$2,FALSE),3)</f>
        <v>0</v>
      </c>
      <c r="AY6" s="15">
        <f>ROUND(VLOOKUP($C$2,'[4]ERU-1'!$A$6:$BE$17,AY$2,FALSE),3)</f>
        <v>0</v>
      </c>
      <c r="AZ6" s="15">
        <f>ROUND(VLOOKUP($C$2,'[4]ERU-1'!$A$6:$BE$17,AZ$2,FALSE),3)</f>
        <v>0</v>
      </c>
      <c r="BA6" s="15">
        <f>ROUND(VLOOKUP($C$2,'[4]ERU-1'!$A$6:$BE$17,BA$2,FALSE),3)</f>
        <v>0</v>
      </c>
      <c r="BB6" s="15">
        <f>ROUND(VLOOKUP($C$2,'[4]ERU-1'!$A$6:$BE$17,BB$2,FALSE),3)</f>
        <v>0</v>
      </c>
      <c r="BC6" s="15">
        <f>ROUND(VLOOKUP($C$2,'[4]ERU-1'!$A$6:$BE$17,BC$2,FALSE),3)</f>
        <v>0</v>
      </c>
      <c r="BD6" s="15">
        <f>ROUND(VLOOKUP($C$2,'[4]ERU-1'!$A$6:$BE$17,BD$2,FALSE),3)</f>
        <v>0</v>
      </c>
      <c r="BE6" s="15">
        <f>ROUND(VLOOKUP($C$2,'[4]ERU-1'!$A$6:$BE$17,BE$2,FALSE),3)</f>
        <v>189.7</v>
      </c>
      <c r="BF6" s="15">
        <f>ROUND(VLOOKUP($C$2,'[4]ERU-1'!$A$6:$BE$17,BF$2,FALSE),3)</f>
        <v>749</v>
      </c>
      <c r="BG6" s="15">
        <f>ROUND(VLOOKUP($C$2,'[4]ERU-1'!$A$6:$BE$17,BG$2,FALSE),3)</f>
        <v>507.83300000000003</v>
      </c>
      <c r="BH6" s="15"/>
      <c r="BI6" s="15"/>
      <c r="BJ6" s="15" t="s">
        <v>708</v>
      </c>
      <c r="BK6" s="15" t="str">
        <f>INDEX(Licence!$I$2:$I$181,MATCH(Data!BJ6,Licence!$C$2:$C$181,0))</f>
        <v>Zlínský</v>
      </c>
      <c r="BL6" s="15">
        <f>INDEX(Licence!$G$2:$G$181,MATCH(Data!BJ6,Licence!$C$2:$C$181,0))/1000</f>
        <v>0.999</v>
      </c>
      <c r="BM6" s="15">
        <f>INDEX(Licence!$F$2:$F$181,MATCH(Data!BJ6,Licence!$C$2:$C$181,0))/1000</f>
        <v>1.29</v>
      </c>
      <c r="BN6" s="15" t="str">
        <f>INDEX(Licence!$K$2:$K$181,MATCH(Data!BJ6,Licence!$C$2:$C$181,0))</f>
        <v>EG.D, a.s.</v>
      </c>
      <c r="BO6" s="15"/>
      <c r="BP6" s="16">
        <f t="shared" si="0"/>
        <v>78.324085980146123</v>
      </c>
      <c r="BS6" t="str">
        <f t="shared" si="1"/>
        <v>KJ - Babice (areál Hamé)</v>
      </c>
      <c r="BY6" s="58" t="s">
        <v>995</v>
      </c>
    </row>
    <row r="7" spans="1:77" ht="18.75" x14ac:dyDescent="0.3">
      <c r="A7" s="15">
        <f>[5]ExportDB!$C$3</f>
        <v>3520</v>
      </c>
      <c r="B7" s="25">
        <f t="shared" si="2"/>
        <v>3</v>
      </c>
      <c r="C7" s="14" t="s">
        <v>603</v>
      </c>
      <c r="D7" s="15" t="str">
        <f t="shared" ref="D7:D70" si="3">D6</f>
        <v>Únor</v>
      </c>
      <c r="E7" s="15">
        <f>ROUND(VLOOKUP($C$2,'[5]ERU-1'!$A$6:$BE$17,E$2,FALSE),3)</f>
        <v>2</v>
      </c>
      <c r="F7" s="47">
        <f t="shared" ref="F7:F68" si="4">K7+R7+Y7</f>
        <v>0</v>
      </c>
      <c r="G7" s="15">
        <f>ROUND(VLOOKUP($C$2,'[6]ERU-1'!$A$6:$BE$17,G$2,FALSE),3)</f>
        <v>803.38</v>
      </c>
      <c r="H7" s="15">
        <f>ROUND(VLOOKUP($C$2,'[6]ERU-1'!$A$6:$BE$17,H$2,FALSE),3)</f>
        <v>370.255</v>
      </c>
      <c r="I7" s="15">
        <f>ROUND(VLOOKUP($C$2,'[6]ERU-1'!$A$6:$BE$17,I$2,FALSE),3)</f>
        <v>433.125</v>
      </c>
      <c r="J7" s="15">
        <f>ROUND(VLOOKUP($C$2,'[6]ERU-1'!$A$6:$BE$17,J$2,FALSE),3)</f>
        <v>35.017000000000003</v>
      </c>
      <c r="K7" s="15">
        <f>ROUND(VLOOKUP($C$2,'[6]ERU-1'!$A$6:$BE$17,K$2,FALSE),3)</f>
        <v>0</v>
      </c>
      <c r="L7" s="15">
        <f>ROUND(VLOOKUP($C$2,'[6]ERU-1'!$A$6:$BE$17,L$2,FALSE),3)</f>
        <v>307.27</v>
      </c>
      <c r="M7" s="15">
        <f>ROUND(VLOOKUP($C$2,'[6]ERU-1'!$A$6:$BE$17,M$2,FALSE),3)</f>
        <v>1.98</v>
      </c>
      <c r="N7" s="15">
        <f>ROUND(VLOOKUP($C$2,'[6]ERU-1'!$A$6:$BE$17,N$2,FALSE),3)</f>
        <v>2.3170000000000002</v>
      </c>
      <c r="O7" s="15">
        <f>ROUND(VLOOKUP($C$2,'[6]ERU-1'!$A$6:$BE$17,O$2,FALSE),3)</f>
        <v>0</v>
      </c>
      <c r="P7" s="15">
        <f>ROUND(VLOOKUP($C$2,'[6]ERU-1'!$A$6:$BE$17,P$2,FALSE),3)</f>
        <v>0</v>
      </c>
      <c r="Q7" s="15">
        <f>ROUND(VLOOKUP($C$2,'[6]ERU-1'!$A$6:$BE$17,Q$2,FALSE),3)</f>
        <v>302.97300000000001</v>
      </c>
      <c r="R7" s="43">
        <f t="shared" ref="R7:R68" si="5">L7-M7-N7-O7-P7-Q7</f>
        <v>0</v>
      </c>
      <c r="S7" s="15">
        <f>ROUND(VLOOKUP($C$2,'[6]ERU-1'!$A$6:$BE$17,S$2,FALSE),3)</f>
        <v>1294</v>
      </c>
      <c r="T7" s="15">
        <f>ROUND(VLOOKUP($C$2,'[6]ERU-1'!$A$6:$BE$17,T$2,FALSE),3)</f>
        <v>0</v>
      </c>
      <c r="U7" s="15">
        <f>ROUND(VLOOKUP($C$2,'[6]ERU-1'!$A$6:$BE$17,U$2,FALSE),3)</f>
        <v>0</v>
      </c>
      <c r="V7" s="15">
        <f>ROUND(VLOOKUP($C$2,'[6]ERU-1'!$A$6:$BE$17,V$2,FALSE),3)</f>
        <v>0</v>
      </c>
      <c r="W7" s="15">
        <f>ROUND(VLOOKUP($C$2,'[6]ERU-1'!$A$6:$BE$17,W$2,FALSE),3)</f>
        <v>0</v>
      </c>
      <c r="X7" s="15">
        <f>ROUND(VLOOKUP($C$2,'[6]ERU-1'!$A$6:$BE$17,X$2,FALSE),3)</f>
        <v>1294</v>
      </c>
      <c r="Y7" s="15">
        <f>ROUND(VLOOKUP($C$2,'[6]ERU-1'!$A$6:$BE$17,Y$2,FALSE),3)</f>
        <v>0</v>
      </c>
      <c r="Z7" s="15">
        <f>ROUND(VLOOKUP($C$2,'[6]ERU-1'!$A$6:$BE$17,Z$2,FALSE),3)</f>
        <v>0.60399999999999998</v>
      </c>
      <c r="AA7" s="15">
        <f>ROUND(VLOOKUP($C$2,'[6]ERU-1'!$A$6:$BE$17,AA$2,FALSE),3)</f>
        <v>307.27</v>
      </c>
      <c r="AB7" s="15">
        <f>ROUND(VLOOKUP($C$2,'[6]ERU-1'!$A$6:$BE$17,AB$2,FALSE),3)</f>
        <v>4.9009999999999998</v>
      </c>
      <c r="AC7" s="15">
        <f>ROUND(VLOOKUP($C$2,'[6]ERU-1'!$A$6:$BE$17,AC$2,FALSE),3)</f>
        <v>0</v>
      </c>
      <c r="AD7" s="15">
        <f>ROUND(VLOOKUP($C$2,'[6]ERU-1'!$A$6:$BE$17,AD$2,FALSE),3)</f>
        <v>0</v>
      </c>
      <c r="AE7" s="15">
        <f>ROUND(VLOOKUP($C$2,'[6]ERU-1'!$A$6:$BE$17,AE$2,FALSE),3)</f>
        <v>0</v>
      </c>
      <c r="AF7" s="15">
        <f>ROUND(VLOOKUP($C$2,'[6]ERU-1'!$A$6:$BE$17,AF$2,FALSE),3)</f>
        <v>0</v>
      </c>
      <c r="AG7" s="15">
        <f>ROUND(VLOOKUP($C$2,'[6]ERU-1'!$A$6:$BE$17,AG$2,FALSE),3)</f>
        <v>0</v>
      </c>
      <c r="AH7" s="15">
        <f>ROUND(VLOOKUP($C$2,'[6]ERU-1'!$A$6:$BE$17,AH$2,FALSE),3)</f>
        <v>1294</v>
      </c>
      <c r="AI7" s="15">
        <f>ROUND(VLOOKUP($C$2,'[6]ERU-1'!$A$6:$BE$17,AI$2,FALSE),3)</f>
        <v>0</v>
      </c>
      <c r="AJ7" s="15" t="s">
        <v>595</v>
      </c>
      <c r="AK7" s="15">
        <f>ROUND(VLOOKUP($C$2,'[6]ERU-1'!$A$6:$BE$17,AK$2,FALSE),3)</f>
        <v>0</v>
      </c>
      <c r="AL7" s="15">
        <f>ROUND(VLOOKUP($C$2,'[6]ERU-1'!$A$6:$BE$17,AL$2,FALSE),3)</f>
        <v>0</v>
      </c>
      <c r="AM7" s="15">
        <f>ROUND(VLOOKUP($C$2,'[6]ERU-1'!$A$6:$BE$17,AM$2,FALSE),3)</f>
        <v>302.97300000000001</v>
      </c>
      <c r="AN7" s="15">
        <f>ROUND(VLOOKUP($C$2,'[6]ERU-1'!$A$6:$BE$17,AN$2,FALSE),3)</f>
        <v>0</v>
      </c>
      <c r="AO7" s="15">
        <f>ROUND(VLOOKUP($C$2,'[6]ERU-1'!$A$6:$BE$17,AO$2,FALSE),3)</f>
        <v>0</v>
      </c>
      <c r="AP7" s="15">
        <f>ROUND(VLOOKUP($C$2,'[6]ERU-1'!$A$6:$BE$17,AP$2,FALSE),3)</f>
        <v>0</v>
      </c>
      <c r="AQ7" s="15">
        <f>ROUND(VLOOKUP($C$2,'[6]ERU-1'!$A$6:$BE$17,AQ$2,FALSE),3)</f>
        <v>0</v>
      </c>
      <c r="AR7" s="15">
        <f>ROUND(VLOOKUP($C$2,'[6]ERU-1'!$A$6:$BE$17,AR$2,FALSE),3)</f>
        <v>0</v>
      </c>
      <c r="AS7" s="15">
        <f>ROUND(VLOOKUP($C$2,'[6]ERU-1'!$A$6:$BE$17,AS$2,FALSE),3)</f>
        <v>0</v>
      </c>
      <c r="AT7" s="15">
        <f>ROUND(VLOOKUP($C$2,'[6]ERU-1'!$A$6:$BE$17,AT$2,FALSE),3)</f>
        <v>0</v>
      </c>
      <c r="AU7" s="15">
        <f>ROUND(VLOOKUP($C$2,'[6]ERU-1'!$A$6:$BE$17,AU$2,FALSE),3)</f>
        <v>0</v>
      </c>
      <c r="AV7" s="15">
        <f>ROUND(VLOOKUP($C$2,'[6]ERU-1'!$A$6:$BE$17,AV$2,FALSE),3)</f>
        <v>1294</v>
      </c>
      <c r="AW7" s="15">
        <f>ROUND(VLOOKUP($C$2,'[6]ERU-1'!$A$6:$BE$17,AW$2,FALSE),3)</f>
        <v>0</v>
      </c>
      <c r="AX7" s="15">
        <f>ROUND(VLOOKUP($C$2,'[6]ERU-1'!$A$6:$BE$17,AX$2,FALSE),3)</f>
        <v>0</v>
      </c>
      <c r="AY7" s="15">
        <f>ROUND(VLOOKUP($C$2,'[6]ERU-1'!$A$6:$BE$17,AY$2,FALSE),3)</f>
        <v>0</v>
      </c>
      <c r="AZ7" s="15">
        <f>ROUND(VLOOKUP($C$2,'[6]ERU-1'!$A$6:$BE$17,AZ$2,FALSE),3)</f>
        <v>0</v>
      </c>
      <c r="BA7" s="15">
        <f>ROUND(VLOOKUP($C$2,'[6]ERU-1'!$A$6:$BE$17,BA$2,FALSE),3)</f>
        <v>0</v>
      </c>
      <c r="BB7" s="15">
        <f>ROUND(VLOOKUP($C$2,'[6]ERU-1'!$A$6:$BE$17,BB$2,FALSE),3)</f>
        <v>0</v>
      </c>
      <c r="BC7" s="15">
        <f>ROUND(VLOOKUP($C$2,'[6]ERU-1'!$A$6:$BE$17,BC$2,FALSE),3)</f>
        <v>0</v>
      </c>
      <c r="BD7" s="15">
        <f>ROUND(VLOOKUP($C$2,'[6]ERU-1'!$A$6:$BE$17,BD$2,FALSE),3)</f>
        <v>0</v>
      </c>
      <c r="BE7" s="15">
        <f>ROUND(VLOOKUP($C$2,'[6]ERU-1'!$A$6:$BE$17,BE$2,FALSE),3)</f>
        <v>307.27</v>
      </c>
      <c r="BF7" s="15">
        <f>ROUND(VLOOKUP($C$2,'[6]ERU-1'!$A$6:$BE$17,BF$2,FALSE),3)</f>
        <v>1294</v>
      </c>
      <c r="BG7" s="15">
        <f>ROUND(VLOOKUP($C$2,'[6]ERU-1'!$A$6:$BE$17,BG$2,FALSE),3)</f>
        <v>803.38</v>
      </c>
      <c r="BH7" s="15"/>
      <c r="BI7" s="15"/>
      <c r="BJ7" s="15" t="s">
        <v>709</v>
      </c>
      <c r="BK7" s="15" t="str">
        <f>INDEX(Licence!$I$2:$I$181,MATCH(Data!BJ7,Licence!$C$2:$C$181,0))</f>
        <v>Ústecký</v>
      </c>
      <c r="BL7" s="15">
        <f>INDEX(Licence!$G$2:$G$181,MATCH(Data!BJ7,Licence!$C$2:$C$181,0))/1000</f>
        <v>0.999</v>
      </c>
      <c r="BM7" s="15">
        <f>INDEX(Licence!$F$2:$F$181,MATCH(Data!BJ7,Licence!$C$2:$C$181,0))/1000</f>
        <v>1.29</v>
      </c>
      <c r="BN7" s="15" t="str">
        <f>INDEX(Licence!$K$2:$K$181,MATCH(Data!BJ7,Licence!$C$2:$C$181,0))</f>
        <v>ČEZ Distribuce, a.s.</v>
      </c>
      <c r="BO7" s="15"/>
      <c r="BP7" s="16">
        <f t="shared" si="0"/>
        <v>82.988678389360501</v>
      </c>
      <c r="BS7" t="str">
        <f t="shared" si="1"/>
        <v>KJ - Bečov</v>
      </c>
      <c r="BY7" s="58" t="s">
        <v>996</v>
      </c>
    </row>
    <row r="8" spans="1:77" ht="18.75" x14ac:dyDescent="0.3">
      <c r="A8" s="15">
        <f>[7]ExportDB!$C$3</f>
        <v>3435</v>
      </c>
      <c r="B8" s="25">
        <f t="shared" si="2"/>
        <v>4</v>
      </c>
      <c r="C8" s="14" t="s">
        <v>604</v>
      </c>
      <c r="D8" s="15" t="str">
        <f t="shared" si="3"/>
        <v>Únor</v>
      </c>
      <c r="E8" s="15">
        <f>ROUND(VLOOKUP($C$2,'[7]ERU-1'!$A$6:$BE$17,E$2,FALSE),3)</f>
        <v>2</v>
      </c>
      <c r="F8" s="47">
        <f t="shared" si="4"/>
        <v>0</v>
      </c>
      <c r="G8" s="15">
        <f>ROUND(VLOOKUP($C$2,'[8]ERU-1'!$A$6:$BE$17,G$2,FALSE),3)</f>
        <v>1065.5550000000001</v>
      </c>
      <c r="H8" s="15">
        <f>ROUND(VLOOKUP($C$2,'[8]ERU-1'!$A$6:$BE$17,H$2,FALSE),3)</f>
        <v>507.74200000000002</v>
      </c>
      <c r="I8" s="15">
        <f>ROUND(VLOOKUP($C$2,'[8]ERU-1'!$A$6:$BE$17,I$2,FALSE),3)</f>
        <v>557.81299999999999</v>
      </c>
      <c r="J8" s="15">
        <f>ROUND(VLOOKUP($C$2,'[8]ERU-1'!$A$6:$BE$17,J$2,FALSE),3)</f>
        <v>34.637999999999998</v>
      </c>
      <c r="K8" s="15">
        <f>ROUND(VLOOKUP($C$2,'[8]ERU-1'!$A$6:$BE$17,K$2,FALSE),3)</f>
        <v>0</v>
      </c>
      <c r="L8" s="15">
        <f>ROUND(VLOOKUP($C$2,'[8]ERU-1'!$A$6:$BE$17,L$2,FALSE),3)</f>
        <v>402.78</v>
      </c>
      <c r="M8" s="15">
        <f>ROUND(VLOOKUP($C$2,'[8]ERU-1'!$A$6:$BE$17,M$2,FALSE),3)</f>
        <v>3.165</v>
      </c>
      <c r="N8" s="15">
        <f>ROUND(VLOOKUP($C$2,'[8]ERU-1'!$A$6:$BE$17,N$2,FALSE),3)</f>
        <v>3.4769999999999999</v>
      </c>
      <c r="O8" s="15">
        <f>ROUND(VLOOKUP($C$2,'[8]ERU-1'!$A$6:$BE$17,O$2,FALSE),3)</f>
        <v>0</v>
      </c>
      <c r="P8" s="15">
        <f>ROUND(VLOOKUP($C$2,'[8]ERU-1'!$A$6:$BE$17,P$2,FALSE),3)</f>
        <v>0</v>
      </c>
      <c r="Q8" s="15">
        <f>ROUND(VLOOKUP($C$2,'[8]ERU-1'!$A$6:$BE$17,Q$2,FALSE),3)</f>
        <v>396.13799999999998</v>
      </c>
      <c r="R8" s="43">
        <f t="shared" si="5"/>
        <v>0</v>
      </c>
      <c r="S8" s="15">
        <f>ROUND(VLOOKUP($C$2,'[8]ERU-1'!$A$6:$BE$17,S$2,FALSE),3)</f>
        <v>1593</v>
      </c>
      <c r="T8" s="15">
        <f>ROUND(VLOOKUP($C$2,'[8]ERU-1'!$A$6:$BE$17,T$2,FALSE),3)</f>
        <v>0</v>
      </c>
      <c r="U8" s="15">
        <f>ROUND(VLOOKUP($C$2,'[8]ERU-1'!$A$6:$BE$17,U$2,FALSE),3)</f>
        <v>0</v>
      </c>
      <c r="V8" s="15">
        <f>ROUND(VLOOKUP($C$2,'[8]ERU-1'!$A$6:$BE$17,V$2,FALSE),3)</f>
        <v>0</v>
      </c>
      <c r="W8" s="15">
        <f>ROUND(VLOOKUP($C$2,'[8]ERU-1'!$A$6:$BE$17,W$2,FALSE),3)</f>
        <v>0</v>
      </c>
      <c r="X8" s="15">
        <f>ROUND(VLOOKUP($C$2,'[8]ERU-1'!$A$6:$BE$17,X$2,FALSE),3)</f>
        <v>1593</v>
      </c>
      <c r="Y8" s="15">
        <f>ROUND(VLOOKUP($C$2,'[8]ERU-1'!$A$6:$BE$17,Y$2,FALSE),3)</f>
        <v>0</v>
      </c>
      <c r="Z8" s="15">
        <f>ROUND(VLOOKUP($C$2,'[8]ERU-1'!$A$6:$BE$17,Z$2,FALSE),3)</f>
        <v>0.626</v>
      </c>
      <c r="AA8" s="15">
        <f>ROUND(VLOOKUP($C$2,'[8]ERU-1'!$A$6:$BE$17,AA$2,FALSE),3)</f>
        <v>402.78</v>
      </c>
      <c r="AB8" s="15">
        <f>ROUND(VLOOKUP($C$2,'[8]ERU-1'!$A$6:$BE$17,AB$2,FALSE),3)</f>
        <v>7.2679999999999998</v>
      </c>
      <c r="AC8" s="15">
        <f>ROUND(VLOOKUP($C$2,'[8]ERU-1'!$A$6:$BE$17,AC$2,FALSE),3)</f>
        <v>0</v>
      </c>
      <c r="AD8" s="15">
        <f>ROUND(VLOOKUP($C$2,'[8]ERU-1'!$A$6:$BE$17,AD$2,FALSE),3)</f>
        <v>0</v>
      </c>
      <c r="AE8" s="15">
        <f>ROUND(VLOOKUP($C$2,'[8]ERU-1'!$A$6:$BE$17,AE$2,FALSE),3)</f>
        <v>0</v>
      </c>
      <c r="AF8" s="15">
        <f>ROUND(VLOOKUP($C$2,'[8]ERU-1'!$A$6:$BE$17,AF$2,FALSE),3)</f>
        <v>0</v>
      </c>
      <c r="AG8" s="15">
        <f>ROUND(VLOOKUP($C$2,'[8]ERU-1'!$A$6:$BE$17,AG$2,FALSE),3)</f>
        <v>0</v>
      </c>
      <c r="AH8" s="15">
        <f>ROUND(VLOOKUP($C$2,'[8]ERU-1'!$A$6:$BE$17,AH$2,FALSE),3)</f>
        <v>1593</v>
      </c>
      <c r="AI8" s="15">
        <f>ROUND(VLOOKUP($C$2,'[8]ERU-1'!$A$6:$BE$17,AI$2,FALSE),3)</f>
        <v>0</v>
      </c>
      <c r="AJ8" s="15" t="s">
        <v>595</v>
      </c>
      <c r="AK8" s="15">
        <f>ROUND(VLOOKUP($C$2,'[8]ERU-1'!$A$6:$BE$17,AK$2,FALSE),3)</f>
        <v>0</v>
      </c>
      <c r="AL8" s="15">
        <f>ROUND(VLOOKUP($C$2,'[8]ERU-1'!$A$6:$BE$17,AL$2,FALSE),3)</f>
        <v>0</v>
      </c>
      <c r="AM8" s="15">
        <f>ROUND(VLOOKUP($C$2,'[8]ERU-1'!$A$6:$BE$17,AM$2,FALSE),3)</f>
        <v>396.13799999999998</v>
      </c>
      <c r="AN8" s="15">
        <f>ROUND(VLOOKUP($C$2,'[8]ERU-1'!$A$6:$BE$17,AN$2,FALSE),3)</f>
        <v>0</v>
      </c>
      <c r="AO8" s="15">
        <f>ROUND(VLOOKUP($C$2,'[8]ERU-1'!$A$6:$BE$17,AO$2,FALSE),3)</f>
        <v>0</v>
      </c>
      <c r="AP8" s="15">
        <f>ROUND(VLOOKUP($C$2,'[8]ERU-1'!$A$6:$BE$17,AP$2,FALSE),3)</f>
        <v>0</v>
      </c>
      <c r="AQ8" s="15">
        <f>ROUND(VLOOKUP($C$2,'[8]ERU-1'!$A$6:$BE$17,AQ$2,FALSE),3)</f>
        <v>0</v>
      </c>
      <c r="AR8" s="15">
        <f>ROUND(VLOOKUP($C$2,'[8]ERU-1'!$A$6:$BE$17,AR$2,FALSE),3)</f>
        <v>0</v>
      </c>
      <c r="AS8" s="15">
        <f>ROUND(VLOOKUP($C$2,'[8]ERU-1'!$A$6:$BE$17,AS$2,FALSE),3)</f>
        <v>0</v>
      </c>
      <c r="AT8" s="15">
        <f>ROUND(VLOOKUP($C$2,'[8]ERU-1'!$A$6:$BE$17,AT$2,FALSE),3)</f>
        <v>0</v>
      </c>
      <c r="AU8" s="15">
        <f>ROUND(VLOOKUP($C$2,'[8]ERU-1'!$A$6:$BE$17,AU$2,FALSE),3)</f>
        <v>0</v>
      </c>
      <c r="AV8" s="15">
        <f>ROUND(VLOOKUP($C$2,'[8]ERU-1'!$A$6:$BE$17,AV$2,FALSE),3)</f>
        <v>1593</v>
      </c>
      <c r="AW8" s="15">
        <f>ROUND(VLOOKUP($C$2,'[8]ERU-1'!$A$6:$BE$17,AW$2,FALSE),3)</f>
        <v>0</v>
      </c>
      <c r="AX8" s="15">
        <f>ROUND(VLOOKUP($C$2,'[8]ERU-1'!$A$6:$BE$17,AX$2,FALSE),3)</f>
        <v>0</v>
      </c>
      <c r="AY8" s="15">
        <f>ROUND(VLOOKUP($C$2,'[8]ERU-1'!$A$6:$BE$17,AY$2,FALSE),3)</f>
        <v>0</v>
      </c>
      <c r="AZ8" s="15">
        <f>ROUND(VLOOKUP($C$2,'[8]ERU-1'!$A$6:$BE$17,AZ$2,FALSE),3)</f>
        <v>0</v>
      </c>
      <c r="BA8" s="15">
        <f>ROUND(VLOOKUP($C$2,'[8]ERU-1'!$A$6:$BE$17,BA$2,FALSE),3)</f>
        <v>0</v>
      </c>
      <c r="BB8" s="15">
        <f>ROUND(VLOOKUP($C$2,'[8]ERU-1'!$A$6:$BE$17,BB$2,FALSE),3)</f>
        <v>0</v>
      </c>
      <c r="BC8" s="15">
        <f>ROUND(VLOOKUP($C$2,'[8]ERU-1'!$A$6:$BE$17,BC$2,FALSE),3)</f>
        <v>0</v>
      </c>
      <c r="BD8" s="15">
        <f>ROUND(VLOOKUP($C$2,'[8]ERU-1'!$A$6:$BE$17,BD$2,FALSE),3)</f>
        <v>0</v>
      </c>
      <c r="BE8" s="15">
        <f>ROUND(VLOOKUP($C$2,'[8]ERU-1'!$A$6:$BE$17,BE$2,FALSE),3)</f>
        <v>402.78</v>
      </c>
      <c r="BF8" s="15">
        <f>ROUND(VLOOKUP($C$2,'[8]ERU-1'!$A$6:$BE$17,BF$2,FALSE),3)</f>
        <v>1593</v>
      </c>
      <c r="BG8" s="15">
        <f>ROUND(VLOOKUP($C$2,'[8]ERU-1'!$A$6:$BE$17,BG$2,FALSE),3)</f>
        <v>1065.5550000000001</v>
      </c>
      <c r="BH8" s="15"/>
      <c r="BI8" s="15"/>
      <c r="BJ8" s="15" t="s">
        <v>710</v>
      </c>
      <c r="BK8" s="15" t="str">
        <f>INDEX(Licence!$I$2:$I$181,MATCH(Data!BJ8,Licence!$C$2:$C$181,0))</f>
        <v>Středočeský</v>
      </c>
      <c r="BL8" s="15">
        <f>INDEX(Licence!$G$2:$G$181,MATCH(Data!BJ8,Licence!$C$2:$C$181,0))/1000</f>
        <v>0.999</v>
      </c>
      <c r="BM8" s="15">
        <f>INDEX(Licence!$F$2:$F$181,MATCH(Data!BJ8,Licence!$C$2:$C$181,0))/1000</f>
        <v>1.274</v>
      </c>
      <c r="BN8" s="15" t="str">
        <f>INDEX(Licence!$K$2:$K$181,MATCH(Data!BJ8,Licence!$C$2:$C$181,0))</f>
        <v>ČEZ Distribuce, a.s.</v>
      </c>
      <c r="BO8" s="15"/>
      <c r="BP8" s="16">
        <f t="shared" si="0"/>
        <v>79.327674310570544</v>
      </c>
      <c r="BS8" t="str">
        <f t="shared" si="1"/>
        <v>KJ - Benešov</v>
      </c>
      <c r="BY8" s="58" t="s">
        <v>997</v>
      </c>
    </row>
    <row r="9" spans="1:77" ht="18.75" x14ac:dyDescent="0.3">
      <c r="A9" s="15">
        <f>[9]ExportDB!$C$3</f>
        <v>2967</v>
      </c>
      <c r="B9" s="25">
        <f t="shared" si="2"/>
        <v>5</v>
      </c>
      <c r="C9" s="14" t="s">
        <v>605</v>
      </c>
      <c r="D9" s="15" t="str">
        <f t="shared" si="3"/>
        <v>Únor</v>
      </c>
      <c r="E9" s="15">
        <f>ROUND(VLOOKUP($C$2,'[9]ERU-1'!$A$6:$BE$17,E$2,FALSE),3)</f>
        <v>2</v>
      </c>
      <c r="F9" s="47">
        <f t="shared" si="4"/>
        <v>0</v>
      </c>
      <c r="G9" s="15">
        <f>ROUND(VLOOKUP($C$2,'[10]ERU-1'!$A$6:$BE$17,G$2,FALSE),3)</f>
        <v>1228.1880000000001</v>
      </c>
      <c r="H9" s="15">
        <f>ROUND(VLOOKUP($C$2,'[10]ERU-1'!$A$6:$BE$17,H$2,FALSE),3)</f>
        <v>582.44600000000003</v>
      </c>
      <c r="I9" s="15">
        <f>ROUND(VLOOKUP($C$2,'[10]ERU-1'!$A$6:$BE$17,I$2,FALSE),3)</f>
        <v>645.74199999999996</v>
      </c>
      <c r="J9" s="15">
        <f>ROUND(VLOOKUP($C$2,'[10]ERU-1'!$A$6:$BE$17,J$2,FALSE),3)</f>
        <v>35.020000000000003</v>
      </c>
      <c r="K9" s="15">
        <f>ROUND(VLOOKUP($C$2,'[10]ERU-1'!$A$6:$BE$17,K$2,FALSE),3)</f>
        <v>0</v>
      </c>
      <c r="L9" s="15">
        <f>ROUND(VLOOKUP($C$2,'[10]ERU-1'!$A$6:$BE$17,L$2,FALSE),3)</f>
        <v>459.50900000000001</v>
      </c>
      <c r="M9" s="15">
        <f>ROUND(VLOOKUP($C$2,'[10]ERU-1'!$A$6:$BE$17,M$2,FALSE),3)</f>
        <v>6.4349999999999996</v>
      </c>
      <c r="N9" s="15">
        <f>ROUND(VLOOKUP($C$2,'[10]ERU-1'!$A$6:$BE$17,N$2,FALSE),3)</f>
        <v>7.1349999999999998</v>
      </c>
      <c r="O9" s="15">
        <f>ROUND(VLOOKUP($C$2,'[10]ERU-1'!$A$6:$BE$17,O$2,FALSE),3)</f>
        <v>0</v>
      </c>
      <c r="P9" s="15">
        <f>ROUND(VLOOKUP($C$2,'[10]ERU-1'!$A$6:$BE$17,P$2,FALSE),3)</f>
        <v>0</v>
      </c>
      <c r="Q9" s="15">
        <f>ROUND(VLOOKUP($C$2,'[10]ERU-1'!$A$6:$BE$17,Q$2,FALSE),3)</f>
        <v>445.93900000000002</v>
      </c>
      <c r="R9" s="43">
        <f t="shared" si="5"/>
        <v>0</v>
      </c>
      <c r="S9" s="15">
        <f>ROUND(VLOOKUP($C$2,'[10]ERU-1'!$A$6:$BE$17,S$2,FALSE),3)</f>
        <v>1834</v>
      </c>
      <c r="T9" s="15">
        <f>ROUND(VLOOKUP($C$2,'[10]ERU-1'!$A$6:$BE$17,T$2,FALSE),3)</f>
        <v>0</v>
      </c>
      <c r="U9" s="15">
        <f>ROUND(VLOOKUP($C$2,'[10]ERU-1'!$A$6:$BE$17,U$2,FALSE),3)</f>
        <v>0</v>
      </c>
      <c r="V9" s="15">
        <f>ROUND(VLOOKUP($C$2,'[10]ERU-1'!$A$6:$BE$17,V$2,FALSE),3)</f>
        <v>0</v>
      </c>
      <c r="W9" s="15">
        <f>ROUND(VLOOKUP($C$2,'[10]ERU-1'!$A$6:$BE$17,W$2,FALSE),3)</f>
        <v>0</v>
      </c>
      <c r="X9" s="15">
        <f>ROUND(VLOOKUP($C$2,'[10]ERU-1'!$A$6:$BE$17,X$2,FALSE),3)</f>
        <v>1834</v>
      </c>
      <c r="Y9" s="15">
        <f>ROUND(VLOOKUP($C$2,'[10]ERU-1'!$A$6:$BE$17,Y$2,FALSE),3)</f>
        <v>0</v>
      </c>
      <c r="Z9" s="15">
        <f>ROUND(VLOOKUP($C$2,'[10]ERU-1'!$A$6:$BE$17,Z$2,FALSE),3)</f>
        <v>0.71599999999999997</v>
      </c>
      <c r="AA9" s="15">
        <f>ROUND(VLOOKUP($C$2,'[10]ERU-1'!$A$6:$BE$17,AA$2,FALSE),3)</f>
        <v>459.50900000000001</v>
      </c>
      <c r="AB9" s="15">
        <f>ROUND(VLOOKUP($C$2,'[10]ERU-1'!$A$6:$BE$17,AB$2,FALSE),3)</f>
        <v>14.286</v>
      </c>
      <c r="AC9" s="15">
        <f>ROUND(VLOOKUP($C$2,'[10]ERU-1'!$A$6:$BE$17,AC$2,FALSE),3)</f>
        <v>0</v>
      </c>
      <c r="AD9" s="15">
        <f>ROUND(VLOOKUP($C$2,'[10]ERU-1'!$A$6:$BE$17,AD$2,FALSE),3)</f>
        <v>0</v>
      </c>
      <c r="AE9" s="15">
        <f>ROUND(VLOOKUP($C$2,'[10]ERU-1'!$A$6:$BE$17,AE$2,FALSE),3)</f>
        <v>0</v>
      </c>
      <c r="AF9" s="15">
        <f>ROUND(VLOOKUP($C$2,'[10]ERU-1'!$A$6:$BE$17,AF$2,FALSE),3)</f>
        <v>0</v>
      </c>
      <c r="AG9" s="15">
        <f>ROUND(VLOOKUP($C$2,'[10]ERU-1'!$A$6:$BE$17,AG$2,FALSE),3)</f>
        <v>0</v>
      </c>
      <c r="AH9" s="15">
        <f>ROUND(VLOOKUP($C$2,'[10]ERU-1'!$A$6:$BE$17,AH$2,FALSE),3)</f>
        <v>1834</v>
      </c>
      <c r="AI9" s="15">
        <f>ROUND(VLOOKUP($C$2,'[10]ERU-1'!$A$6:$BE$17,AI$2,FALSE),3)</f>
        <v>0</v>
      </c>
      <c r="AJ9" s="15" t="s">
        <v>595</v>
      </c>
      <c r="AK9" s="15">
        <f>ROUND(VLOOKUP($C$2,'[10]ERU-1'!$A$6:$BE$17,AK$2,FALSE),3)</f>
        <v>0</v>
      </c>
      <c r="AL9" s="15">
        <f>ROUND(VLOOKUP($C$2,'[10]ERU-1'!$A$6:$BE$17,AL$2,FALSE),3)</f>
        <v>0</v>
      </c>
      <c r="AM9" s="15">
        <f>ROUND(VLOOKUP($C$2,'[10]ERU-1'!$A$6:$BE$17,AM$2,FALSE),3)</f>
        <v>445.93900000000002</v>
      </c>
      <c r="AN9" s="15">
        <f>ROUND(VLOOKUP($C$2,'[10]ERU-1'!$A$6:$BE$17,AN$2,FALSE),3)</f>
        <v>0</v>
      </c>
      <c r="AO9" s="15">
        <f>ROUND(VLOOKUP($C$2,'[10]ERU-1'!$A$6:$BE$17,AO$2,FALSE),3)</f>
        <v>0</v>
      </c>
      <c r="AP9" s="15">
        <f>ROUND(VLOOKUP($C$2,'[10]ERU-1'!$A$6:$BE$17,AP$2,FALSE),3)</f>
        <v>0</v>
      </c>
      <c r="AQ9" s="15">
        <f>ROUND(VLOOKUP($C$2,'[10]ERU-1'!$A$6:$BE$17,AQ$2,FALSE),3)</f>
        <v>0</v>
      </c>
      <c r="AR9" s="15">
        <f>ROUND(VLOOKUP($C$2,'[10]ERU-1'!$A$6:$BE$17,AR$2,FALSE),3)</f>
        <v>0</v>
      </c>
      <c r="AS9" s="15">
        <f>ROUND(VLOOKUP($C$2,'[10]ERU-1'!$A$6:$BE$17,AS$2,FALSE),3)</f>
        <v>0</v>
      </c>
      <c r="AT9" s="15">
        <f>ROUND(VLOOKUP($C$2,'[10]ERU-1'!$A$6:$BE$17,AT$2,FALSE),3)</f>
        <v>0</v>
      </c>
      <c r="AU9" s="15">
        <f>ROUND(VLOOKUP($C$2,'[10]ERU-1'!$A$6:$BE$17,AU$2,FALSE),3)</f>
        <v>0</v>
      </c>
      <c r="AV9" s="15">
        <f>ROUND(VLOOKUP($C$2,'[10]ERU-1'!$A$6:$BE$17,AV$2,FALSE),3)</f>
        <v>0</v>
      </c>
      <c r="AW9" s="15">
        <f>ROUND(VLOOKUP($C$2,'[10]ERU-1'!$A$6:$BE$17,AW$2,FALSE),3)</f>
        <v>0</v>
      </c>
      <c r="AX9" s="15">
        <f>ROUND(VLOOKUP($C$2,'[10]ERU-1'!$A$6:$BE$17,AX$2,FALSE),3)</f>
        <v>1834</v>
      </c>
      <c r="AY9" s="15">
        <f>ROUND(VLOOKUP($C$2,'[10]ERU-1'!$A$6:$BE$17,AY$2,FALSE),3)</f>
        <v>0</v>
      </c>
      <c r="AZ9" s="15">
        <f>ROUND(VLOOKUP($C$2,'[10]ERU-1'!$A$6:$BE$17,AZ$2,FALSE),3)</f>
        <v>0</v>
      </c>
      <c r="BA9" s="15">
        <f>ROUND(VLOOKUP($C$2,'[10]ERU-1'!$A$6:$BE$17,BA$2,FALSE),3)</f>
        <v>0</v>
      </c>
      <c r="BB9" s="15">
        <f>ROUND(VLOOKUP($C$2,'[10]ERU-1'!$A$6:$BE$17,BB$2,FALSE),3)</f>
        <v>0</v>
      </c>
      <c r="BC9" s="15">
        <f>ROUND(VLOOKUP($C$2,'[10]ERU-1'!$A$6:$BE$17,BC$2,FALSE),3)</f>
        <v>0</v>
      </c>
      <c r="BD9" s="15">
        <f>ROUND(VLOOKUP($C$2,'[10]ERU-1'!$A$6:$BE$17,BD$2,FALSE),3)</f>
        <v>0</v>
      </c>
      <c r="BE9" s="15">
        <f>ROUND(VLOOKUP($C$2,'[10]ERU-1'!$A$6:$BE$17,BE$2,FALSE),3)</f>
        <v>459.50900000000001</v>
      </c>
      <c r="BF9" s="15">
        <f>ROUND(VLOOKUP($C$2,'[10]ERU-1'!$A$6:$BE$17,BF$2,FALSE),3)</f>
        <v>1834</v>
      </c>
      <c r="BG9" s="15">
        <f>ROUND(VLOOKUP($C$2,'[10]ERU-1'!$A$6:$BE$17,BG$2,FALSE),3)</f>
        <v>1228.1880000000001</v>
      </c>
      <c r="BH9" s="15"/>
      <c r="BI9" s="15"/>
      <c r="BJ9" s="15" t="s">
        <v>597</v>
      </c>
      <c r="BK9" s="15" t="str">
        <f>INDEX(Licence!$I$2:$I$181,MATCH(Data!BJ9,Licence!$C$2:$C$181,0))</f>
        <v>Zlínský</v>
      </c>
      <c r="BL9" s="15">
        <f>INDEX(Licence!$G$2:$G$181,MATCH(Data!BJ9,Licence!$C$2:$C$181,0))/1000</f>
        <v>0.999</v>
      </c>
      <c r="BM9" s="15">
        <f>INDEX(Licence!$F$2:$F$181,MATCH(Data!BJ9,Licence!$C$2:$C$181,0))/1000</f>
        <v>1.274</v>
      </c>
      <c r="BN9" s="15" t="str">
        <f>INDEX(Licence!$K$2:$K$181,MATCH(Data!BJ9,Licence!$C$2:$C$181,0))</f>
        <v>EG.D, a.s.</v>
      </c>
      <c r="BO9" s="15"/>
      <c r="BP9" s="16">
        <f t="shared" si="0"/>
        <v>78.8929255492192</v>
      </c>
      <c r="BS9" t="str">
        <f t="shared" si="1"/>
        <v>KJ - Bojkovice</v>
      </c>
      <c r="BY9" s="58" t="s">
        <v>998</v>
      </c>
    </row>
    <row r="10" spans="1:77" ht="18.75" x14ac:dyDescent="0.3">
      <c r="A10" s="15">
        <f>[11]ExportDB!$C$3</f>
        <v>2448</v>
      </c>
      <c r="B10" s="25">
        <f t="shared" si="2"/>
        <v>6</v>
      </c>
      <c r="C10" s="14" t="s">
        <v>606</v>
      </c>
      <c r="D10" s="15" t="str">
        <f t="shared" si="3"/>
        <v>Únor</v>
      </c>
      <c r="E10" s="15">
        <f>ROUND(VLOOKUP($C$2,'[11]ERU-1'!$A$6:$BE$17,E$2,FALSE),3)</f>
        <v>2</v>
      </c>
      <c r="F10" s="47">
        <f t="shared" si="4"/>
        <v>0</v>
      </c>
      <c r="G10" s="15">
        <f>ROUND(VLOOKUP($C$2,'[12]ERU-1'!$A$6:$BE$17,G$2,FALSE),3)</f>
        <v>646.59500000000003</v>
      </c>
      <c r="H10" s="15">
        <f>ROUND(VLOOKUP($C$2,'[12]ERU-1'!$A$6:$BE$17,H$2,FALSE),3)</f>
        <v>287.673</v>
      </c>
      <c r="I10" s="15">
        <f>ROUND(VLOOKUP($C$2,'[12]ERU-1'!$A$6:$BE$17,I$2,FALSE),3)</f>
        <v>358.92200000000003</v>
      </c>
      <c r="J10" s="15">
        <f>ROUND(VLOOKUP($C$2,'[12]ERU-1'!$A$6:$BE$17,J$2,FALSE),3)</f>
        <v>35.000999999999998</v>
      </c>
      <c r="K10" s="15">
        <f>ROUND(VLOOKUP($C$2,'[12]ERU-1'!$A$6:$BE$17,K$2,FALSE),3)</f>
        <v>0</v>
      </c>
      <c r="L10" s="15">
        <f>ROUND(VLOOKUP($C$2,'[12]ERU-1'!$A$6:$BE$17,L$2,FALSE),3)</f>
        <v>238.667</v>
      </c>
      <c r="M10" s="15">
        <f>ROUND(VLOOKUP($C$2,'[12]ERU-1'!$A$6:$BE$17,M$2,FALSE),3)</f>
        <v>2.661</v>
      </c>
      <c r="N10" s="15">
        <f>ROUND(VLOOKUP($C$2,'[12]ERU-1'!$A$6:$BE$17,N$2,FALSE),3)</f>
        <v>3.32</v>
      </c>
      <c r="O10" s="15">
        <f>ROUND(VLOOKUP($C$2,'[12]ERU-1'!$A$6:$BE$17,O$2,FALSE),3)</f>
        <v>0</v>
      </c>
      <c r="P10" s="15">
        <f>ROUND(VLOOKUP($C$2,'[12]ERU-1'!$A$6:$BE$17,P$2,FALSE),3)</f>
        <v>0</v>
      </c>
      <c r="Q10" s="15">
        <f>ROUND(VLOOKUP($C$2,'[12]ERU-1'!$A$6:$BE$17,Q$2,FALSE),3)</f>
        <v>232.68600000000001</v>
      </c>
      <c r="R10" s="43">
        <f t="shared" si="5"/>
        <v>0</v>
      </c>
      <c r="S10" s="15">
        <f>ROUND(VLOOKUP($C$2,'[12]ERU-1'!$A$6:$BE$17,S$2,FALSE),3)</f>
        <v>1072</v>
      </c>
      <c r="T10" s="15">
        <f>ROUND(VLOOKUP($C$2,'[12]ERU-1'!$A$6:$BE$17,T$2,FALSE),3)</f>
        <v>0</v>
      </c>
      <c r="U10" s="15">
        <f>ROUND(VLOOKUP($C$2,'[12]ERU-1'!$A$6:$BE$17,U$2,FALSE),3)</f>
        <v>0</v>
      </c>
      <c r="V10" s="15">
        <f>ROUND(VLOOKUP($C$2,'[12]ERU-1'!$A$6:$BE$17,V$2,FALSE),3)</f>
        <v>0</v>
      </c>
      <c r="W10" s="15">
        <f>ROUND(VLOOKUP($C$2,'[12]ERU-1'!$A$6:$BE$17,W$2,FALSE),3)</f>
        <v>0</v>
      </c>
      <c r="X10" s="15">
        <f>ROUND(VLOOKUP($C$2,'[12]ERU-1'!$A$6:$BE$17,X$2,FALSE),3)</f>
        <v>1072</v>
      </c>
      <c r="Y10" s="15">
        <f>ROUND(VLOOKUP($C$2,'[12]ERU-1'!$A$6:$BE$17,Y$2,FALSE),3)</f>
        <v>0</v>
      </c>
      <c r="Z10" s="15">
        <f>ROUND(VLOOKUP($C$2,'[12]ERU-1'!$A$6:$BE$17,Z$2,FALSE),3)</f>
        <v>0.44600000000000001</v>
      </c>
      <c r="AA10" s="15">
        <f>ROUND(VLOOKUP($C$2,'[12]ERU-1'!$A$6:$BE$17,AA$2,FALSE),3)</f>
        <v>238.667</v>
      </c>
      <c r="AB10" s="15">
        <f>ROUND(VLOOKUP($C$2,'[12]ERU-1'!$A$6:$BE$17,AB$2,FALSE),3)</f>
        <v>6.4269999999999996</v>
      </c>
      <c r="AC10" s="15">
        <f>ROUND(VLOOKUP($C$2,'[12]ERU-1'!$A$6:$BE$17,AC$2,FALSE),3)</f>
        <v>0</v>
      </c>
      <c r="AD10" s="15">
        <f>ROUND(VLOOKUP($C$2,'[12]ERU-1'!$A$6:$BE$17,AD$2,FALSE),3)</f>
        <v>0</v>
      </c>
      <c r="AE10" s="15">
        <f>ROUND(VLOOKUP($C$2,'[12]ERU-1'!$A$6:$BE$17,AE$2,FALSE),3)</f>
        <v>0</v>
      </c>
      <c r="AF10" s="15">
        <f>ROUND(VLOOKUP($C$2,'[12]ERU-1'!$A$6:$BE$17,AF$2,FALSE),3)</f>
        <v>0</v>
      </c>
      <c r="AG10" s="15">
        <f>ROUND(VLOOKUP($C$2,'[12]ERU-1'!$A$6:$BE$17,AG$2,FALSE),3)</f>
        <v>0</v>
      </c>
      <c r="AH10" s="15">
        <f>ROUND(VLOOKUP($C$2,'[12]ERU-1'!$A$6:$BE$17,AH$2,FALSE),3)</f>
        <v>1072</v>
      </c>
      <c r="AI10" s="15">
        <f>ROUND(VLOOKUP($C$2,'[12]ERU-1'!$A$6:$BE$17,AI$2,FALSE),3)</f>
        <v>0</v>
      </c>
      <c r="AJ10" s="15" t="s">
        <v>595</v>
      </c>
      <c r="AK10" s="15">
        <f>ROUND(VLOOKUP($C$2,'[12]ERU-1'!$A$6:$BE$17,AK$2,FALSE),3)</f>
        <v>0</v>
      </c>
      <c r="AL10" s="15">
        <f>ROUND(VLOOKUP($C$2,'[12]ERU-1'!$A$6:$BE$17,AL$2,FALSE),3)</f>
        <v>0</v>
      </c>
      <c r="AM10" s="15">
        <f>ROUND(VLOOKUP($C$2,'[12]ERU-1'!$A$6:$BE$17,AM$2,FALSE),3)</f>
        <v>232.68600000000001</v>
      </c>
      <c r="AN10" s="15">
        <f>ROUND(VLOOKUP($C$2,'[12]ERU-1'!$A$6:$BE$17,AN$2,FALSE),3)</f>
        <v>0</v>
      </c>
      <c r="AO10" s="15">
        <f>ROUND(VLOOKUP($C$2,'[12]ERU-1'!$A$6:$BE$17,AO$2,FALSE),3)</f>
        <v>0</v>
      </c>
      <c r="AP10" s="15">
        <f>ROUND(VLOOKUP($C$2,'[12]ERU-1'!$A$6:$BE$17,AP$2,FALSE),3)</f>
        <v>0</v>
      </c>
      <c r="AQ10" s="15">
        <f>ROUND(VLOOKUP($C$2,'[12]ERU-1'!$A$6:$BE$17,AQ$2,FALSE),3)</f>
        <v>0</v>
      </c>
      <c r="AR10" s="15">
        <f>ROUND(VLOOKUP($C$2,'[12]ERU-1'!$A$6:$BE$17,AR$2,FALSE),3)</f>
        <v>0</v>
      </c>
      <c r="AS10" s="15">
        <f>ROUND(VLOOKUP($C$2,'[12]ERU-1'!$A$6:$BE$17,AS$2,FALSE),3)</f>
        <v>0</v>
      </c>
      <c r="AT10" s="15">
        <f>ROUND(VLOOKUP($C$2,'[12]ERU-1'!$A$6:$BE$17,AT$2,FALSE),3)</f>
        <v>0</v>
      </c>
      <c r="AU10" s="15">
        <f>ROUND(VLOOKUP($C$2,'[12]ERU-1'!$A$6:$BE$17,AU$2,FALSE),3)</f>
        <v>0</v>
      </c>
      <c r="AV10" s="15">
        <f>ROUND(VLOOKUP($C$2,'[12]ERU-1'!$A$6:$BE$17,AV$2,FALSE),3)</f>
        <v>1072</v>
      </c>
      <c r="AW10" s="15">
        <f>ROUND(VLOOKUP($C$2,'[12]ERU-1'!$A$6:$BE$17,AW$2,FALSE),3)</f>
        <v>0</v>
      </c>
      <c r="AX10" s="15">
        <f>ROUND(VLOOKUP($C$2,'[12]ERU-1'!$A$6:$BE$17,AX$2,FALSE),3)</f>
        <v>0</v>
      </c>
      <c r="AY10" s="15">
        <f>ROUND(VLOOKUP($C$2,'[12]ERU-1'!$A$6:$BE$17,AY$2,FALSE),3)</f>
        <v>0</v>
      </c>
      <c r="AZ10" s="15">
        <f>ROUND(VLOOKUP($C$2,'[12]ERU-1'!$A$6:$BE$17,AZ$2,FALSE),3)</f>
        <v>0</v>
      </c>
      <c r="BA10" s="15">
        <f>ROUND(VLOOKUP($C$2,'[12]ERU-1'!$A$6:$BE$17,BA$2,FALSE),3)</f>
        <v>0</v>
      </c>
      <c r="BB10" s="15">
        <f>ROUND(VLOOKUP($C$2,'[12]ERU-1'!$A$6:$BE$17,BB$2,FALSE),3)</f>
        <v>0</v>
      </c>
      <c r="BC10" s="15">
        <f>ROUND(VLOOKUP($C$2,'[12]ERU-1'!$A$6:$BE$17,BC$2,FALSE),3)</f>
        <v>0</v>
      </c>
      <c r="BD10" s="15">
        <f>ROUND(VLOOKUP($C$2,'[12]ERU-1'!$A$6:$BE$17,BD$2,FALSE),3)</f>
        <v>0</v>
      </c>
      <c r="BE10" s="15">
        <f>ROUND(VLOOKUP($C$2,'[12]ERU-1'!$A$6:$BE$17,BE$2,FALSE),3)</f>
        <v>238.667</v>
      </c>
      <c r="BF10" s="15">
        <f>ROUND(VLOOKUP($C$2,'[12]ERU-1'!$A$6:$BE$17,BF$2,FALSE),3)</f>
        <v>1072</v>
      </c>
      <c r="BG10" s="15">
        <f>ROUND(VLOOKUP($C$2,'[12]ERU-1'!$A$6:$BE$17,BG$2,FALSE),3)</f>
        <v>646.59500000000003</v>
      </c>
      <c r="BH10" s="15"/>
      <c r="BI10" s="15"/>
      <c r="BJ10" s="15" t="s">
        <v>711</v>
      </c>
      <c r="BK10" s="15" t="str">
        <f>INDEX(Licence!$I$2:$I$181,MATCH(Data!BJ10,Licence!$C$2:$C$181,0))</f>
        <v>Královéhradecký</v>
      </c>
      <c r="BL10" s="15">
        <f>INDEX(Licence!$G$2:$G$181,MATCH(Data!BJ10,Licence!$C$2:$C$181,0))/1000</f>
        <v>0.6</v>
      </c>
      <c r="BM10" s="15">
        <f>INDEX(Licence!$F$2:$F$181,MATCH(Data!BJ10,Licence!$C$2:$C$181,0))/1000</f>
        <v>0.72299999999999998</v>
      </c>
      <c r="BN10" s="15" t="str">
        <f>INDEX(Licence!$K$2:$K$181,MATCH(Data!BJ10,Licence!$C$2:$C$181,0))</f>
        <v>ČEZ Distribuce, a.s.</v>
      </c>
      <c r="BO10" s="15"/>
      <c r="BP10" s="16">
        <f t="shared" si="0"/>
        <v>82.964572534241327</v>
      </c>
      <c r="BS10" t="str">
        <f t="shared" si="1"/>
        <v>KJ - Broumov</v>
      </c>
      <c r="BY10" s="58" t="s">
        <v>999</v>
      </c>
    </row>
    <row r="11" spans="1:77" ht="18.75" x14ac:dyDescent="0.3">
      <c r="A11" s="15">
        <f>[13]ExportDB!$C$3</f>
        <v>540</v>
      </c>
      <c r="B11" s="25">
        <f t="shared" si="2"/>
        <v>7</v>
      </c>
      <c r="C11" s="14" t="s">
        <v>607</v>
      </c>
      <c r="D11" s="15" t="str">
        <f t="shared" si="3"/>
        <v>Únor</v>
      </c>
      <c r="E11" s="15">
        <f>ROUND(VLOOKUP($C$2,'[13]ERU-1'!$A$6:$BE$17,E$2,FALSE),3)</f>
        <v>2</v>
      </c>
      <c r="F11" s="47">
        <f t="shared" si="4"/>
        <v>0</v>
      </c>
      <c r="G11" s="15">
        <f>ROUND(VLOOKUP($C$2,'[14]ERU-1'!$A$6:$BE$17,G$2,FALSE),3)</f>
        <v>323.33999999999997</v>
      </c>
      <c r="H11" s="15">
        <f>ROUND(VLOOKUP($C$2,'[14]ERU-1'!$A$6:$BE$17,H$2,FALSE),3)</f>
        <v>130.64099999999999</v>
      </c>
      <c r="I11" s="15">
        <f>ROUND(VLOOKUP($C$2,'[14]ERU-1'!$A$6:$BE$17,I$2,FALSE),3)</f>
        <v>192.69900000000001</v>
      </c>
      <c r="J11" s="15">
        <f>ROUND(VLOOKUP($C$2,'[14]ERU-1'!$A$6:$BE$17,J$2,FALSE),3)</f>
        <v>35.014000000000003</v>
      </c>
      <c r="K11" s="15">
        <f>ROUND(VLOOKUP($C$2,'[14]ERU-1'!$A$6:$BE$17,K$2,FALSE),3)</f>
        <v>0</v>
      </c>
      <c r="L11" s="15">
        <f>ROUND(VLOOKUP($C$2,'[14]ERU-1'!$A$6:$BE$17,L$2,FALSE),3)</f>
        <v>100.94</v>
      </c>
      <c r="M11" s="15">
        <f>ROUND(VLOOKUP($C$2,'[14]ERU-1'!$A$6:$BE$17,M$2,FALSE),3)</f>
        <v>2.798</v>
      </c>
      <c r="N11" s="15">
        <f>ROUND(VLOOKUP($C$2,'[14]ERU-1'!$A$6:$BE$17,N$2,FALSE),3)</f>
        <v>4.1280000000000001</v>
      </c>
      <c r="O11" s="15">
        <f>ROUND(VLOOKUP($C$2,'[14]ERU-1'!$A$6:$BE$17,O$2,FALSE),3)</f>
        <v>0</v>
      </c>
      <c r="P11" s="15">
        <f>ROUND(VLOOKUP($C$2,'[14]ERU-1'!$A$6:$BE$17,P$2,FALSE),3)</f>
        <v>0</v>
      </c>
      <c r="Q11" s="15">
        <f>ROUND(VLOOKUP($C$2,'[14]ERU-1'!$A$6:$BE$17,Q$2,FALSE),3)</f>
        <v>94.013999999999996</v>
      </c>
      <c r="R11" s="43">
        <f t="shared" si="5"/>
        <v>0</v>
      </c>
      <c r="S11" s="15">
        <f>ROUND(VLOOKUP($C$2,'[14]ERU-1'!$A$6:$BE$17,S$2,FALSE),3)</f>
        <v>536</v>
      </c>
      <c r="T11" s="15">
        <f>ROUND(VLOOKUP($C$2,'[14]ERU-1'!$A$6:$BE$17,T$2,FALSE),3)</f>
        <v>0</v>
      </c>
      <c r="U11" s="15">
        <f>ROUND(VLOOKUP($C$2,'[14]ERU-1'!$A$6:$BE$17,U$2,FALSE),3)</f>
        <v>0</v>
      </c>
      <c r="V11" s="15">
        <f>ROUND(VLOOKUP($C$2,'[14]ERU-1'!$A$6:$BE$17,V$2,FALSE),3)</f>
        <v>0</v>
      </c>
      <c r="W11" s="15">
        <f>ROUND(VLOOKUP($C$2,'[14]ERU-1'!$A$6:$BE$17,W$2,FALSE),3)</f>
        <v>0</v>
      </c>
      <c r="X11" s="15">
        <f>ROUND(VLOOKUP($C$2,'[14]ERU-1'!$A$6:$BE$17,X$2,FALSE),3)</f>
        <v>536</v>
      </c>
      <c r="Y11" s="15">
        <f>ROUND(VLOOKUP($C$2,'[14]ERU-1'!$A$6:$BE$17,Y$2,FALSE),3)</f>
        <v>0</v>
      </c>
      <c r="Z11" s="15">
        <f>ROUND(VLOOKUP($C$2,'[14]ERU-1'!$A$6:$BE$17,Z$2,FALSE),3)</f>
        <v>4.9000000000000002E-2</v>
      </c>
      <c r="AA11" s="15">
        <f>ROUND(VLOOKUP($C$2,'[14]ERU-1'!$A$6:$BE$17,AA$2,FALSE),3)</f>
        <v>100.94</v>
      </c>
      <c r="AB11" s="15">
        <f>ROUND(VLOOKUP($C$2,'[14]ERU-1'!$A$6:$BE$17,AB$2,FALSE),3)</f>
        <v>6.9749999999999996</v>
      </c>
      <c r="AC11" s="15">
        <f>ROUND(VLOOKUP($C$2,'[14]ERU-1'!$A$6:$BE$17,AC$2,FALSE),3)</f>
        <v>0</v>
      </c>
      <c r="AD11" s="15">
        <f>ROUND(VLOOKUP($C$2,'[14]ERU-1'!$A$6:$BE$17,AD$2,FALSE),3)</f>
        <v>0</v>
      </c>
      <c r="AE11" s="15">
        <f>ROUND(VLOOKUP($C$2,'[14]ERU-1'!$A$6:$BE$17,AE$2,FALSE),3)</f>
        <v>0</v>
      </c>
      <c r="AF11" s="15">
        <f>ROUND(VLOOKUP($C$2,'[14]ERU-1'!$A$6:$BE$17,AF$2,FALSE),3)</f>
        <v>0</v>
      </c>
      <c r="AG11" s="15">
        <f>ROUND(VLOOKUP($C$2,'[14]ERU-1'!$A$6:$BE$17,AG$2,FALSE),3)</f>
        <v>0</v>
      </c>
      <c r="AH11" s="15">
        <f>ROUND(VLOOKUP($C$2,'[14]ERU-1'!$A$6:$BE$17,AH$2,FALSE),3)</f>
        <v>536</v>
      </c>
      <c r="AI11" s="15">
        <f>ROUND(VLOOKUP($C$2,'[14]ERU-1'!$A$6:$BE$17,AI$2,FALSE),3)</f>
        <v>0</v>
      </c>
      <c r="AJ11" s="15" t="s">
        <v>595</v>
      </c>
      <c r="AK11" s="15">
        <f>ROUND(VLOOKUP($C$2,'[14]ERU-1'!$A$6:$BE$17,AK$2,FALSE),3)</f>
        <v>0</v>
      </c>
      <c r="AL11" s="15">
        <f>ROUND(VLOOKUP($C$2,'[14]ERU-1'!$A$6:$BE$17,AL$2,FALSE),3)</f>
        <v>0</v>
      </c>
      <c r="AM11" s="15">
        <f>ROUND(VLOOKUP($C$2,'[14]ERU-1'!$A$6:$BE$17,AM$2,FALSE),3)</f>
        <v>94.013999999999996</v>
      </c>
      <c r="AN11" s="15">
        <f>ROUND(VLOOKUP($C$2,'[14]ERU-1'!$A$6:$BE$17,AN$2,FALSE),3)</f>
        <v>0</v>
      </c>
      <c r="AO11" s="15">
        <f>ROUND(VLOOKUP($C$2,'[14]ERU-1'!$A$6:$BE$17,AO$2,FALSE),3)</f>
        <v>0</v>
      </c>
      <c r="AP11" s="15">
        <f>ROUND(VLOOKUP($C$2,'[14]ERU-1'!$A$6:$BE$17,AP$2,FALSE),3)</f>
        <v>0</v>
      </c>
      <c r="AQ11" s="15">
        <f>ROUND(VLOOKUP($C$2,'[14]ERU-1'!$A$6:$BE$17,AQ$2,FALSE),3)</f>
        <v>0</v>
      </c>
      <c r="AR11" s="15">
        <f>ROUND(VLOOKUP($C$2,'[14]ERU-1'!$A$6:$BE$17,AR$2,FALSE),3)</f>
        <v>0</v>
      </c>
      <c r="AS11" s="15">
        <f>ROUND(VLOOKUP($C$2,'[14]ERU-1'!$A$6:$BE$17,AS$2,FALSE),3)</f>
        <v>0</v>
      </c>
      <c r="AT11" s="15">
        <f>ROUND(VLOOKUP($C$2,'[14]ERU-1'!$A$6:$BE$17,AT$2,FALSE),3)</f>
        <v>0</v>
      </c>
      <c r="AU11" s="15">
        <f>ROUND(VLOOKUP($C$2,'[14]ERU-1'!$A$6:$BE$17,AU$2,FALSE),3)</f>
        <v>0</v>
      </c>
      <c r="AV11" s="15">
        <f>ROUND(VLOOKUP($C$2,'[14]ERU-1'!$A$6:$BE$17,AV$2,FALSE),3)</f>
        <v>536</v>
      </c>
      <c r="AW11" s="15">
        <f>ROUND(VLOOKUP($C$2,'[14]ERU-1'!$A$6:$BE$17,AW$2,FALSE),3)</f>
        <v>0</v>
      </c>
      <c r="AX11" s="15">
        <f>ROUND(VLOOKUP($C$2,'[14]ERU-1'!$A$6:$BE$17,AX$2,FALSE),3)</f>
        <v>0</v>
      </c>
      <c r="AY11" s="15">
        <f>ROUND(VLOOKUP($C$2,'[14]ERU-1'!$A$6:$BE$17,AY$2,FALSE),3)</f>
        <v>0</v>
      </c>
      <c r="AZ11" s="15">
        <f>ROUND(VLOOKUP($C$2,'[14]ERU-1'!$A$6:$BE$17,AZ$2,FALSE),3)</f>
        <v>0</v>
      </c>
      <c r="BA11" s="15">
        <f>ROUND(VLOOKUP($C$2,'[14]ERU-1'!$A$6:$BE$17,BA$2,FALSE),3)</f>
        <v>0</v>
      </c>
      <c r="BB11" s="15">
        <f>ROUND(VLOOKUP($C$2,'[14]ERU-1'!$A$6:$BE$17,BB$2,FALSE),3)</f>
        <v>0</v>
      </c>
      <c r="BC11" s="15">
        <f>ROUND(VLOOKUP($C$2,'[14]ERU-1'!$A$6:$BE$17,BC$2,FALSE),3)</f>
        <v>0</v>
      </c>
      <c r="BD11" s="15">
        <f>ROUND(VLOOKUP($C$2,'[14]ERU-1'!$A$6:$BE$17,BD$2,FALSE),3)</f>
        <v>0</v>
      </c>
      <c r="BE11" s="15">
        <f>ROUND(VLOOKUP($C$2,'[14]ERU-1'!$A$6:$BE$17,BE$2,FALSE),3)</f>
        <v>100.94</v>
      </c>
      <c r="BF11" s="15">
        <f>ROUND(VLOOKUP($C$2,'[14]ERU-1'!$A$6:$BE$17,BF$2,FALSE),3)</f>
        <v>536</v>
      </c>
      <c r="BG11" s="15">
        <f>ROUND(VLOOKUP($C$2,'[14]ERU-1'!$A$6:$BE$17,BG$2,FALSE),3)</f>
        <v>323.33999999999997</v>
      </c>
      <c r="BH11" s="15"/>
      <c r="BI11" s="15"/>
      <c r="BJ11" s="15" t="s">
        <v>712</v>
      </c>
      <c r="BK11" s="15" t="str">
        <f>INDEX(Licence!$I$2:$I$181,MATCH(Data!BJ11,Licence!$C$2:$C$181,0))</f>
        <v>Vysočina</v>
      </c>
      <c r="BL11" s="15">
        <f>INDEX(Licence!$G$2:$G$181,MATCH(Data!BJ11,Licence!$C$2:$C$181,0))/1000</f>
        <v>0.26600000000000001</v>
      </c>
      <c r="BM11" s="15">
        <f>INDEX(Licence!$F$2:$F$181,MATCH(Data!BJ11,Licence!$C$2:$C$181,0))/1000</f>
        <v>0.41699999999999998</v>
      </c>
      <c r="BN11" s="15" t="str">
        <f>INDEX(Licence!$K$2:$K$181,MATCH(Data!BJ11,Licence!$C$2:$C$181,0))</f>
        <v>EG.D, a.s.</v>
      </c>
      <c r="BO11" s="15"/>
      <c r="BP11" s="16">
        <f t="shared" si="0"/>
        <v>77.265073572366205</v>
      </c>
      <c r="BS11" t="str">
        <f t="shared" si="1"/>
        <v>KJ - Brtnice</v>
      </c>
      <c r="BY11" s="58" t="s">
        <v>1000</v>
      </c>
    </row>
    <row r="12" spans="1:77" ht="18.75" x14ac:dyDescent="0.3">
      <c r="A12" s="15">
        <f>[15]ExportDB!$C$3</f>
        <v>2477</v>
      </c>
      <c r="B12" s="25">
        <f t="shared" si="2"/>
        <v>8</v>
      </c>
      <c r="C12" s="14" t="s">
        <v>608</v>
      </c>
      <c r="D12" s="15" t="str">
        <f t="shared" si="3"/>
        <v>Únor</v>
      </c>
      <c r="E12" s="15">
        <f>ROUND(VLOOKUP($C$2,'[15]ERU-1'!$A$6:$BE$17,E$2,FALSE),3)</f>
        <v>2</v>
      </c>
      <c r="F12" s="47">
        <f t="shared" si="4"/>
        <v>0</v>
      </c>
      <c r="G12" s="15">
        <f>ROUND(VLOOKUP($C$2,'[16]ERU-1'!$A$6:$BE$17,G$2,FALSE),3)</f>
        <v>2423.9549999999999</v>
      </c>
      <c r="H12" s="15">
        <f>ROUND(VLOOKUP($C$2,'[16]ERU-1'!$A$6:$BE$17,H$2,FALSE),3)</f>
        <v>1153.799</v>
      </c>
      <c r="I12" s="15">
        <f>ROUND(VLOOKUP($C$2,'[16]ERU-1'!$A$6:$BE$17,I$2,FALSE),3)</f>
        <v>1270.1559999999999</v>
      </c>
      <c r="J12" s="15">
        <f>ROUND(VLOOKUP($C$2,'[16]ERU-1'!$A$6:$BE$17,J$2,FALSE),3)</f>
        <v>35.018999999999998</v>
      </c>
      <c r="K12" s="15">
        <f>ROUND(VLOOKUP($C$2,'[16]ERU-1'!$A$6:$BE$17,K$2,FALSE),3)</f>
        <v>0</v>
      </c>
      <c r="L12" s="15">
        <f>ROUND(VLOOKUP($C$2,'[16]ERU-1'!$A$6:$BE$17,L$2,FALSE),3)</f>
        <v>902.84</v>
      </c>
      <c r="M12" s="15">
        <f>ROUND(VLOOKUP($C$2,'[16]ERU-1'!$A$6:$BE$17,M$2,FALSE),3)</f>
        <v>7.9619999999999997</v>
      </c>
      <c r="N12" s="15">
        <f>ROUND(VLOOKUP($C$2,'[16]ERU-1'!$A$6:$BE$17,N$2,FALSE),3)</f>
        <v>8.7650000000000006</v>
      </c>
      <c r="O12" s="15">
        <f>ROUND(VLOOKUP($C$2,'[16]ERU-1'!$A$6:$BE$17,O$2,FALSE),3)</f>
        <v>0</v>
      </c>
      <c r="P12" s="15">
        <f>ROUND(VLOOKUP($C$2,'[16]ERU-1'!$A$6:$BE$17,P$2,FALSE),3)</f>
        <v>0</v>
      </c>
      <c r="Q12" s="15">
        <f>ROUND(VLOOKUP($C$2,'[16]ERU-1'!$A$6:$BE$17,Q$2,FALSE),3)</f>
        <v>886.11300000000006</v>
      </c>
      <c r="R12" s="43">
        <f t="shared" si="5"/>
        <v>0</v>
      </c>
      <c r="S12" s="15">
        <f>ROUND(VLOOKUP($C$2,'[16]ERU-1'!$A$6:$BE$17,S$2,FALSE),3)</f>
        <v>3578</v>
      </c>
      <c r="T12" s="15">
        <f>ROUND(VLOOKUP($C$2,'[16]ERU-1'!$A$6:$BE$17,T$2,FALSE),3)</f>
        <v>0</v>
      </c>
      <c r="U12" s="15">
        <f>ROUND(VLOOKUP($C$2,'[16]ERU-1'!$A$6:$BE$17,U$2,FALSE),3)</f>
        <v>0</v>
      </c>
      <c r="V12" s="15">
        <f>ROUND(VLOOKUP($C$2,'[16]ERU-1'!$A$6:$BE$17,V$2,FALSE),3)</f>
        <v>0</v>
      </c>
      <c r="W12" s="15">
        <f>ROUND(VLOOKUP($C$2,'[16]ERU-1'!$A$6:$BE$17,W$2,FALSE),3)</f>
        <v>0</v>
      </c>
      <c r="X12" s="15">
        <f>ROUND(VLOOKUP($C$2,'[16]ERU-1'!$A$6:$BE$17,X$2,FALSE),3)</f>
        <v>3578</v>
      </c>
      <c r="Y12" s="15">
        <f>ROUND(VLOOKUP($C$2,'[16]ERU-1'!$A$6:$BE$17,Y$2,FALSE),3)</f>
        <v>0</v>
      </c>
      <c r="Z12" s="15">
        <f>ROUND(VLOOKUP($C$2,'[16]ERU-1'!$A$6:$BE$17,Z$2,FALSE),3)</f>
        <v>0.66300000000000003</v>
      </c>
      <c r="AA12" s="15">
        <f>ROUND(VLOOKUP($C$2,'[16]ERU-1'!$A$6:$BE$17,AA$2,FALSE),3)</f>
        <v>902.84</v>
      </c>
      <c r="AB12" s="15">
        <f>ROUND(VLOOKUP($C$2,'[16]ERU-1'!$A$6:$BE$17,AB$2,FALSE),3)</f>
        <v>17.39</v>
      </c>
      <c r="AC12" s="15">
        <f>ROUND(VLOOKUP($C$2,'[16]ERU-1'!$A$6:$BE$17,AC$2,FALSE),3)</f>
        <v>0</v>
      </c>
      <c r="AD12" s="15">
        <f>ROUND(VLOOKUP($C$2,'[16]ERU-1'!$A$6:$BE$17,AD$2,FALSE),3)</f>
        <v>0</v>
      </c>
      <c r="AE12" s="15">
        <f>ROUND(VLOOKUP($C$2,'[16]ERU-1'!$A$6:$BE$17,AE$2,FALSE),3)</f>
        <v>0</v>
      </c>
      <c r="AF12" s="15">
        <f>ROUND(VLOOKUP($C$2,'[16]ERU-1'!$A$6:$BE$17,AF$2,FALSE),3)</f>
        <v>0</v>
      </c>
      <c r="AG12" s="15">
        <f>ROUND(VLOOKUP($C$2,'[16]ERU-1'!$A$6:$BE$17,AG$2,FALSE),3)</f>
        <v>0</v>
      </c>
      <c r="AH12" s="15">
        <f>ROUND(VLOOKUP($C$2,'[16]ERU-1'!$A$6:$BE$17,AH$2,FALSE),3)</f>
        <v>3578</v>
      </c>
      <c r="AI12" s="15">
        <f>ROUND(VLOOKUP($C$2,'[16]ERU-1'!$A$6:$BE$17,AI$2,FALSE),3)</f>
        <v>0</v>
      </c>
      <c r="AJ12" s="15" t="s">
        <v>595</v>
      </c>
      <c r="AK12" s="15">
        <f>ROUND(VLOOKUP($C$2,'[16]ERU-1'!$A$6:$BE$17,AK$2,FALSE),3)</f>
        <v>0</v>
      </c>
      <c r="AL12" s="15">
        <f>ROUND(VLOOKUP($C$2,'[16]ERU-1'!$A$6:$BE$17,AL$2,FALSE),3)</f>
        <v>0</v>
      </c>
      <c r="AM12" s="15">
        <f>ROUND(VLOOKUP($C$2,'[16]ERU-1'!$A$6:$BE$17,AM$2,FALSE),3)</f>
        <v>886.11300000000006</v>
      </c>
      <c r="AN12" s="15">
        <f>ROUND(VLOOKUP($C$2,'[16]ERU-1'!$A$6:$BE$17,AN$2,FALSE),3)</f>
        <v>0</v>
      </c>
      <c r="AO12" s="15">
        <f>ROUND(VLOOKUP($C$2,'[16]ERU-1'!$A$6:$BE$17,AO$2,FALSE),3)</f>
        <v>0</v>
      </c>
      <c r="AP12" s="15">
        <f>ROUND(VLOOKUP($C$2,'[16]ERU-1'!$A$6:$BE$17,AP$2,FALSE),3)</f>
        <v>0</v>
      </c>
      <c r="AQ12" s="15">
        <f>ROUND(VLOOKUP($C$2,'[16]ERU-1'!$A$6:$BE$17,AQ$2,FALSE),3)</f>
        <v>0</v>
      </c>
      <c r="AR12" s="15">
        <f>ROUND(VLOOKUP($C$2,'[16]ERU-1'!$A$6:$BE$17,AR$2,FALSE),3)</f>
        <v>0</v>
      </c>
      <c r="AS12" s="15">
        <f>ROUND(VLOOKUP($C$2,'[16]ERU-1'!$A$6:$BE$17,AS$2,FALSE),3)</f>
        <v>0</v>
      </c>
      <c r="AT12" s="15">
        <f>ROUND(VLOOKUP($C$2,'[16]ERU-1'!$A$6:$BE$17,AT$2,FALSE),3)</f>
        <v>0</v>
      </c>
      <c r="AU12" s="15">
        <f>ROUND(VLOOKUP($C$2,'[16]ERU-1'!$A$6:$BE$17,AU$2,FALSE),3)</f>
        <v>0</v>
      </c>
      <c r="AV12" s="15">
        <f>ROUND(VLOOKUP($C$2,'[16]ERU-1'!$A$6:$BE$17,AV$2,FALSE),3)</f>
        <v>3578</v>
      </c>
      <c r="AW12" s="15">
        <f>ROUND(VLOOKUP($C$2,'[16]ERU-1'!$A$6:$BE$17,AW$2,FALSE),3)</f>
        <v>0</v>
      </c>
      <c r="AX12" s="15">
        <f>ROUND(VLOOKUP($C$2,'[16]ERU-1'!$A$6:$BE$17,AX$2,FALSE),3)</f>
        <v>0</v>
      </c>
      <c r="AY12" s="15">
        <f>ROUND(VLOOKUP($C$2,'[16]ERU-1'!$A$6:$BE$17,AY$2,FALSE),3)</f>
        <v>0</v>
      </c>
      <c r="AZ12" s="15">
        <f>ROUND(VLOOKUP($C$2,'[16]ERU-1'!$A$6:$BE$17,AZ$2,FALSE),3)</f>
        <v>0</v>
      </c>
      <c r="BA12" s="15">
        <f>ROUND(VLOOKUP($C$2,'[16]ERU-1'!$A$6:$BE$17,BA$2,FALSE),3)</f>
        <v>0</v>
      </c>
      <c r="BB12" s="15">
        <f>ROUND(VLOOKUP($C$2,'[16]ERU-1'!$A$6:$BE$17,BB$2,FALSE),3)</f>
        <v>0</v>
      </c>
      <c r="BC12" s="15">
        <f>ROUND(VLOOKUP($C$2,'[16]ERU-1'!$A$6:$BE$17,BC$2,FALSE),3)</f>
        <v>0</v>
      </c>
      <c r="BD12" s="15">
        <f>ROUND(VLOOKUP($C$2,'[16]ERU-1'!$A$6:$BE$17,BD$2,FALSE),3)</f>
        <v>0</v>
      </c>
      <c r="BE12" s="15">
        <f>ROUND(VLOOKUP($C$2,'[16]ERU-1'!$A$6:$BE$17,BE$2,FALSE),3)</f>
        <v>902.84</v>
      </c>
      <c r="BF12" s="15">
        <f>ROUND(VLOOKUP($C$2,'[16]ERU-1'!$A$6:$BE$17,BF$2,FALSE),3)</f>
        <v>3578</v>
      </c>
      <c r="BG12" s="15">
        <f>ROUND(VLOOKUP($C$2,'[16]ERU-1'!$A$6:$BE$17,BG$2,FALSE),3)</f>
        <v>2423.9549999999999</v>
      </c>
      <c r="BH12" s="15"/>
      <c r="BI12" s="15"/>
      <c r="BJ12" s="15" t="s">
        <v>713</v>
      </c>
      <c r="BK12" s="15" t="str">
        <f>INDEX(Licence!$I$2:$I$181,MATCH(Data!BJ12,Licence!$C$2:$C$181,0))</f>
        <v>Vysočina</v>
      </c>
      <c r="BL12" s="15">
        <f>INDEX(Licence!$G$2:$G$181,MATCH(Data!BJ12,Licence!$C$2:$C$181,0))/1000</f>
        <v>2</v>
      </c>
      <c r="BM12" s="15">
        <f>INDEX(Licence!$F$2:$F$181,MATCH(Data!BJ12,Licence!$C$2:$C$181,0))/1000</f>
        <v>2.254</v>
      </c>
      <c r="BN12" s="15" t="str">
        <f>INDEX(Licence!$K$2:$K$181,MATCH(Data!BJ12,Licence!$C$2:$C$181,0))</f>
        <v>EG.D, a.s.</v>
      </c>
      <c r="BO12" s="15"/>
      <c r="BP12" s="16">
        <f t="shared" si="0"/>
        <v>78.249344104527069</v>
      </c>
      <c r="BS12" t="str">
        <f t="shared" si="1"/>
        <v>KJ - Bystřice nad Pernštejnem</v>
      </c>
      <c r="BY12" s="58" t="s">
        <v>1001</v>
      </c>
    </row>
    <row r="13" spans="1:77" ht="18.75" x14ac:dyDescent="0.3">
      <c r="A13" s="15">
        <f>[17]ExportDB!$C$3</f>
        <v>3124</v>
      </c>
      <c r="B13" s="25">
        <f t="shared" si="2"/>
        <v>9</v>
      </c>
      <c r="C13" s="14" t="s">
        <v>609</v>
      </c>
      <c r="D13" s="15" t="str">
        <f t="shared" si="3"/>
        <v>Únor</v>
      </c>
      <c r="E13" s="15">
        <f>ROUND(VLOOKUP($C$2,'[17]ERU-1'!$A$6:$BE$17,E$2,FALSE),3)</f>
        <v>2</v>
      </c>
      <c r="F13" s="47">
        <f t="shared" si="4"/>
        <v>0</v>
      </c>
      <c r="G13" s="15">
        <f>ROUND(VLOOKUP($C$2,'[18]ERU-1'!$A$6:$BE$17,G$2,FALSE),3)</f>
        <v>236.58500000000001</v>
      </c>
      <c r="H13" s="15">
        <f>ROUND(VLOOKUP($C$2,'[18]ERU-1'!$A$6:$BE$17,H$2,FALSE),3)</f>
        <v>98.98</v>
      </c>
      <c r="I13" s="15">
        <f>ROUND(VLOOKUP($C$2,'[18]ERU-1'!$A$6:$BE$17,I$2,FALSE),3)</f>
        <v>137.60499999999999</v>
      </c>
      <c r="J13" s="15">
        <f>ROUND(VLOOKUP($C$2,'[18]ERU-1'!$A$6:$BE$17,J$2,FALSE),3)</f>
        <v>34.994999999999997</v>
      </c>
      <c r="K13" s="15">
        <f>ROUND(VLOOKUP($C$2,'[18]ERU-1'!$A$6:$BE$17,K$2,FALSE),3)</f>
        <v>0</v>
      </c>
      <c r="L13" s="15">
        <f>ROUND(VLOOKUP($C$2,'[18]ERU-1'!$A$6:$BE$17,L$2,FALSE),3)</f>
        <v>82.12</v>
      </c>
      <c r="M13" s="15">
        <f>ROUND(VLOOKUP($C$2,'[18]ERU-1'!$A$6:$BE$17,M$2,FALSE),3)</f>
        <v>2.0779999999999998</v>
      </c>
      <c r="N13" s="15">
        <f>ROUND(VLOOKUP($C$2,'[18]ERU-1'!$A$6:$BE$17,N$2,FALSE),3)</f>
        <v>2.89</v>
      </c>
      <c r="O13" s="15">
        <f>ROUND(VLOOKUP($C$2,'[18]ERU-1'!$A$6:$BE$17,O$2,FALSE),3)</f>
        <v>0</v>
      </c>
      <c r="P13" s="15">
        <f>ROUND(VLOOKUP($C$2,'[18]ERU-1'!$A$6:$BE$17,P$2,FALSE),3)</f>
        <v>0</v>
      </c>
      <c r="Q13" s="15">
        <f>ROUND(VLOOKUP($C$2,'[18]ERU-1'!$A$6:$BE$17,Q$2,FALSE),3)</f>
        <v>77.152000000000001</v>
      </c>
      <c r="R13" s="43">
        <f t="shared" si="5"/>
        <v>0</v>
      </c>
      <c r="S13" s="15">
        <f>ROUND(VLOOKUP($C$2,'[18]ERU-1'!$A$6:$BE$17,S$2,FALSE),3)</f>
        <v>411</v>
      </c>
      <c r="T13" s="15">
        <f>ROUND(VLOOKUP($C$2,'[18]ERU-1'!$A$6:$BE$17,T$2,FALSE),3)</f>
        <v>0</v>
      </c>
      <c r="U13" s="15">
        <f>ROUND(VLOOKUP($C$2,'[18]ERU-1'!$A$6:$BE$17,U$2,FALSE),3)</f>
        <v>0</v>
      </c>
      <c r="V13" s="15">
        <f>ROUND(VLOOKUP($C$2,'[18]ERU-1'!$A$6:$BE$17,V$2,FALSE),3)</f>
        <v>0</v>
      </c>
      <c r="W13" s="15">
        <f>ROUND(VLOOKUP($C$2,'[18]ERU-1'!$A$6:$BE$17,W$2,FALSE),3)</f>
        <v>0</v>
      </c>
      <c r="X13" s="15">
        <f>ROUND(VLOOKUP($C$2,'[18]ERU-1'!$A$6:$BE$17,X$2,FALSE),3)</f>
        <v>411</v>
      </c>
      <c r="Y13" s="15">
        <f>ROUND(VLOOKUP($C$2,'[18]ERU-1'!$A$6:$BE$17,Y$2,FALSE),3)</f>
        <v>0</v>
      </c>
      <c r="Z13" s="15">
        <f>ROUND(VLOOKUP($C$2,'[18]ERU-1'!$A$6:$BE$17,Z$2,FALSE),3)</f>
        <v>7.1999999999999995E-2</v>
      </c>
      <c r="AA13" s="15">
        <f>ROUND(VLOOKUP($C$2,'[18]ERU-1'!$A$6:$BE$17,AA$2,FALSE),3)</f>
        <v>82.12</v>
      </c>
      <c r="AB13" s="15">
        <f>ROUND(VLOOKUP($C$2,'[18]ERU-1'!$A$6:$BE$17,AB$2,FALSE),3)</f>
        <v>5.04</v>
      </c>
      <c r="AC13" s="15">
        <f>ROUND(VLOOKUP($C$2,'[18]ERU-1'!$A$6:$BE$17,AC$2,FALSE),3)</f>
        <v>0</v>
      </c>
      <c r="AD13" s="15">
        <f>ROUND(VLOOKUP($C$2,'[18]ERU-1'!$A$6:$BE$17,AD$2,FALSE),3)</f>
        <v>0</v>
      </c>
      <c r="AE13" s="15">
        <f>ROUND(VLOOKUP($C$2,'[18]ERU-1'!$A$6:$BE$17,AE$2,FALSE),3)</f>
        <v>0</v>
      </c>
      <c r="AF13" s="15">
        <f>ROUND(VLOOKUP($C$2,'[18]ERU-1'!$A$6:$BE$17,AF$2,FALSE),3)</f>
        <v>0</v>
      </c>
      <c r="AG13" s="15">
        <f>ROUND(VLOOKUP($C$2,'[18]ERU-1'!$A$6:$BE$17,AG$2,FALSE),3)</f>
        <v>0</v>
      </c>
      <c r="AH13" s="15">
        <f>ROUND(VLOOKUP($C$2,'[18]ERU-1'!$A$6:$BE$17,AH$2,FALSE),3)</f>
        <v>411</v>
      </c>
      <c r="AI13" s="15">
        <f>ROUND(VLOOKUP($C$2,'[18]ERU-1'!$A$6:$BE$17,AI$2,FALSE),3)</f>
        <v>0</v>
      </c>
      <c r="AJ13" s="15" t="s">
        <v>595</v>
      </c>
      <c r="AK13" s="15">
        <f>ROUND(VLOOKUP($C$2,'[18]ERU-1'!$A$6:$BE$17,AK$2,FALSE),3)</f>
        <v>0</v>
      </c>
      <c r="AL13" s="15">
        <f>ROUND(VLOOKUP($C$2,'[18]ERU-1'!$A$6:$BE$17,AL$2,FALSE),3)</f>
        <v>0</v>
      </c>
      <c r="AM13" s="15">
        <f>ROUND(VLOOKUP($C$2,'[18]ERU-1'!$A$6:$BE$17,AM$2,FALSE),3)</f>
        <v>77.152000000000001</v>
      </c>
      <c r="AN13" s="15">
        <f>ROUND(VLOOKUP($C$2,'[18]ERU-1'!$A$6:$BE$17,AN$2,FALSE),3)</f>
        <v>0</v>
      </c>
      <c r="AO13" s="15">
        <f>ROUND(VLOOKUP($C$2,'[18]ERU-1'!$A$6:$BE$17,AO$2,FALSE),3)</f>
        <v>0</v>
      </c>
      <c r="AP13" s="15">
        <f>ROUND(VLOOKUP($C$2,'[18]ERU-1'!$A$6:$BE$17,AP$2,FALSE),3)</f>
        <v>0</v>
      </c>
      <c r="AQ13" s="15">
        <f>ROUND(VLOOKUP($C$2,'[18]ERU-1'!$A$6:$BE$17,AQ$2,FALSE),3)</f>
        <v>0</v>
      </c>
      <c r="AR13" s="15">
        <f>ROUND(VLOOKUP($C$2,'[18]ERU-1'!$A$6:$BE$17,AR$2,FALSE),3)</f>
        <v>0</v>
      </c>
      <c r="AS13" s="15">
        <f>ROUND(VLOOKUP($C$2,'[18]ERU-1'!$A$6:$BE$17,AS$2,FALSE),3)</f>
        <v>0</v>
      </c>
      <c r="AT13" s="15">
        <f>ROUND(VLOOKUP($C$2,'[18]ERU-1'!$A$6:$BE$17,AT$2,FALSE),3)</f>
        <v>0</v>
      </c>
      <c r="AU13" s="15">
        <f>ROUND(VLOOKUP($C$2,'[18]ERU-1'!$A$6:$BE$17,AU$2,FALSE),3)</f>
        <v>0</v>
      </c>
      <c r="AV13" s="15">
        <f>ROUND(VLOOKUP($C$2,'[18]ERU-1'!$A$6:$BE$17,AV$2,FALSE),3)</f>
        <v>411</v>
      </c>
      <c r="AW13" s="15">
        <f>ROUND(VLOOKUP($C$2,'[18]ERU-1'!$A$6:$BE$17,AW$2,FALSE),3)</f>
        <v>0</v>
      </c>
      <c r="AX13" s="15">
        <f>ROUND(VLOOKUP($C$2,'[18]ERU-1'!$A$6:$BE$17,AX$2,FALSE),3)</f>
        <v>0</v>
      </c>
      <c r="AY13" s="15">
        <f>ROUND(VLOOKUP($C$2,'[18]ERU-1'!$A$6:$BE$17,AY$2,FALSE),3)</f>
        <v>0</v>
      </c>
      <c r="AZ13" s="15">
        <f>ROUND(VLOOKUP($C$2,'[18]ERU-1'!$A$6:$BE$17,AZ$2,FALSE),3)</f>
        <v>0</v>
      </c>
      <c r="BA13" s="15">
        <f>ROUND(VLOOKUP($C$2,'[18]ERU-1'!$A$6:$BE$17,BA$2,FALSE),3)</f>
        <v>0</v>
      </c>
      <c r="BB13" s="15">
        <f>ROUND(VLOOKUP($C$2,'[18]ERU-1'!$A$6:$BE$17,BB$2,FALSE),3)</f>
        <v>0</v>
      </c>
      <c r="BC13" s="15">
        <f>ROUND(VLOOKUP($C$2,'[18]ERU-1'!$A$6:$BE$17,BC$2,FALSE),3)</f>
        <v>0</v>
      </c>
      <c r="BD13" s="15">
        <f>ROUND(VLOOKUP($C$2,'[18]ERU-1'!$A$6:$BE$17,BD$2,FALSE),3)</f>
        <v>0</v>
      </c>
      <c r="BE13" s="15">
        <f>ROUND(VLOOKUP($C$2,'[18]ERU-1'!$A$6:$BE$17,BE$2,FALSE),3)</f>
        <v>82.12</v>
      </c>
      <c r="BF13" s="15">
        <f>ROUND(VLOOKUP($C$2,'[18]ERU-1'!$A$6:$BE$17,BF$2,FALSE),3)</f>
        <v>411</v>
      </c>
      <c r="BG13" s="15">
        <f>ROUND(VLOOKUP($C$2,'[18]ERU-1'!$A$6:$BE$17,BG$2,FALSE),3)</f>
        <v>236.58500000000001</v>
      </c>
      <c r="BH13" s="15"/>
      <c r="BI13" s="15"/>
      <c r="BJ13" s="15" t="s">
        <v>714</v>
      </c>
      <c r="BK13" s="15" t="str">
        <f>INDEX(Licence!$I$2:$I$181,MATCH(Data!BJ13,Licence!$C$2:$C$181,0))</f>
        <v>Pardubický</v>
      </c>
      <c r="BL13" s="15">
        <f>INDEX(Licence!$G$2:$G$181,MATCH(Data!BJ13,Licence!$C$2:$C$181,0))/1000</f>
        <v>0.2</v>
      </c>
      <c r="BM13" s="15">
        <f>INDEX(Licence!$F$2:$F$181,MATCH(Data!BJ13,Licence!$C$2:$C$181,0))/1000</f>
        <v>0.28599999999999998</v>
      </c>
      <c r="BN13" s="15" t="str">
        <f>INDEX(Licence!$K$2:$K$181,MATCH(Data!BJ13,Licence!$C$2:$C$181,0))</f>
        <v>ČEZ Distribuce, a.s.</v>
      </c>
      <c r="BO13" s="15"/>
      <c r="BP13" s="16">
        <f t="shared" si="0"/>
        <v>82.966657508576901</v>
      </c>
      <c r="BR13" s="12"/>
      <c r="BS13" t="str">
        <f t="shared" si="1"/>
        <v>KJ - Česká Třebová, Křib</v>
      </c>
      <c r="BY13" s="58" t="s">
        <v>1002</v>
      </c>
    </row>
    <row r="14" spans="1:77" ht="18.75" x14ac:dyDescent="0.3">
      <c r="A14" s="15">
        <f>[19]ExportDB!$C$3</f>
        <v>3242</v>
      </c>
      <c r="B14" s="25">
        <f t="shared" si="2"/>
        <v>10</v>
      </c>
      <c r="C14" s="14" t="s">
        <v>610</v>
      </c>
      <c r="D14" s="15" t="str">
        <f t="shared" si="3"/>
        <v>Únor</v>
      </c>
      <c r="E14" s="15">
        <f>ROUND(VLOOKUP($C$2,'[19]ERU-1'!$A$6:$BE$17,E$2,FALSE),3)</f>
        <v>2</v>
      </c>
      <c r="F14" s="47">
        <f t="shared" si="4"/>
        <v>0</v>
      </c>
      <c r="G14" s="15">
        <f>ROUND(VLOOKUP($C$2,'[20]ERU-1'!$A$6:$BE$17,G$2,FALSE),3)</f>
        <v>900.62900000000002</v>
      </c>
      <c r="H14" s="15">
        <f>ROUND(VLOOKUP($C$2,'[20]ERU-1'!$A$6:$BE$17,H$2,FALSE),3)</f>
        <v>405.161</v>
      </c>
      <c r="I14" s="15">
        <f>ROUND(VLOOKUP($C$2,'[20]ERU-1'!$A$6:$BE$17,I$2,FALSE),3)</f>
        <v>495.46800000000002</v>
      </c>
      <c r="J14" s="15">
        <f>ROUND(VLOOKUP($C$2,'[20]ERU-1'!$A$6:$BE$17,J$2,FALSE),3)</f>
        <v>34.988</v>
      </c>
      <c r="K14" s="15">
        <f>ROUND(VLOOKUP($C$2,'[20]ERU-1'!$A$6:$BE$17,K$2,FALSE),3)</f>
        <v>0</v>
      </c>
      <c r="L14" s="15">
        <f>ROUND(VLOOKUP($C$2,'[20]ERU-1'!$A$6:$BE$17,L$2,FALSE),3)</f>
        <v>333</v>
      </c>
      <c r="M14" s="15">
        <f>ROUND(VLOOKUP($C$2,'[20]ERU-1'!$A$6:$BE$17,M$2,FALSE),3)</f>
        <v>3.7320000000000002</v>
      </c>
      <c r="N14" s="15">
        <f>ROUND(VLOOKUP($C$2,'[20]ERU-1'!$A$6:$BE$17,N$2,FALSE),3)</f>
        <v>4.5629999999999997</v>
      </c>
      <c r="O14" s="15">
        <f>ROUND(VLOOKUP($C$2,'[20]ERU-1'!$A$6:$BE$17,O$2,FALSE),3)</f>
        <v>0</v>
      </c>
      <c r="P14" s="15">
        <f>ROUND(VLOOKUP($C$2,'[20]ERU-1'!$A$6:$BE$17,P$2,FALSE),3)</f>
        <v>0</v>
      </c>
      <c r="Q14" s="15">
        <f>ROUND(VLOOKUP($C$2,'[20]ERU-1'!$A$6:$BE$17,Q$2,FALSE),3)</f>
        <v>324.70499999999998</v>
      </c>
      <c r="R14" s="43">
        <f t="shared" si="5"/>
        <v>0</v>
      </c>
      <c r="S14" s="15">
        <f>ROUND(VLOOKUP($C$2,'[20]ERU-1'!$A$6:$BE$17,S$2,FALSE),3)</f>
        <v>1466</v>
      </c>
      <c r="T14" s="15">
        <f>ROUND(VLOOKUP($C$2,'[20]ERU-1'!$A$6:$BE$17,T$2,FALSE),3)</f>
        <v>0</v>
      </c>
      <c r="U14" s="15">
        <f>ROUND(VLOOKUP($C$2,'[20]ERU-1'!$A$6:$BE$17,U$2,FALSE),3)</f>
        <v>0</v>
      </c>
      <c r="V14" s="15">
        <f>ROUND(VLOOKUP($C$2,'[20]ERU-1'!$A$6:$BE$17,V$2,FALSE),3)</f>
        <v>0</v>
      </c>
      <c r="W14" s="15">
        <f>ROUND(VLOOKUP($C$2,'[20]ERU-1'!$A$6:$BE$17,W$2,FALSE),3)</f>
        <v>0</v>
      </c>
      <c r="X14" s="15">
        <f>ROUND(VLOOKUP($C$2,'[20]ERU-1'!$A$6:$BE$17,X$2,FALSE),3)</f>
        <v>1466</v>
      </c>
      <c r="Y14" s="15">
        <f>ROUND(VLOOKUP($C$2,'[20]ERU-1'!$A$6:$BE$17,Y$2,FALSE),3)</f>
        <v>0</v>
      </c>
      <c r="Z14" s="15">
        <f>ROUND(VLOOKUP($C$2,'[20]ERU-1'!$A$6:$BE$17,Z$2,FALSE),3)</f>
        <v>0.45</v>
      </c>
      <c r="AA14" s="15">
        <f>ROUND(VLOOKUP($C$2,'[20]ERU-1'!$A$6:$BE$17,AA$2,FALSE),3)</f>
        <v>333</v>
      </c>
      <c r="AB14" s="15">
        <f>ROUND(VLOOKUP($C$2,'[20]ERU-1'!$A$6:$BE$17,AB$2,FALSE),3)</f>
        <v>8.7449999999999992</v>
      </c>
      <c r="AC14" s="15">
        <f>ROUND(VLOOKUP($C$2,'[20]ERU-1'!$A$6:$BE$17,AC$2,FALSE),3)</f>
        <v>0</v>
      </c>
      <c r="AD14" s="15">
        <f>ROUND(VLOOKUP($C$2,'[20]ERU-1'!$A$6:$BE$17,AD$2,FALSE),3)</f>
        <v>0</v>
      </c>
      <c r="AE14" s="15">
        <f>ROUND(VLOOKUP($C$2,'[20]ERU-1'!$A$6:$BE$17,AE$2,FALSE),3)</f>
        <v>0</v>
      </c>
      <c r="AF14" s="15">
        <f>ROUND(VLOOKUP($C$2,'[20]ERU-1'!$A$6:$BE$17,AF$2,FALSE),3)</f>
        <v>0</v>
      </c>
      <c r="AG14" s="15">
        <f>ROUND(VLOOKUP($C$2,'[20]ERU-1'!$A$6:$BE$17,AG$2,FALSE),3)</f>
        <v>0</v>
      </c>
      <c r="AH14" s="15">
        <f>ROUND(VLOOKUP($C$2,'[20]ERU-1'!$A$6:$BE$17,AH$2,FALSE),3)</f>
        <v>1466</v>
      </c>
      <c r="AI14" s="15">
        <f>ROUND(VLOOKUP($C$2,'[20]ERU-1'!$A$6:$BE$17,AI$2,FALSE),3)</f>
        <v>0</v>
      </c>
      <c r="AJ14" s="15" t="s">
        <v>595</v>
      </c>
      <c r="AK14" s="15">
        <f>ROUND(VLOOKUP($C$2,'[20]ERU-1'!$A$6:$BE$17,AK$2,FALSE),3)</f>
        <v>0</v>
      </c>
      <c r="AL14" s="15">
        <f>ROUND(VLOOKUP($C$2,'[20]ERU-1'!$A$6:$BE$17,AL$2,FALSE),3)</f>
        <v>0</v>
      </c>
      <c r="AM14" s="15">
        <f>ROUND(VLOOKUP($C$2,'[20]ERU-1'!$A$6:$BE$17,AM$2,FALSE),3)</f>
        <v>324.70499999999998</v>
      </c>
      <c r="AN14" s="15">
        <f>ROUND(VLOOKUP($C$2,'[20]ERU-1'!$A$6:$BE$17,AN$2,FALSE),3)</f>
        <v>0</v>
      </c>
      <c r="AO14" s="15">
        <f>ROUND(VLOOKUP($C$2,'[20]ERU-1'!$A$6:$BE$17,AO$2,FALSE),3)</f>
        <v>0</v>
      </c>
      <c r="AP14" s="15">
        <f>ROUND(VLOOKUP($C$2,'[20]ERU-1'!$A$6:$BE$17,AP$2,FALSE),3)</f>
        <v>0</v>
      </c>
      <c r="AQ14" s="15">
        <f>ROUND(VLOOKUP($C$2,'[20]ERU-1'!$A$6:$BE$17,AQ$2,FALSE),3)</f>
        <v>0</v>
      </c>
      <c r="AR14" s="15">
        <f>ROUND(VLOOKUP($C$2,'[20]ERU-1'!$A$6:$BE$17,AR$2,FALSE),3)</f>
        <v>0</v>
      </c>
      <c r="AS14" s="15">
        <f>ROUND(VLOOKUP($C$2,'[20]ERU-1'!$A$6:$BE$17,AS$2,FALSE),3)</f>
        <v>0</v>
      </c>
      <c r="AT14" s="15">
        <f>ROUND(VLOOKUP($C$2,'[20]ERU-1'!$A$6:$BE$17,AT$2,FALSE),3)</f>
        <v>0</v>
      </c>
      <c r="AU14" s="15">
        <f>ROUND(VLOOKUP($C$2,'[20]ERU-1'!$A$6:$BE$17,AU$2,FALSE),3)</f>
        <v>0</v>
      </c>
      <c r="AV14" s="15">
        <f>ROUND(VLOOKUP($C$2,'[20]ERU-1'!$A$6:$BE$17,AV$2,FALSE),3)</f>
        <v>1466</v>
      </c>
      <c r="AW14" s="15">
        <f>ROUND(VLOOKUP($C$2,'[20]ERU-1'!$A$6:$BE$17,AW$2,FALSE),3)</f>
        <v>0</v>
      </c>
      <c r="AX14" s="15">
        <f>ROUND(VLOOKUP($C$2,'[20]ERU-1'!$A$6:$BE$17,AX$2,FALSE),3)</f>
        <v>0</v>
      </c>
      <c r="AY14" s="15">
        <f>ROUND(VLOOKUP($C$2,'[20]ERU-1'!$A$6:$BE$17,AY$2,FALSE),3)</f>
        <v>0</v>
      </c>
      <c r="AZ14" s="15">
        <f>ROUND(VLOOKUP($C$2,'[20]ERU-1'!$A$6:$BE$17,AZ$2,FALSE),3)</f>
        <v>0</v>
      </c>
      <c r="BA14" s="15">
        <f>ROUND(VLOOKUP($C$2,'[20]ERU-1'!$A$6:$BE$17,BA$2,FALSE),3)</f>
        <v>0</v>
      </c>
      <c r="BB14" s="15">
        <f>ROUND(VLOOKUP($C$2,'[20]ERU-1'!$A$6:$BE$17,BB$2,FALSE),3)</f>
        <v>0</v>
      </c>
      <c r="BC14" s="15">
        <f>ROUND(VLOOKUP($C$2,'[20]ERU-1'!$A$6:$BE$17,BC$2,FALSE),3)</f>
        <v>0</v>
      </c>
      <c r="BD14" s="15">
        <f>ROUND(VLOOKUP($C$2,'[20]ERU-1'!$A$6:$BE$17,BD$2,FALSE),3)</f>
        <v>0</v>
      </c>
      <c r="BE14" s="15">
        <f>ROUND(VLOOKUP($C$2,'[20]ERU-1'!$A$6:$BE$17,BE$2,FALSE),3)</f>
        <v>333</v>
      </c>
      <c r="BF14" s="15">
        <f>ROUND(VLOOKUP($C$2,'[20]ERU-1'!$A$6:$BE$17,BF$2,FALSE),3)</f>
        <v>1466</v>
      </c>
      <c r="BG14" s="15">
        <f>ROUND(VLOOKUP($C$2,'[20]ERU-1'!$A$6:$BE$17,BG$2,FALSE),3)</f>
        <v>900.62900000000002</v>
      </c>
      <c r="BH14" s="15"/>
      <c r="BI14" s="15"/>
      <c r="BJ14" s="15" t="s">
        <v>715</v>
      </c>
      <c r="BK14" s="15" t="str">
        <f>INDEX(Licence!$I$2:$I$181,MATCH(Data!BJ14,Licence!$C$2:$C$181,0))</f>
        <v>Pardubický</v>
      </c>
      <c r="BL14" s="15">
        <f>INDEX(Licence!$G$2:$G$181,MATCH(Data!BJ14,Licence!$C$2:$C$181,0))/1000</f>
        <v>0.8</v>
      </c>
      <c r="BM14" s="15">
        <f>INDEX(Licence!$F$2:$F$181,MATCH(Data!BJ14,Licence!$C$2:$C$181,0))/1000</f>
        <v>1.046</v>
      </c>
      <c r="BN14" s="15" t="str">
        <f>INDEX(Licence!$K$2:$K$181,MATCH(Data!BJ14,Licence!$C$2:$C$181,0))</f>
        <v>ČEZ Distribuce, a.s.</v>
      </c>
      <c r="BO14" s="15"/>
      <c r="BP14" s="16">
        <f t="shared" si="0"/>
        <v>82.189472271292857</v>
      </c>
      <c r="BR14" s="12"/>
      <c r="BS14" t="str">
        <f t="shared" si="1"/>
        <v>KJ - Česká Třebová, Lhotka</v>
      </c>
      <c r="BY14" s="58" t="s">
        <v>1003</v>
      </c>
    </row>
    <row r="15" spans="1:77" ht="18.75" x14ac:dyDescent="0.3">
      <c r="A15" s="15">
        <f>[21]ExportDB!$C$3</f>
        <v>3040</v>
      </c>
      <c r="B15" s="25">
        <f t="shared" si="2"/>
        <v>11</v>
      </c>
      <c r="C15" s="14" t="s">
        <v>611</v>
      </c>
      <c r="D15" s="15" t="str">
        <f t="shared" si="3"/>
        <v>Únor</v>
      </c>
      <c r="E15" s="15">
        <f>ROUND(VLOOKUP($C$2,'[21]ERU-1'!$A$6:$BE$17,E$2,FALSE),3)</f>
        <v>2</v>
      </c>
      <c r="F15" s="47">
        <f t="shared" si="4"/>
        <v>0</v>
      </c>
      <c r="G15" s="15">
        <f>ROUND(VLOOKUP($C$2,'[22]ERU-1'!$A$6:$BE$17,G$2,FALSE),3)</f>
        <v>1970.355</v>
      </c>
      <c r="H15" s="15">
        <f>ROUND(VLOOKUP($C$2,'[22]ERU-1'!$A$6:$BE$17,H$2,FALSE),3)</f>
        <v>933.86300000000006</v>
      </c>
      <c r="I15" s="15">
        <f>ROUND(VLOOKUP($C$2,'[22]ERU-1'!$A$6:$BE$17,I$2,FALSE),3)</f>
        <v>1036.492</v>
      </c>
      <c r="J15" s="15">
        <f>ROUND(VLOOKUP($C$2,'[22]ERU-1'!$A$6:$BE$17,J$2,FALSE),3)</f>
        <v>35.366999999999997</v>
      </c>
      <c r="K15" s="15">
        <f>ROUND(VLOOKUP($C$2,'[22]ERU-1'!$A$6:$BE$17,K$2,FALSE),3)</f>
        <v>0</v>
      </c>
      <c r="L15" s="15">
        <f>ROUND(VLOOKUP($C$2,'[22]ERU-1'!$A$6:$BE$17,L$2,FALSE),3)</f>
        <v>745.56399999999996</v>
      </c>
      <c r="M15" s="15">
        <f>ROUND(VLOOKUP($C$2,'[22]ERU-1'!$A$6:$BE$17,M$2,FALSE),3)</f>
        <v>7.2750000000000004</v>
      </c>
      <c r="N15" s="15">
        <f>ROUND(VLOOKUP($C$2,'[22]ERU-1'!$A$6:$BE$17,N$2,FALSE),3)</f>
        <v>8.0749999999999993</v>
      </c>
      <c r="O15" s="15">
        <f>ROUND(VLOOKUP($C$2,'[22]ERU-1'!$A$6:$BE$17,O$2,FALSE),3)</f>
        <v>0</v>
      </c>
      <c r="P15" s="15">
        <f>ROUND(VLOOKUP($C$2,'[22]ERU-1'!$A$6:$BE$17,P$2,FALSE),3)</f>
        <v>0</v>
      </c>
      <c r="Q15" s="15">
        <f>ROUND(VLOOKUP($C$2,'[22]ERU-1'!$A$6:$BE$17,Q$2,FALSE),3)</f>
        <v>730.21400000000006</v>
      </c>
      <c r="R15" s="43">
        <f t="shared" si="5"/>
        <v>0</v>
      </c>
      <c r="S15" s="15">
        <f>ROUND(VLOOKUP($C$2,'[22]ERU-1'!$A$6:$BE$17,S$2,FALSE),3)</f>
        <v>2979</v>
      </c>
      <c r="T15" s="15">
        <f>ROUND(VLOOKUP($C$2,'[22]ERU-1'!$A$6:$BE$17,T$2,FALSE),3)</f>
        <v>0</v>
      </c>
      <c r="U15" s="15">
        <f>ROUND(VLOOKUP($C$2,'[22]ERU-1'!$A$6:$BE$17,U$2,FALSE),3)</f>
        <v>0</v>
      </c>
      <c r="V15" s="15">
        <f>ROUND(VLOOKUP($C$2,'[22]ERU-1'!$A$6:$BE$17,V$2,FALSE),3)</f>
        <v>0</v>
      </c>
      <c r="W15" s="15">
        <f>ROUND(VLOOKUP($C$2,'[22]ERU-1'!$A$6:$BE$17,W$2,FALSE),3)</f>
        <v>0</v>
      </c>
      <c r="X15" s="15">
        <f>ROUND(VLOOKUP($C$2,'[22]ERU-1'!$A$6:$BE$17,X$2,FALSE),3)</f>
        <v>2979</v>
      </c>
      <c r="Y15" s="15">
        <f>ROUND(VLOOKUP($C$2,'[22]ERU-1'!$A$6:$BE$17,Y$2,FALSE),3)</f>
        <v>0</v>
      </c>
      <c r="Z15" s="15">
        <f>ROUND(VLOOKUP($C$2,'[22]ERU-1'!$A$6:$BE$17,Z$2,FALSE),3)</f>
        <v>1.0009999999999999</v>
      </c>
      <c r="AA15" s="15">
        <f>ROUND(VLOOKUP($C$2,'[22]ERU-1'!$A$6:$BE$17,AA$2,FALSE),3)</f>
        <v>745.56399999999996</v>
      </c>
      <c r="AB15" s="15">
        <f>ROUND(VLOOKUP($C$2,'[22]ERU-1'!$A$6:$BE$17,AB$2,FALSE),3)</f>
        <v>16.350999999999999</v>
      </c>
      <c r="AC15" s="15">
        <f>ROUND(VLOOKUP($C$2,'[22]ERU-1'!$A$6:$BE$17,AC$2,FALSE),3)</f>
        <v>0</v>
      </c>
      <c r="AD15" s="15">
        <f>ROUND(VLOOKUP($C$2,'[22]ERU-1'!$A$6:$BE$17,AD$2,FALSE),3)</f>
        <v>0</v>
      </c>
      <c r="AE15" s="15">
        <f>ROUND(VLOOKUP($C$2,'[22]ERU-1'!$A$6:$BE$17,AE$2,FALSE),3)</f>
        <v>0</v>
      </c>
      <c r="AF15" s="15">
        <f>ROUND(VLOOKUP($C$2,'[22]ERU-1'!$A$6:$BE$17,AF$2,FALSE),3)</f>
        <v>0</v>
      </c>
      <c r="AG15" s="15">
        <f>ROUND(VLOOKUP($C$2,'[22]ERU-1'!$A$6:$BE$17,AG$2,FALSE),3)</f>
        <v>0</v>
      </c>
      <c r="AH15" s="15">
        <f>ROUND(VLOOKUP($C$2,'[22]ERU-1'!$A$6:$BE$17,AH$2,FALSE),3)</f>
        <v>2979</v>
      </c>
      <c r="AI15" s="15">
        <f>ROUND(VLOOKUP($C$2,'[22]ERU-1'!$A$6:$BE$17,AI$2,FALSE),3)</f>
        <v>0</v>
      </c>
      <c r="AJ15" s="15" t="s">
        <v>595</v>
      </c>
      <c r="AK15" s="15">
        <f>ROUND(VLOOKUP($C$2,'[22]ERU-1'!$A$6:$BE$17,AK$2,FALSE),3)</f>
        <v>0</v>
      </c>
      <c r="AL15" s="15">
        <f>ROUND(VLOOKUP($C$2,'[22]ERU-1'!$A$6:$BE$17,AL$2,FALSE),3)</f>
        <v>0</v>
      </c>
      <c r="AM15" s="15">
        <f>ROUND(VLOOKUP($C$2,'[22]ERU-1'!$A$6:$BE$17,AM$2,FALSE),3)</f>
        <v>730.21400000000006</v>
      </c>
      <c r="AN15" s="15">
        <f>ROUND(VLOOKUP($C$2,'[22]ERU-1'!$A$6:$BE$17,AN$2,FALSE),3)</f>
        <v>0</v>
      </c>
      <c r="AO15" s="15">
        <f>ROUND(VLOOKUP($C$2,'[22]ERU-1'!$A$6:$BE$17,AO$2,FALSE),3)</f>
        <v>0</v>
      </c>
      <c r="AP15" s="15">
        <f>ROUND(VLOOKUP($C$2,'[22]ERU-1'!$A$6:$BE$17,AP$2,FALSE),3)</f>
        <v>0</v>
      </c>
      <c r="AQ15" s="15">
        <f>ROUND(VLOOKUP($C$2,'[22]ERU-1'!$A$6:$BE$17,AQ$2,FALSE),3)</f>
        <v>0</v>
      </c>
      <c r="AR15" s="15">
        <f>ROUND(VLOOKUP($C$2,'[22]ERU-1'!$A$6:$BE$17,AR$2,FALSE),3)</f>
        <v>0</v>
      </c>
      <c r="AS15" s="15">
        <f>ROUND(VLOOKUP($C$2,'[22]ERU-1'!$A$6:$BE$17,AS$2,FALSE),3)</f>
        <v>0</v>
      </c>
      <c r="AT15" s="15">
        <f>ROUND(VLOOKUP($C$2,'[22]ERU-1'!$A$6:$BE$17,AT$2,FALSE),3)</f>
        <v>0</v>
      </c>
      <c r="AU15" s="15">
        <f>ROUND(VLOOKUP($C$2,'[22]ERU-1'!$A$6:$BE$17,AU$2,FALSE),3)</f>
        <v>0</v>
      </c>
      <c r="AV15" s="15">
        <f>ROUND(VLOOKUP($C$2,'[22]ERU-1'!$A$6:$BE$17,AV$2,FALSE),3)</f>
        <v>2979</v>
      </c>
      <c r="AW15" s="15">
        <f>ROUND(VLOOKUP($C$2,'[22]ERU-1'!$A$6:$BE$17,AW$2,FALSE),3)</f>
        <v>0</v>
      </c>
      <c r="AX15" s="15">
        <f>ROUND(VLOOKUP($C$2,'[22]ERU-1'!$A$6:$BE$17,AX$2,FALSE),3)</f>
        <v>0</v>
      </c>
      <c r="AY15" s="15">
        <f>ROUND(VLOOKUP($C$2,'[22]ERU-1'!$A$6:$BE$17,AY$2,FALSE),3)</f>
        <v>0</v>
      </c>
      <c r="AZ15" s="15">
        <f>ROUND(VLOOKUP($C$2,'[22]ERU-1'!$A$6:$BE$17,AZ$2,FALSE),3)</f>
        <v>0</v>
      </c>
      <c r="BA15" s="15">
        <f>ROUND(VLOOKUP($C$2,'[22]ERU-1'!$A$6:$BE$17,BA$2,FALSE),3)</f>
        <v>0</v>
      </c>
      <c r="BB15" s="15">
        <f>ROUND(VLOOKUP($C$2,'[22]ERU-1'!$A$6:$BE$17,BB$2,FALSE),3)</f>
        <v>0</v>
      </c>
      <c r="BC15" s="15">
        <f>ROUND(VLOOKUP($C$2,'[22]ERU-1'!$A$6:$BE$17,BC$2,FALSE),3)</f>
        <v>0</v>
      </c>
      <c r="BD15" s="15">
        <f>ROUND(VLOOKUP($C$2,'[22]ERU-1'!$A$6:$BE$17,BD$2,FALSE),3)</f>
        <v>0</v>
      </c>
      <c r="BE15" s="15">
        <f>ROUND(VLOOKUP($C$2,'[22]ERU-1'!$A$6:$BE$17,BE$2,FALSE),3)</f>
        <v>745.56399999999996</v>
      </c>
      <c r="BF15" s="15">
        <f>ROUND(VLOOKUP($C$2,'[22]ERU-1'!$A$6:$BE$17,BF$2,FALSE),3)</f>
        <v>2979</v>
      </c>
      <c r="BG15" s="15">
        <f>ROUND(VLOOKUP($C$2,'[22]ERU-1'!$A$6:$BE$17,BG$2,FALSE),3)</f>
        <v>1970.355</v>
      </c>
      <c r="BH15" s="15"/>
      <c r="BI15" s="15"/>
      <c r="BJ15" s="15" t="s">
        <v>716</v>
      </c>
      <c r="BK15" s="15" t="str">
        <f>INDEX(Licence!$I$2:$I$181,MATCH(Data!BJ15,Licence!$C$2:$C$181,0))</f>
        <v>Ústecký</v>
      </c>
      <c r="BL15" s="15">
        <f>INDEX(Licence!$G$2:$G$181,MATCH(Data!BJ15,Licence!$C$2:$C$181,0))/1000</f>
        <v>2</v>
      </c>
      <c r="BM15" s="15">
        <f>INDEX(Licence!$F$2:$F$181,MATCH(Data!BJ15,Licence!$C$2:$C$181,0))/1000</f>
        <v>2.5129999999999999</v>
      </c>
      <c r="BN15" s="15" t="str">
        <f>INDEX(Licence!$K$2:$K$181,MATCH(Data!BJ15,Licence!$C$2:$C$181,0))</f>
        <v>ČEZ Distribuce, a.s.</v>
      </c>
      <c r="BO15" s="15"/>
      <c r="BP15" s="16">
        <f t="shared" si="0"/>
        <v>79.836577672551385</v>
      </c>
      <c r="BS15" t="str">
        <f t="shared" si="1"/>
        <v>KJ - Duchcov</v>
      </c>
      <c r="BY15" s="58" t="s">
        <v>1004</v>
      </c>
    </row>
    <row r="16" spans="1:77" ht="18.75" x14ac:dyDescent="0.3">
      <c r="A16" s="15">
        <f>[23]ExportDB!$C$3</f>
        <v>2479</v>
      </c>
      <c r="B16" s="25">
        <f t="shared" si="2"/>
        <v>12</v>
      </c>
      <c r="C16" s="14" t="s">
        <v>612</v>
      </c>
      <c r="D16" s="15" t="str">
        <f t="shared" si="3"/>
        <v>Únor</v>
      </c>
      <c r="E16" s="15">
        <f>ROUND(VLOOKUP($C$2,'[23]ERU-1'!$A$6:$BE$17,E$2,FALSE),3)</f>
        <v>2</v>
      </c>
      <c r="F16" s="47">
        <f t="shared" si="4"/>
        <v>0</v>
      </c>
      <c r="G16" s="15">
        <f>ROUND(VLOOKUP($C$2,'[24]ERU-1'!$A$6:$BE$17,G$2,FALSE),3)</f>
        <v>867.91300000000001</v>
      </c>
      <c r="H16" s="15">
        <f>ROUND(VLOOKUP($C$2,'[24]ERU-1'!$A$6:$BE$17,H$2,FALSE),3)</f>
        <v>398.43599999999998</v>
      </c>
      <c r="I16" s="15">
        <f>ROUND(VLOOKUP($C$2,'[24]ERU-1'!$A$6:$BE$17,I$2,FALSE),3)</f>
        <v>469.47699999999998</v>
      </c>
      <c r="J16" s="15">
        <f>ROUND(VLOOKUP($C$2,'[24]ERU-1'!$A$6:$BE$17,J$2,FALSE),3)</f>
        <v>35.012</v>
      </c>
      <c r="K16" s="15">
        <f>ROUND(VLOOKUP($C$2,'[24]ERU-1'!$A$6:$BE$17,K$2,FALSE),3)</f>
        <v>0</v>
      </c>
      <c r="L16" s="15">
        <f>ROUND(VLOOKUP($C$2,'[24]ERU-1'!$A$6:$BE$17,L$2,FALSE),3)</f>
        <v>318.726</v>
      </c>
      <c r="M16" s="15">
        <f>ROUND(VLOOKUP($C$2,'[24]ERU-1'!$A$6:$BE$17,M$2,FALSE),3)</f>
        <v>7.0869999999999997</v>
      </c>
      <c r="N16" s="15">
        <f>ROUND(VLOOKUP($C$2,'[24]ERU-1'!$A$6:$BE$17,N$2,FALSE),3)</f>
        <v>8.3510000000000009</v>
      </c>
      <c r="O16" s="15">
        <f>ROUND(VLOOKUP($C$2,'[24]ERU-1'!$A$6:$BE$17,O$2,FALSE),3)</f>
        <v>0</v>
      </c>
      <c r="P16" s="15">
        <f>ROUND(VLOOKUP($C$2,'[24]ERU-1'!$A$6:$BE$17,P$2,FALSE),3)</f>
        <v>0</v>
      </c>
      <c r="Q16" s="15">
        <f>ROUND(VLOOKUP($C$2,'[24]ERU-1'!$A$6:$BE$17,Q$2,FALSE),3)</f>
        <v>303.28800000000001</v>
      </c>
      <c r="R16" s="43">
        <f t="shared" si="5"/>
        <v>0</v>
      </c>
      <c r="S16" s="15">
        <f>ROUND(VLOOKUP($C$2,'[24]ERU-1'!$A$6:$BE$17,S$2,FALSE),3)</f>
        <v>1352</v>
      </c>
      <c r="T16" s="15">
        <f>ROUND(VLOOKUP($C$2,'[24]ERU-1'!$A$6:$BE$17,T$2,FALSE),3)</f>
        <v>0</v>
      </c>
      <c r="U16" s="15">
        <f>ROUND(VLOOKUP($C$2,'[24]ERU-1'!$A$6:$BE$17,U$2,FALSE),3)</f>
        <v>0</v>
      </c>
      <c r="V16" s="15">
        <f>ROUND(VLOOKUP($C$2,'[24]ERU-1'!$A$6:$BE$17,V$2,FALSE),3)</f>
        <v>0</v>
      </c>
      <c r="W16" s="15">
        <f>ROUND(VLOOKUP($C$2,'[24]ERU-1'!$A$6:$BE$17,W$2,FALSE),3)</f>
        <v>0</v>
      </c>
      <c r="X16" s="15">
        <f>ROUND(VLOOKUP($C$2,'[24]ERU-1'!$A$6:$BE$17,X$2,FALSE),3)</f>
        <v>1352</v>
      </c>
      <c r="Y16" s="15">
        <f>ROUND(VLOOKUP($C$2,'[24]ERU-1'!$A$6:$BE$17,Y$2,FALSE),3)</f>
        <v>0</v>
      </c>
      <c r="Z16" s="15">
        <f>ROUND(VLOOKUP($C$2,'[24]ERU-1'!$A$6:$BE$17,Z$2,FALSE),3)</f>
        <v>1.4990000000000001</v>
      </c>
      <c r="AA16" s="15">
        <f>ROUND(VLOOKUP($C$2,'[24]ERU-1'!$A$6:$BE$17,AA$2,FALSE),3)</f>
        <v>318.726</v>
      </c>
      <c r="AB16" s="15">
        <f>ROUND(VLOOKUP($C$2,'[24]ERU-1'!$A$6:$BE$17,AB$2,FALSE),3)</f>
        <v>16.937000000000001</v>
      </c>
      <c r="AC16" s="15">
        <f>ROUND(VLOOKUP($C$2,'[24]ERU-1'!$A$6:$BE$17,AC$2,FALSE),3)</f>
        <v>0</v>
      </c>
      <c r="AD16" s="15">
        <f>ROUND(VLOOKUP($C$2,'[24]ERU-1'!$A$6:$BE$17,AD$2,FALSE),3)</f>
        <v>0</v>
      </c>
      <c r="AE16" s="15">
        <f>ROUND(VLOOKUP($C$2,'[24]ERU-1'!$A$6:$BE$17,AE$2,FALSE),3)</f>
        <v>0</v>
      </c>
      <c r="AF16" s="15">
        <f>ROUND(VLOOKUP($C$2,'[24]ERU-1'!$A$6:$BE$17,AF$2,FALSE),3)</f>
        <v>0</v>
      </c>
      <c r="AG16" s="15">
        <f>ROUND(VLOOKUP($C$2,'[24]ERU-1'!$A$6:$BE$17,AG$2,FALSE),3)</f>
        <v>0</v>
      </c>
      <c r="AH16" s="15">
        <f>ROUND(VLOOKUP($C$2,'[24]ERU-1'!$A$6:$BE$17,AH$2,FALSE),3)</f>
        <v>1352</v>
      </c>
      <c r="AI16" s="15">
        <f>ROUND(VLOOKUP($C$2,'[24]ERU-1'!$A$6:$BE$17,AI$2,FALSE),3)</f>
        <v>0</v>
      </c>
      <c r="AJ16" s="15" t="s">
        <v>595</v>
      </c>
      <c r="AK16" s="15">
        <f>ROUND(VLOOKUP($C$2,'[24]ERU-1'!$A$6:$BE$17,AK$2,FALSE),3)</f>
        <v>0</v>
      </c>
      <c r="AL16" s="15">
        <f>ROUND(VLOOKUP($C$2,'[24]ERU-1'!$A$6:$BE$17,AL$2,FALSE),3)</f>
        <v>0</v>
      </c>
      <c r="AM16" s="15">
        <f>ROUND(VLOOKUP($C$2,'[24]ERU-1'!$A$6:$BE$17,AM$2,FALSE),3)</f>
        <v>303.28800000000001</v>
      </c>
      <c r="AN16" s="15">
        <f>ROUND(VLOOKUP($C$2,'[24]ERU-1'!$A$6:$BE$17,AN$2,FALSE),3)</f>
        <v>0</v>
      </c>
      <c r="AO16" s="15">
        <f>ROUND(VLOOKUP($C$2,'[24]ERU-1'!$A$6:$BE$17,AO$2,FALSE),3)</f>
        <v>0</v>
      </c>
      <c r="AP16" s="15">
        <f>ROUND(VLOOKUP($C$2,'[24]ERU-1'!$A$6:$BE$17,AP$2,FALSE),3)</f>
        <v>0</v>
      </c>
      <c r="AQ16" s="15">
        <f>ROUND(VLOOKUP($C$2,'[24]ERU-1'!$A$6:$BE$17,AQ$2,FALSE),3)</f>
        <v>0</v>
      </c>
      <c r="AR16" s="15">
        <f>ROUND(VLOOKUP($C$2,'[24]ERU-1'!$A$6:$BE$17,AR$2,FALSE),3)</f>
        <v>0</v>
      </c>
      <c r="AS16" s="15">
        <f>ROUND(VLOOKUP($C$2,'[24]ERU-1'!$A$6:$BE$17,AS$2,FALSE),3)</f>
        <v>0</v>
      </c>
      <c r="AT16" s="15">
        <f>ROUND(VLOOKUP($C$2,'[24]ERU-1'!$A$6:$BE$17,AT$2,FALSE),3)</f>
        <v>0</v>
      </c>
      <c r="AU16" s="15">
        <f>ROUND(VLOOKUP($C$2,'[24]ERU-1'!$A$6:$BE$17,AU$2,FALSE),3)</f>
        <v>0</v>
      </c>
      <c r="AV16" s="15">
        <f>ROUND(VLOOKUP($C$2,'[24]ERU-1'!$A$6:$BE$17,AV$2,FALSE),3)</f>
        <v>1352</v>
      </c>
      <c r="AW16" s="15">
        <f>ROUND(VLOOKUP($C$2,'[24]ERU-1'!$A$6:$BE$17,AW$2,FALSE),3)</f>
        <v>0</v>
      </c>
      <c r="AX16" s="15">
        <f>ROUND(VLOOKUP($C$2,'[24]ERU-1'!$A$6:$BE$17,AX$2,FALSE),3)</f>
        <v>0</v>
      </c>
      <c r="AY16" s="15">
        <f>ROUND(VLOOKUP($C$2,'[24]ERU-1'!$A$6:$BE$17,AY$2,FALSE),3)</f>
        <v>0</v>
      </c>
      <c r="AZ16" s="15">
        <f>ROUND(VLOOKUP($C$2,'[24]ERU-1'!$A$6:$BE$17,AZ$2,FALSE),3)</f>
        <v>0</v>
      </c>
      <c r="BA16" s="15">
        <f>ROUND(VLOOKUP($C$2,'[24]ERU-1'!$A$6:$BE$17,BA$2,FALSE),3)</f>
        <v>0</v>
      </c>
      <c r="BB16" s="15">
        <f>ROUND(VLOOKUP($C$2,'[24]ERU-1'!$A$6:$BE$17,BB$2,FALSE),3)</f>
        <v>0</v>
      </c>
      <c r="BC16" s="15">
        <f>ROUND(VLOOKUP($C$2,'[24]ERU-1'!$A$6:$BE$17,BC$2,FALSE),3)</f>
        <v>0</v>
      </c>
      <c r="BD16" s="15">
        <f>ROUND(VLOOKUP($C$2,'[24]ERU-1'!$A$6:$BE$17,BD$2,FALSE),3)</f>
        <v>0</v>
      </c>
      <c r="BE16" s="15">
        <f>ROUND(VLOOKUP($C$2,'[24]ERU-1'!$A$6:$BE$17,BE$2,FALSE),3)</f>
        <v>318.726</v>
      </c>
      <c r="BF16" s="15">
        <f>ROUND(VLOOKUP($C$2,'[24]ERU-1'!$A$6:$BE$17,BF$2,FALSE),3)</f>
        <v>1352</v>
      </c>
      <c r="BG16" s="15">
        <f>ROUND(VLOOKUP($C$2,'[24]ERU-1'!$A$6:$BE$17,BG$2,FALSE),3)</f>
        <v>867.91300000000001</v>
      </c>
      <c r="BH16" s="15"/>
      <c r="BI16" s="15"/>
      <c r="BJ16" s="15" t="s">
        <v>717</v>
      </c>
      <c r="BK16" s="15" t="str">
        <f>INDEX(Licence!$I$2:$I$181,MATCH(Data!BJ16,Licence!$C$2:$C$181,0))</f>
        <v>Královéhradecký</v>
      </c>
      <c r="BL16" s="15">
        <f>INDEX(Licence!$G$2:$G$181,MATCH(Data!BJ16,Licence!$C$2:$C$181,0))/1000</f>
        <v>0.8</v>
      </c>
      <c r="BM16" s="15">
        <f>INDEX(Licence!$F$2:$F$181,MATCH(Data!BJ16,Licence!$C$2:$C$181,0))/1000</f>
        <v>0.95199999999999996</v>
      </c>
      <c r="BN16" s="15" t="str">
        <f>INDEX(Licence!$K$2:$K$181,MATCH(Data!BJ16,Licence!$C$2:$C$181,0))</f>
        <v>ČEZ Distribuce, a.s.</v>
      </c>
      <c r="BO16" s="15"/>
      <c r="BP16" s="16">
        <f t="shared" si="0"/>
        <v>79.994372195779476</v>
      </c>
      <c r="BS16" t="str">
        <f t="shared" si="1"/>
        <v>KJ - Fügnerova, Vrchlabí</v>
      </c>
      <c r="BY16" s="58" t="s">
        <v>1005</v>
      </c>
    </row>
    <row r="17" spans="1:71" ht="18.75" x14ac:dyDescent="0.3">
      <c r="A17" s="15">
        <f>[25]ExportDB!$C$3</f>
        <v>3515</v>
      </c>
      <c r="B17" s="25">
        <f t="shared" si="2"/>
        <v>13</v>
      </c>
      <c r="C17" s="14" t="s">
        <v>613</v>
      </c>
      <c r="D17" s="15" t="str">
        <f t="shared" si="3"/>
        <v>Únor</v>
      </c>
      <c r="E17" s="15">
        <f>ROUND(VLOOKUP($C$2,'[25]ERU-1'!$A$6:$BE$17,E$2,FALSE),3)</f>
        <v>2</v>
      </c>
      <c r="F17" s="47">
        <f t="shared" si="4"/>
        <v>0</v>
      </c>
      <c r="G17" s="15">
        <f>ROUND(VLOOKUP($C$2,'[26]ERU-1'!$A$6:$BE$17,G$2,FALSE),3)</f>
        <v>233.95400000000001</v>
      </c>
      <c r="H17" s="15">
        <f>ROUND(VLOOKUP($C$2,'[26]ERU-1'!$A$6:$BE$17,H$2,FALSE),3)</f>
        <v>106.48399999999999</v>
      </c>
      <c r="I17" s="15">
        <f>ROUND(VLOOKUP($C$2,'[26]ERU-1'!$A$6:$BE$17,I$2,FALSE),3)</f>
        <v>127.47</v>
      </c>
      <c r="J17" s="15">
        <f>ROUND(VLOOKUP($C$2,'[26]ERU-1'!$A$6:$BE$17,J$2,FALSE),3)</f>
        <v>34.988</v>
      </c>
      <c r="K17" s="15">
        <f>ROUND(VLOOKUP($C$2,'[26]ERU-1'!$A$6:$BE$17,K$2,FALSE),3)</f>
        <v>0</v>
      </c>
      <c r="L17" s="15">
        <f>ROUND(VLOOKUP($C$2,'[26]ERU-1'!$A$6:$BE$17,L$2,FALSE),3)</f>
        <v>79.591999999999999</v>
      </c>
      <c r="M17" s="15">
        <f>ROUND(VLOOKUP($C$2,'[26]ERU-1'!$A$6:$BE$17,M$2,FALSE),3)</f>
        <v>1.9450000000000001</v>
      </c>
      <c r="N17" s="15">
        <f>ROUND(VLOOKUP($C$2,'[26]ERU-1'!$A$6:$BE$17,N$2,FALSE),3)</f>
        <v>2.3279999999999998</v>
      </c>
      <c r="O17" s="15">
        <f>ROUND(VLOOKUP($C$2,'[26]ERU-1'!$A$6:$BE$17,O$2,FALSE),3)</f>
        <v>0</v>
      </c>
      <c r="P17" s="15">
        <f>ROUND(VLOOKUP($C$2,'[26]ERU-1'!$A$6:$BE$17,P$2,FALSE),3)</f>
        <v>0</v>
      </c>
      <c r="Q17" s="15">
        <f>ROUND(VLOOKUP($C$2,'[26]ERU-1'!$A$6:$BE$17,Q$2,FALSE),3)</f>
        <v>75.319000000000003</v>
      </c>
      <c r="R17" s="43">
        <f t="shared" si="5"/>
        <v>0</v>
      </c>
      <c r="S17" s="15">
        <f>ROUND(VLOOKUP($C$2,'[26]ERU-1'!$A$6:$BE$17,S$2,FALSE),3)</f>
        <v>343</v>
      </c>
      <c r="T17" s="15">
        <f>ROUND(VLOOKUP($C$2,'[26]ERU-1'!$A$6:$BE$17,T$2,FALSE),3)</f>
        <v>0</v>
      </c>
      <c r="U17" s="15">
        <f>ROUND(VLOOKUP($C$2,'[26]ERU-1'!$A$6:$BE$17,U$2,FALSE),3)</f>
        <v>0</v>
      </c>
      <c r="V17" s="15">
        <f>ROUND(VLOOKUP($C$2,'[26]ERU-1'!$A$6:$BE$17,V$2,FALSE),3)</f>
        <v>0</v>
      </c>
      <c r="W17" s="15">
        <f>ROUND(VLOOKUP($C$2,'[26]ERU-1'!$A$6:$BE$17,W$2,FALSE),3)</f>
        <v>0</v>
      </c>
      <c r="X17" s="15">
        <f>ROUND(VLOOKUP($C$2,'[26]ERU-1'!$A$6:$BE$17,X$2,FALSE),3)</f>
        <v>343</v>
      </c>
      <c r="Y17" s="15">
        <f>ROUND(VLOOKUP($C$2,'[26]ERU-1'!$A$6:$BE$17,Y$2,FALSE),3)</f>
        <v>0</v>
      </c>
      <c r="Z17" s="15">
        <f>ROUND(VLOOKUP($C$2,'[26]ERU-1'!$A$6:$BE$17,Z$2,FALSE),3)</f>
        <v>4.8000000000000001E-2</v>
      </c>
      <c r="AA17" s="15">
        <f>ROUND(VLOOKUP($C$2,'[26]ERU-1'!$A$6:$BE$17,AA$2,FALSE),3)</f>
        <v>79.591999999999999</v>
      </c>
      <c r="AB17" s="15">
        <f>ROUND(VLOOKUP($C$2,'[26]ERU-1'!$A$6:$BE$17,AB$2,FALSE),3)</f>
        <v>4.3209999999999997</v>
      </c>
      <c r="AC17" s="15">
        <f>ROUND(VLOOKUP($C$2,'[26]ERU-1'!$A$6:$BE$17,AC$2,FALSE),3)</f>
        <v>0</v>
      </c>
      <c r="AD17" s="15">
        <f>ROUND(VLOOKUP($C$2,'[26]ERU-1'!$A$6:$BE$17,AD$2,FALSE),3)</f>
        <v>0</v>
      </c>
      <c r="AE17" s="15">
        <f>ROUND(VLOOKUP($C$2,'[26]ERU-1'!$A$6:$BE$17,AE$2,FALSE),3)</f>
        <v>0</v>
      </c>
      <c r="AF17" s="15">
        <f>ROUND(VLOOKUP($C$2,'[26]ERU-1'!$A$6:$BE$17,AF$2,FALSE),3)</f>
        <v>0</v>
      </c>
      <c r="AG17" s="15">
        <f>ROUND(VLOOKUP($C$2,'[26]ERU-1'!$A$6:$BE$17,AG$2,FALSE),3)</f>
        <v>0</v>
      </c>
      <c r="AH17" s="15">
        <f>ROUND(VLOOKUP($C$2,'[26]ERU-1'!$A$6:$BE$17,AH$2,FALSE),3)</f>
        <v>343</v>
      </c>
      <c r="AI17" s="15">
        <f>ROUND(VLOOKUP($C$2,'[26]ERU-1'!$A$6:$BE$17,AI$2,FALSE),3)</f>
        <v>0</v>
      </c>
      <c r="AJ17" s="15" t="s">
        <v>595</v>
      </c>
      <c r="AK17" s="15">
        <f>ROUND(VLOOKUP($C$2,'[26]ERU-1'!$A$6:$BE$17,AK$2,FALSE),3)</f>
        <v>0</v>
      </c>
      <c r="AL17" s="15">
        <f>ROUND(VLOOKUP($C$2,'[26]ERU-1'!$A$6:$BE$17,AL$2,FALSE),3)</f>
        <v>0</v>
      </c>
      <c r="AM17" s="15">
        <f>ROUND(VLOOKUP($C$2,'[26]ERU-1'!$A$6:$BE$17,AM$2,FALSE),3)</f>
        <v>75.319000000000003</v>
      </c>
      <c r="AN17" s="15">
        <f>ROUND(VLOOKUP($C$2,'[26]ERU-1'!$A$6:$BE$17,AN$2,FALSE),3)</f>
        <v>0</v>
      </c>
      <c r="AO17" s="15">
        <f>ROUND(VLOOKUP($C$2,'[26]ERU-1'!$A$6:$BE$17,AO$2,FALSE),3)</f>
        <v>0</v>
      </c>
      <c r="AP17" s="15">
        <f>ROUND(VLOOKUP($C$2,'[26]ERU-1'!$A$6:$BE$17,AP$2,FALSE),3)</f>
        <v>0</v>
      </c>
      <c r="AQ17" s="15">
        <f>ROUND(VLOOKUP($C$2,'[26]ERU-1'!$A$6:$BE$17,AQ$2,FALSE),3)</f>
        <v>0</v>
      </c>
      <c r="AR17" s="15">
        <f>ROUND(VLOOKUP($C$2,'[26]ERU-1'!$A$6:$BE$17,AR$2,FALSE),3)</f>
        <v>0</v>
      </c>
      <c r="AS17" s="15">
        <f>ROUND(VLOOKUP($C$2,'[26]ERU-1'!$A$6:$BE$17,AS$2,FALSE),3)</f>
        <v>0</v>
      </c>
      <c r="AT17" s="15">
        <f>ROUND(VLOOKUP($C$2,'[26]ERU-1'!$A$6:$BE$17,AT$2,FALSE),3)</f>
        <v>0</v>
      </c>
      <c r="AU17" s="15">
        <f>ROUND(VLOOKUP($C$2,'[26]ERU-1'!$A$6:$BE$17,AU$2,FALSE),3)</f>
        <v>0</v>
      </c>
      <c r="AV17" s="15">
        <f>ROUND(VLOOKUP($C$2,'[26]ERU-1'!$A$6:$BE$17,AV$2,FALSE),3)</f>
        <v>0</v>
      </c>
      <c r="AW17" s="15">
        <f>ROUND(VLOOKUP($C$2,'[26]ERU-1'!$A$6:$BE$17,AW$2,FALSE),3)</f>
        <v>0</v>
      </c>
      <c r="AX17" s="15">
        <f>ROUND(VLOOKUP($C$2,'[26]ERU-1'!$A$6:$BE$17,AX$2,FALSE),3)</f>
        <v>0</v>
      </c>
      <c r="AY17" s="15">
        <f>ROUND(VLOOKUP($C$2,'[26]ERU-1'!$A$6:$BE$17,AY$2,FALSE),3)</f>
        <v>0</v>
      </c>
      <c r="AZ17" s="15">
        <f>ROUND(VLOOKUP($C$2,'[26]ERU-1'!$A$6:$BE$17,AZ$2,FALSE),3)</f>
        <v>0</v>
      </c>
      <c r="BA17" s="15">
        <f>ROUND(VLOOKUP($C$2,'[26]ERU-1'!$A$6:$BE$17,BA$2,FALSE),3)</f>
        <v>0</v>
      </c>
      <c r="BB17" s="15">
        <f>ROUND(VLOOKUP($C$2,'[26]ERU-1'!$A$6:$BE$17,BB$2,FALSE),3)</f>
        <v>343</v>
      </c>
      <c r="BC17" s="15">
        <f>ROUND(VLOOKUP($C$2,'[26]ERU-1'!$A$6:$BE$17,BC$2,FALSE),3)</f>
        <v>0</v>
      </c>
      <c r="BD17" s="15">
        <f>ROUND(VLOOKUP($C$2,'[26]ERU-1'!$A$6:$BE$17,BD$2,FALSE),3)</f>
        <v>0</v>
      </c>
      <c r="BE17" s="15">
        <f>ROUND(VLOOKUP($C$2,'[26]ERU-1'!$A$6:$BE$17,BE$2,FALSE),3)</f>
        <v>79.591999999999999</v>
      </c>
      <c r="BF17" s="15">
        <f>ROUND(VLOOKUP($C$2,'[26]ERU-1'!$A$6:$BE$17,BF$2,FALSE),3)</f>
        <v>343</v>
      </c>
      <c r="BG17" s="15">
        <f>ROUND(VLOOKUP($C$2,'[26]ERU-1'!$A$6:$BE$17,BG$2,FALSE),3)</f>
        <v>233.95400000000001</v>
      </c>
      <c r="BH17" s="15"/>
      <c r="BI17" s="15"/>
      <c r="BJ17" s="15" t="s">
        <v>718</v>
      </c>
      <c r="BK17" s="15" t="str">
        <f>INDEX(Licence!$I$2:$I$181,MATCH(Data!BJ17,Licence!$C$2:$C$181,0))</f>
        <v>Vysočina</v>
      </c>
      <c r="BL17" s="15">
        <f>INDEX(Licence!$G$2:$G$181,MATCH(Data!BJ17,Licence!$C$2:$C$181,0))/1000</f>
        <v>0.2</v>
      </c>
      <c r="BM17" s="15">
        <f>INDEX(Licence!$F$2:$F$181,MATCH(Data!BJ17,Licence!$C$2:$C$181,0))/1000</f>
        <v>0.28599999999999998</v>
      </c>
      <c r="BN17" s="15" t="str">
        <f>INDEX(Licence!$K$2:$K$181,MATCH(Data!BJ17,Licence!$C$2:$C$181,0))</f>
        <v>ČEZ Distribuce, a.s.</v>
      </c>
      <c r="BO17" s="15"/>
      <c r="BP17" s="16">
        <f t="shared" si="0"/>
        <v>74.745367797848189</v>
      </c>
      <c r="BS17" t="str">
        <f t="shared" si="1"/>
        <v>KJ - Havlíčkův Brod, Rozkošská</v>
      </c>
    </row>
    <row r="18" spans="1:71" ht="18.75" x14ac:dyDescent="0.3">
      <c r="A18" s="15">
        <f>[27]ExportDB!$C$3</f>
        <v>2682</v>
      </c>
      <c r="B18" s="25">
        <f t="shared" si="2"/>
        <v>14</v>
      </c>
      <c r="C18" s="14" t="s">
        <v>614</v>
      </c>
      <c r="D18" s="15" t="str">
        <f t="shared" si="3"/>
        <v>Únor</v>
      </c>
      <c r="E18" s="15">
        <f>ROUND(VLOOKUP($C$2,'[27]ERU-1'!$A$6:$BE$17,E$2,FALSE),3)</f>
        <v>2</v>
      </c>
      <c r="F18" s="47">
        <f t="shared" si="4"/>
        <v>0</v>
      </c>
      <c r="G18" s="15">
        <f>ROUND(VLOOKUP($C$2,'[28]ERU-1'!$A$6:$BE$17,G$2,FALSE),3)</f>
        <v>659.61599999999999</v>
      </c>
      <c r="H18" s="15">
        <f>ROUND(VLOOKUP($C$2,'[28]ERU-1'!$A$6:$BE$17,H$2,FALSE),3)</f>
        <v>310.29399999999998</v>
      </c>
      <c r="I18" s="15">
        <f>ROUND(VLOOKUP($C$2,'[28]ERU-1'!$A$6:$BE$17,I$2,FALSE),3)</f>
        <v>349.322</v>
      </c>
      <c r="J18" s="15">
        <f>ROUND(VLOOKUP($C$2,'[28]ERU-1'!$A$6:$BE$17,J$2,FALSE),3)</f>
        <v>34.993000000000002</v>
      </c>
      <c r="K18" s="15">
        <f>ROUND(VLOOKUP($C$2,'[28]ERU-1'!$A$6:$BE$17,K$2,FALSE),3)</f>
        <v>0</v>
      </c>
      <c r="L18" s="15">
        <f>ROUND(VLOOKUP($C$2,'[28]ERU-1'!$A$6:$BE$17,L$2,FALSE),3)</f>
        <v>238.6</v>
      </c>
      <c r="M18" s="15">
        <f>ROUND(VLOOKUP($C$2,'[28]ERU-1'!$A$6:$BE$17,M$2,FALSE),3)</f>
        <v>2.504</v>
      </c>
      <c r="N18" s="15">
        <f>ROUND(VLOOKUP($C$2,'[28]ERU-1'!$A$6:$BE$17,N$2,FALSE),3)</f>
        <v>2.8180000000000001</v>
      </c>
      <c r="O18" s="15">
        <f>ROUND(VLOOKUP($C$2,'[28]ERU-1'!$A$6:$BE$17,O$2,FALSE),3)</f>
        <v>0</v>
      </c>
      <c r="P18" s="15">
        <f>ROUND(VLOOKUP($C$2,'[28]ERU-1'!$A$6:$BE$17,P$2,FALSE),3)</f>
        <v>0</v>
      </c>
      <c r="Q18" s="15">
        <f>ROUND(VLOOKUP($C$2,'[28]ERU-1'!$A$6:$BE$17,Q$2,FALSE),3)</f>
        <v>233.27799999999999</v>
      </c>
      <c r="R18" s="43">
        <f t="shared" si="5"/>
        <v>0</v>
      </c>
      <c r="S18" s="15">
        <f>ROUND(VLOOKUP($C$2,'[28]ERU-1'!$A$6:$BE$17,S$2,FALSE),3)</f>
        <v>967</v>
      </c>
      <c r="T18" s="15">
        <f>ROUND(VLOOKUP($C$2,'[28]ERU-1'!$A$6:$BE$17,T$2,FALSE),3)</f>
        <v>0</v>
      </c>
      <c r="U18" s="15">
        <f>ROUND(VLOOKUP($C$2,'[28]ERU-1'!$A$6:$BE$17,U$2,FALSE),3)</f>
        <v>0</v>
      </c>
      <c r="V18" s="15">
        <f>ROUND(VLOOKUP($C$2,'[28]ERU-1'!$A$6:$BE$17,V$2,FALSE),3)</f>
        <v>0</v>
      </c>
      <c r="W18" s="15">
        <f>ROUND(VLOOKUP($C$2,'[28]ERU-1'!$A$6:$BE$17,W$2,FALSE),3)</f>
        <v>0</v>
      </c>
      <c r="X18" s="15">
        <f>ROUND(VLOOKUP($C$2,'[28]ERU-1'!$A$6:$BE$17,X$2,FALSE),3)</f>
        <v>967</v>
      </c>
      <c r="Y18" s="15">
        <f>ROUND(VLOOKUP($C$2,'[28]ERU-1'!$A$6:$BE$17,Y$2,FALSE),3)</f>
        <v>0</v>
      </c>
      <c r="Z18" s="15">
        <f>ROUND(VLOOKUP($C$2,'[28]ERU-1'!$A$6:$BE$17,Z$2,FALSE),3)</f>
        <v>0.55200000000000005</v>
      </c>
      <c r="AA18" s="15">
        <f>ROUND(VLOOKUP($C$2,'[28]ERU-1'!$A$6:$BE$17,AA$2,FALSE),3)</f>
        <v>238.6</v>
      </c>
      <c r="AB18" s="15">
        <f>ROUND(VLOOKUP($C$2,'[28]ERU-1'!$A$6:$BE$17,AB$2,FALSE),3)</f>
        <v>5.8739999999999997</v>
      </c>
      <c r="AC18" s="15">
        <f>ROUND(VLOOKUP($C$2,'[28]ERU-1'!$A$6:$BE$17,AC$2,FALSE),3)</f>
        <v>0</v>
      </c>
      <c r="AD18" s="15">
        <f>ROUND(VLOOKUP($C$2,'[28]ERU-1'!$A$6:$BE$17,AD$2,FALSE),3)</f>
        <v>0</v>
      </c>
      <c r="AE18" s="15">
        <f>ROUND(VLOOKUP($C$2,'[28]ERU-1'!$A$6:$BE$17,AE$2,FALSE),3)</f>
        <v>0</v>
      </c>
      <c r="AF18" s="15">
        <f>ROUND(VLOOKUP($C$2,'[28]ERU-1'!$A$6:$BE$17,AF$2,FALSE),3)</f>
        <v>0</v>
      </c>
      <c r="AG18" s="15">
        <f>ROUND(VLOOKUP($C$2,'[28]ERU-1'!$A$6:$BE$17,AG$2,FALSE),3)</f>
        <v>0</v>
      </c>
      <c r="AH18" s="15">
        <f>ROUND(VLOOKUP($C$2,'[28]ERU-1'!$A$6:$BE$17,AH$2,FALSE),3)</f>
        <v>967</v>
      </c>
      <c r="AI18" s="15">
        <f>ROUND(VLOOKUP($C$2,'[28]ERU-1'!$A$6:$BE$17,AI$2,FALSE),3)</f>
        <v>0</v>
      </c>
      <c r="AJ18" s="15" t="s">
        <v>595</v>
      </c>
      <c r="AK18" s="15">
        <f>ROUND(VLOOKUP($C$2,'[28]ERU-1'!$A$6:$BE$17,AK$2,FALSE),3)</f>
        <v>0</v>
      </c>
      <c r="AL18" s="15">
        <f>ROUND(VLOOKUP($C$2,'[28]ERU-1'!$A$6:$BE$17,AL$2,FALSE),3)</f>
        <v>0</v>
      </c>
      <c r="AM18" s="15">
        <f>ROUND(VLOOKUP($C$2,'[28]ERU-1'!$A$6:$BE$17,AM$2,FALSE),3)</f>
        <v>233.27799999999999</v>
      </c>
      <c r="AN18" s="15">
        <f>ROUND(VLOOKUP($C$2,'[28]ERU-1'!$A$6:$BE$17,AN$2,FALSE),3)</f>
        <v>0</v>
      </c>
      <c r="AO18" s="15">
        <f>ROUND(VLOOKUP($C$2,'[28]ERU-1'!$A$6:$BE$17,AO$2,FALSE),3)</f>
        <v>0</v>
      </c>
      <c r="AP18" s="15">
        <f>ROUND(VLOOKUP($C$2,'[28]ERU-1'!$A$6:$BE$17,AP$2,FALSE),3)</f>
        <v>0</v>
      </c>
      <c r="AQ18" s="15">
        <f>ROUND(VLOOKUP($C$2,'[28]ERU-1'!$A$6:$BE$17,AQ$2,FALSE),3)</f>
        <v>0</v>
      </c>
      <c r="AR18" s="15">
        <f>ROUND(VLOOKUP($C$2,'[28]ERU-1'!$A$6:$BE$17,AR$2,FALSE),3)</f>
        <v>0</v>
      </c>
      <c r="AS18" s="15">
        <f>ROUND(VLOOKUP($C$2,'[28]ERU-1'!$A$6:$BE$17,AS$2,FALSE),3)</f>
        <v>0</v>
      </c>
      <c r="AT18" s="15">
        <f>ROUND(VLOOKUP($C$2,'[28]ERU-1'!$A$6:$BE$17,AT$2,FALSE),3)</f>
        <v>0</v>
      </c>
      <c r="AU18" s="15">
        <f>ROUND(VLOOKUP($C$2,'[28]ERU-1'!$A$6:$BE$17,AU$2,FALSE),3)</f>
        <v>0</v>
      </c>
      <c r="AV18" s="15">
        <f>ROUND(VLOOKUP($C$2,'[28]ERU-1'!$A$6:$BE$17,AV$2,FALSE),3)</f>
        <v>967</v>
      </c>
      <c r="AW18" s="15">
        <f>ROUND(VLOOKUP($C$2,'[28]ERU-1'!$A$6:$BE$17,AW$2,FALSE),3)</f>
        <v>0</v>
      </c>
      <c r="AX18" s="15">
        <f>ROUND(VLOOKUP($C$2,'[28]ERU-1'!$A$6:$BE$17,AX$2,FALSE),3)</f>
        <v>0</v>
      </c>
      <c r="AY18" s="15">
        <f>ROUND(VLOOKUP($C$2,'[28]ERU-1'!$A$6:$BE$17,AY$2,FALSE),3)</f>
        <v>0</v>
      </c>
      <c r="AZ18" s="15">
        <f>ROUND(VLOOKUP($C$2,'[28]ERU-1'!$A$6:$BE$17,AZ$2,FALSE),3)</f>
        <v>0</v>
      </c>
      <c r="BA18" s="15">
        <f>ROUND(VLOOKUP($C$2,'[28]ERU-1'!$A$6:$BE$17,BA$2,FALSE),3)</f>
        <v>0</v>
      </c>
      <c r="BB18" s="15">
        <f>ROUND(VLOOKUP($C$2,'[28]ERU-1'!$A$6:$BE$17,BB$2,FALSE),3)</f>
        <v>0</v>
      </c>
      <c r="BC18" s="15">
        <f>ROUND(VLOOKUP($C$2,'[28]ERU-1'!$A$6:$BE$17,BC$2,FALSE),3)</f>
        <v>0</v>
      </c>
      <c r="BD18" s="15">
        <f>ROUND(VLOOKUP($C$2,'[28]ERU-1'!$A$6:$BE$17,BD$2,FALSE),3)</f>
        <v>0</v>
      </c>
      <c r="BE18" s="15">
        <f>ROUND(VLOOKUP($C$2,'[28]ERU-1'!$A$6:$BE$17,BE$2,FALSE),3)</f>
        <v>238.6</v>
      </c>
      <c r="BF18" s="15">
        <f>ROUND(VLOOKUP($C$2,'[28]ERU-1'!$A$6:$BE$17,BF$2,FALSE),3)</f>
        <v>967</v>
      </c>
      <c r="BG18" s="15">
        <f>ROUND(VLOOKUP($C$2,'[28]ERU-1'!$A$6:$BE$17,BG$2,FALSE),3)</f>
        <v>659.61599999999999</v>
      </c>
      <c r="BH18" s="15"/>
      <c r="BI18" s="15"/>
      <c r="BJ18" s="15" t="s">
        <v>719</v>
      </c>
      <c r="BK18" s="15" t="str">
        <f>INDEX(Licence!$I$2:$I$181,MATCH(Data!BJ18,Licence!$C$2:$C$181,0))</f>
        <v>Vysočina</v>
      </c>
      <c r="BL18" s="15">
        <f>INDEX(Licence!$G$2:$G$181,MATCH(Data!BJ18,Licence!$C$2:$C$181,0))/1000</f>
        <v>0.58399999999999996</v>
      </c>
      <c r="BM18" s="15">
        <f>INDEX(Licence!$F$2:$F$181,MATCH(Data!BJ18,Licence!$C$2:$C$181,0))/1000</f>
        <v>0.73499999999999999</v>
      </c>
      <c r="BN18" s="15" t="str">
        <f>INDEX(Licence!$K$2:$K$181,MATCH(Data!BJ18,Licence!$C$2:$C$181,0))</f>
        <v>ČEZ Distribuce, a.s.</v>
      </c>
      <c r="BO18" s="15"/>
      <c r="BP18" s="16">
        <f t="shared" si="0"/>
        <v>76.894907205269604</v>
      </c>
      <c r="BS18" t="str">
        <f t="shared" si="1"/>
        <v>KJ - Havlíčkův Brod, Na Výšině</v>
      </c>
    </row>
    <row r="19" spans="1:71" ht="18.75" x14ac:dyDescent="0.3">
      <c r="A19" s="15">
        <f>[29]ExportDB!$C$3</f>
        <v>2681</v>
      </c>
      <c r="B19" s="25">
        <f t="shared" si="2"/>
        <v>15</v>
      </c>
      <c r="C19" s="14" t="s">
        <v>615</v>
      </c>
      <c r="D19" s="15" t="str">
        <f t="shared" si="3"/>
        <v>Únor</v>
      </c>
      <c r="E19" s="15">
        <f>ROUND(VLOOKUP($C$2,'[29]ERU-1'!$A$6:$BE$17,E$2,FALSE),3)</f>
        <v>2</v>
      </c>
      <c r="F19" s="47">
        <f t="shared" si="4"/>
        <v>0</v>
      </c>
      <c r="G19" s="15">
        <f>ROUND(VLOOKUP($C$2,'[30]ERU-1'!$A$6:$BE$17,G$2,FALSE),3)</f>
        <v>418.601</v>
      </c>
      <c r="H19" s="15">
        <f>ROUND(VLOOKUP($C$2,'[30]ERU-1'!$A$6:$BE$17,H$2,FALSE),3)</f>
        <v>202.47900000000001</v>
      </c>
      <c r="I19" s="15">
        <f>ROUND(VLOOKUP($C$2,'[30]ERU-1'!$A$6:$BE$17,I$2,FALSE),3)</f>
        <v>216.12200000000001</v>
      </c>
      <c r="J19" s="15">
        <f>ROUND(VLOOKUP($C$2,'[30]ERU-1'!$A$6:$BE$17,J$2,FALSE),3)</f>
        <v>34.988</v>
      </c>
      <c r="K19" s="15">
        <f>ROUND(VLOOKUP($C$2,'[30]ERU-1'!$A$6:$BE$17,K$2,FALSE),3)</f>
        <v>0</v>
      </c>
      <c r="L19" s="15">
        <f>ROUND(VLOOKUP($C$2,'[30]ERU-1'!$A$6:$BE$17,L$2,FALSE),3)</f>
        <v>157.70699999999999</v>
      </c>
      <c r="M19" s="15">
        <f>ROUND(VLOOKUP($C$2,'[30]ERU-1'!$A$6:$BE$17,M$2,FALSE),3)</f>
        <v>1.623</v>
      </c>
      <c r="N19" s="15">
        <f>ROUND(VLOOKUP($C$2,'[30]ERU-1'!$A$6:$BE$17,N$2,FALSE),3)</f>
        <v>1.732</v>
      </c>
      <c r="O19" s="15">
        <f>ROUND(VLOOKUP($C$2,'[30]ERU-1'!$A$6:$BE$17,O$2,FALSE),3)</f>
        <v>0</v>
      </c>
      <c r="P19" s="15">
        <f>ROUND(VLOOKUP($C$2,'[30]ERU-1'!$A$6:$BE$17,P$2,FALSE),3)</f>
        <v>0</v>
      </c>
      <c r="Q19" s="15">
        <f>ROUND(VLOOKUP($C$2,'[30]ERU-1'!$A$6:$BE$17,Q$2,FALSE),3)</f>
        <v>154.352</v>
      </c>
      <c r="R19" s="43">
        <f t="shared" si="5"/>
        <v>0</v>
      </c>
      <c r="S19" s="15">
        <f>ROUND(VLOOKUP($C$2,'[30]ERU-1'!$A$6:$BE$17,S$2,FALSE),3)</f>
        <v>606</v>
      </c>
      <c r="T19" s="15">
        <f>ROUND(VLOOKUP($C$2,'[30]ERU-1'!$A$6:$BE$17,T$2,FALSE),3)</f>
        <v>0</v>
      </c>
      <c r="U19" s="15">
        <f>ROUND(VLOOKUP($C$2,'[30]ERU-1'!$A$6:$BE$17,U$2,FALSE),3)</f>
        <v>0</v>
      </c>
      <c r="V19" s="15">
        <f>ROUND(VLOOKUP($C$2,'[30]ERU-1'!$A$6:$BE$17,V$2,FALSE),3)</f>
        <v>0</v>
      </c>
      <c r="W19" s="15">
        <f>ROUND(VLOOKUP($C$2,'[30]ERU-1'!$A$6:$BE$17,W$2,FALSE),3)</f>
        <v>0</v>
      </c>
      <c r="X19" s="15">
        <f>ROUND(VLOOKUP($C$2,'[30]ERU-1'!$A$6:$BE$17,X$2,FALSE),3)</f>
        <v>606</v>
      </c>
      <c r="Y19" s="15">
        <f>ROUND(VLOOKUP($C$2,'[30]ERU-1'!$A$6:$BE$17,Y$2,FALSE),3)</f>
        <v>0</v>
      </c>
      <c r="Z19" s="15">
        <f>ROUND(VLOOKUP($C$2,'[30]ERU-1'!$A$6:$BE$17,Z$2,FALSE),3)</f>
        <v>0.65</v>
      </c>
      <c r="AA19" s="15">
        <f>ROUND(VLOOKUP($C$2,'[30]ERU-1'!$A$6:$BE$17,AA$2,FALSE),3)</f>
        <v>157.70699999999999</v>
      </c>
      <c r="AB19" s="15">
        <f>ROUND(VLOOKUP($C$2,'[30]ERU-1'!$A$6:$BE$17,AB$2,FALSE),3)</f>
        <v>4.0049999999999999</v>
      </c>
      <c r="AC19" s="15">
        <f>ROUND(VLOOKUP($C$2,'[30]ERU-1'!$A$6:$BE$17,AC$2,FALSE),3)</f>
        <v>0</v>
      </c>
      <c r="AD19" s="15">
        <f>ROUND(VLOOKUP($C$2,'[30]ERU-1'!$A$6:$BE$17,AD$2,FALSE),3)</f>
        <v>0</v>
      </c>
      <c r="AE19" s="15">
        <f>ROUND(VLOOKUP($C$2,'[30]ERU-1'!$A$6:$BE$17,AE$2,FALSE),3)</f>
        <v>0</v>
      </c>
      <c r="AF19" s="15">
        <f>ROUND(VLOOKUP($C$2,'[30]ERU-1'!$A$6:$BE$17,AF$2,FALSE),3)</f>
        <v>0</v>
      </c>
      <c r="AG19" s="15">
        <f>ROUND(VLOOKUP($C$2,'[30]ERU-1'!$A$6:$BE$17,AG$2,FALSE),3)</f>
        <v>0</v>
      </c>
      <c r="AH19" s="15">
        <f>ROUND(VLOOKUP($C$2,'[30]ERU-1'!$A$6:$BE$17,AH$2,FALSE),3)</f>
        <v>606</v>
      </c>
      <c r="AI19" s="15">
        <f>ROUND(VLOOKUP($C$2,'[30]ERU-1'!$A$6:$BE$17,AI$2,FALSE),3)</f>
        <v>0</v>
      </c>
      <c r="AJ19" s="15" t="s">
        <v>595</v>
      </c>
      <c r="AK19" s="15">
        <f>ROUND(VLOOKUP($C$2,'[30]ERU-1'!$A$6:$BE$17,AK$2,FALSE),3)</f>
        <v>0</v>
      </c>
      <c r="AL19" s="15">
        <f>ROUND(VLOOKUP($C$2,'[30]ERU-1'!$A$6:$BE$17,AL$2,FALSE),3)</f>
        <v>0</v>
      </c>
      <c r="AM19" s="15">
        <f>ROUND(VLOOKUP($C$2,'[30]ERU-1'!$A$6:$BE$17,AM$2,FALSE),3)</f>
        <v>154.352</v>
      </c>
      <c r="AN19" s="15">
        <f>ROUND(VLOOKUP($C$2,'[30]ERU-1'!$A$6:$BE$17,AN$2,FALSE),3)</f>
        <v>0</v>
      </c>
      <c r="AO19" s="15">
        <f>ROUND(VLOOKUP($C$2,'[30]ERU-1'!$A$6:$BE$17,AO$2,FALSE),3)</f>
        <v>0</v>
      </c>
      <c r="AP19" s="15">
        <f>ROUND(VLOOKUP($C$2,'[30]ERU-1'!$A$6:$BE$17,AP$2,FALSE),3)</f>
        <v>0</v>
      </c>
      <c r="AQ19" s="15">
        <f>ROUND(VLOOKUP($C$2,'[30]ERU-1'!$A$6:$BE$17,AQ$2,FALSE),3)</f>
        <v>0</v>
      </c>
      <c r="AR19" s="15">
        <f>ROUND(VLOOKUP($C$2,'[30]ERU-1'!$A$6:$BE$17,AR$2,FALSE),3)</f>
        <v>0</v>
      </c>
      <c r="AS19" s="15">
        <f>ROUND(VLOOKUP($C$2,'[30]ERU-1'!$A$6:$BE$17,AS$2,FALSE),3)</f>
        <v>0</v>
      </c>
      <c r="AT19" s="15">
        <f>ROUND(VLOOKUP($C$2,'[30]ERU-1'!$A$6:$BE$17,AT$2,FALSE),3)</f>
        <v>0</v>
      </c>
      <c r="AU19" s="15">
        <f>ROUND(VLOOKUP($C$2,'[30]ERU-1'!$A$6:$BE$17,AU$2,FALSE),3)</f>
        <v>0</v>
      </c>
      <c r="AV19" s="15">
        <f>ROUND(VLOOKUP($C$2,'[30]ERU-1'!$A$6:$BE$17,AV$2,FALSE),3)</f>
        <v>606</v>
      </c>
      <c r="AW19" s="15">
        <f>ROUND(VLOOKUP($C$2,'[30]ERU-1'!$A$6:$BE$17,AW$2,FALSE),3)</f>
        <v>0</v>
      </c>
      <c r="AX19" s="15">
        <f>ROUND(VLOOKUP($C$2,'[30]ERU-1'!$A$6:$BE$17,AX$2,FALSE),3)</f>
        <v>0</v>
      </c>
      <c r="AY19" s="15">
        <f>ROUND(VLOOKUP($C$2,'[30]ERU-1'!$A$6:$BE$17,AY$2,FALSE),3)</f>
        <v>0</v>
      </c>
      <c r="AZ19" s="15">
        <f>ROUND(VLOOKUP($C$2,'[30]ERU-1'!$A$6:$BE$17,AZ$2,FALSE),3)</f>
        <v>0</v>
      </c>
      <c r="BA19" s="15">
        <f>ROUND(VLOOKUP($C$2,'[30]ERU-1'!$A$6:$BE$17,BA$2,FALSE),3)</f>
        <v>0</v>
      </c>
      <c r="BB19" s="15">
        <f>ROUND(VLOOKUP($C$2,'[30]ERU-1'!$A$6:$BE$17,BB$2,FALSE),3)</f>
        <v>0</v>
      </c>
      <c r="BC19" s="15">
        <f>ROUND(VLOOKUP($C$2,'[30]ERU-1'!$A$6:$BE$17,BC$2,FALSE),3)</f>
        <v>0</v>
      </c>
      <c r="BD19" s="15">
        <f>ROUND(VLOOKUP($C$2,'[30]ERU-1'!$A$6:$BE$17,BD$2,FALSE),3)</f>
        <v>0</v>
      </c>
      <c r="BE19" s="15">
        <f>ROUND(VLOOKUP($C$2,'[30]ERU-1'!$A$6:$BE$17,BE$2,FALSE),3)</f>
        <v>157.70699999999999</v>
      </c>
      <c r="BF19" s="15">
        <f>ROUND(VLOOKUP($C$2,'[30]ERU-1'!$A$6:$BE$17,BF$2,FALSE),3)</f>
        <v>606</v>
      </c>
      <c r="BG19" s="15">
        <f>ROUND(VLOOKUP($C$2,'[30]ERU-1'!$A$6:$BE$17,BG$2,FALSE),3)</f>
        <v>418.601</v>
      </c>
      <c r="BH19" s="15"/>
      <c r="BI19" s="15"/>
      <c r="BJ19" s="15" t="s">
        <v>720</v>
      </c>
      <c r="BK19" s="15" t="str">
        <f>INDEX(Licence!$I$2:$I$181,MATCH(Data!BJ19,Licence!$C$2:$C$181,0))</f>
        <v>Vysočina</v>
      </c>
      <c r="BL19" s="15">
        <f>INDEX(Licence!$G$2:$G$181,MATCH(Data!BJ19,Licence!$C$2:$C$181,0))/1000</f>
        <v>0.4</v>
      </c>
      <c r="BM19" s="15">
        <f>INDEX(Licence!$F$2:$F$181,MATCH(Data!BJ19,Licence!$C$2:$C$181,0))/1000</f>
        <v>0.47199999999999998</v>
      </c>
      <c r="BN19" s="15" t="str">
        <f>INDEX(Licence!$K$2:$K$181,MATCH(Data!BJ19,Licence!$C$2:$C$181,0))</f>
        <v>ČEZ Distribuce, a.s.</v>
      </c>
      <c r="BO19" s="15"/>
      <c r="BP19" s="16">
        <f t="shared" si="0"/>
        <v>77.88809232021265</v>
      </c>
      <c r="BS19" t="str">
        <f t="shared" si="1"/>
        <v>KJ - Havlíčkův Brod, Smetanovo náměstí</v>
      </c>
    </row>
    <row r="20" spans="1:71" ht="18.75" x14ac:dyDescent="0.3">
      <c r="A20" s="15">
        <f>[31]ExportDB!$C$3</f>
        <v>2683</v>
      </c>
      <c r="B20" s="25">
        <f t="shared" si="2"/>
        <v>16</v>
      </c>
      <c r="C20" s="14" t="s">
        <v>616</v>
      </c>
      <c r="D20" s="15" t="str">
        <f t="shared" si="3"/>
        <v>Únor</v>
      </c>
      <c r="E20" s="15">
        <f>ROUND(VLOOKUP($C$2,'[31]ERU-1'!$A$6:$BE$17,E$2,FALSE),3)</f>
        <v>2</v>
      </c>
      <c r="F20" s="47">
        <f t="shared" si="4"/>
        <v>0</v>
      </c>
      <c r="G20" s="15">
        <f>ROUND(VLOOKUP($C$2,'[32]ERU-1'!$A$6:$BE$17,G$2,FALSE),3)</f>
        <v>429.27</v>
      </c>
      <c r="H20" s="15">
        <f>ROUND(VLOOKUP($C$2,'[32]ERU-1'!$A$6:$BE$17,H$2,FALSE),3)</f>
        <v>210.73599999999999</v>
      </c>
      <c r="I20" s="15">
        <f>ROUND(VLOOKUP($C$2,'[32]ERU-1'!$A$6:$BE$17,I$2,FALSE),3)</f>
        <v>218.53399999999999</v>
      </c>
      <c r="J20" s="15">
        <f>ROUND(VLOOKUP($C$2,'[32]ERU-1'!$A$6:$BE$17,J$2,FALSE),3)</f>
        <v>34.988</v>
      </c>
      <c r="K20" s="15">
        <f>ROUND(VLOOKUP($C$2,'[32]ERU-1'!$A$6:$BE$17,K$2,FALSE),3)</f>
        <v>0</v>
      </c>
      <c r="L20" s="15">
        <f>ROUND(VLOOKUP($C$2,'[32]ERU-1'!$A$6:$BE$17,L$2,FALSE),3)</f>
        <v>160.988</v>
      </c>
      <c r="M20" s="15">
        <f>ROUND(VLOOKUP($C$2,'[32]ERU-1'!$A$6:$BE$17,M$2,FALSE),3)</f>
        <v>1.5960000000000001</v>
      </c>
      <c r="N20" s="15">
        <f>ROUND(VLOOKUP($C$2,'[32]ERU-1'!$A$6:$BE$17,N$2,FALSE),3)</f>
        <v>1.655</v>
      </c>
      <c r="O20" s="15">
        <f>ROUND(VLOOKUP($C$2,'[32]ERU-1'!$A$6:$BE$17,O$2,FALSE),3)</f>
        <v>0</v>
      </c>
      <c r="P20" s="15">
        <f>ROUND(VLOOKUP($C$2,'[32]ERU-1'!$A$6:$BE$17,P$2,FALSE),3)</f>
        <v>0</v>
      </c>
      <c r="Q20" s="15">
        <f>ROUND(VLOOKUP($C$2,'[32]ERU-1'!$A$6:$BE$17,Q$2,FALSE),3)</f>
        <v>157.73699999999999</v>
      </c>
      <c r="R20" s="43">
        <f t="shared" si="5"/>
        <v>0</v>
      </c>
      <c r="S20" s="15">
        <f>ROUND(VLOOKUP($C$2,'[32]ERU-1'!$A$6:$BE$17,S$2,FALSE),3)</f>
        <v>601</v>
      </c>
      <c r="T20" s="15">
        <f>ROUND(VLOOKUP($C$2,'[32]ERU-1'!$A$6:$BE$17,T$2,FALSE),3)</f>
        <v>0</v>
      </c>
      <c r="U20" s="15">
        <f>ROUND(VLOOKUP($C$2,'[32]ERU-1'!$A$6:$BE$17,U$2,FALSE),3)</f>
        <v>0</v>
      </c>
      <c r="V20" s="15">
        <f>ROUND(VLOOKUP($C$2,'[32]ERU-1'!$A$6:$BE$17,V$2,FALSE),3)</f>
        <v>0</v>
      </c>
      <c r="W20" s="15">
        <f>ROUND(VLOOKUP($C$2,'[32]ERU-1'!$A$6:$BE$17,W$2,FALSE),3)</f>
        <v>0</v>
      </c>
      <c r="X20" s="15">
        <f>ROUND(VLOOKUP($C$2,'[32]ERU-1'!$A$6:$BE$17,X$2,FALSE),3)</f>
        <v>601</v>
      </c>
      <c r="Y20" s="15">
        <f>ROUND(VLOOKUP($C$2,'[32]ERU-1'!$A$6:$BE$17,Y$2,FALSE),3)</f>
        <v>0</v>
      </c>
      <c r="Z20" s="15">
        <f>ROUND(VLOOKUP($C$2,'[32]ERU-1'!$A$6:$BE$17,Z$2,FALSE),3)</f>
        <v>0.373</v>
      </c>
      <c r="AA20" s="15">
        <f>ROUND(VLOOKUP($C$2,'[32]ERU-1'!$A$6:$BE$17,AA$2,FALSE),3)</f>
        <v>160.988</v>
      </c>
      <c r="AB20" s="15">
        <f>ROUND(VLOOKUP($C$2,'[32]ERU-1'!$A$6:$BE$17,AB$2,FALSE),3)</f>
        <v>3.6240000000000001</v>
      </c>
      <c r="AC20" s="15">
        <f>ROUND(VLOOKUP($C$2,'[32]ERU-1'!$A$6:$BE$17,AC$2,FALSE),3)</f>
        <v>0</v>
      </c>
      <c r="AD20" s="15">
        <f>ROUND(VLOOKUP($C$2,'[32]ERU-1'!$A$6:$BE$17,AD$2,FALSE),3)</f>
        <v>0</v>
      </c>
      <c r="AE20" s="15">
        <f>ROUND(VLOOKUP($C$2,'[32]ERU-1'!$A$6:$BE$17,AE$2,FALSE),3)</f>
        <v>0</v>
      </c>
      <c r="AF20" s="15">
        <f>ROUND(VLOOKUP($C$2,'[32]ERU-1'!$A$6:$BE$17,AF$2,FALSE),3)</f>
        <v>0</v>
      </c>
      <c r="AG20" s="15">
        <f>ROUND(VLOOKUP($C$2,'[32]ERU-1'!$A$6:$BE$17,AG$2,FALSE),3)</f>
        <v>0</v>
      </c>
      <c r="AH20" s="15">
        <f>ROUND(VLOOKUP($C$2,'[32]ERU-1'!$A$6:$BE$17,AH$2,FALSE),3)</f>
        <v>601</v>
      </c>
      <c r="AI20" s="15">
        <f>ROUND(VLOOKUP($C$2,'[32]ERU-1'!$A$6:$BE$17,AI$2,FALSE),3)</f>
        <v>0</v>
      </c>
      <c r="AJ20" s="15" t="s">
        <v>595</v>
      </c>
      <c r="AK20" s="15">
        <f>ROUND(VLOOKUP($C$2,'[32]ERU-1'!$A$6:$BE$17,AK$2,FALSE),3)</f>
        <v>0</v>
      </c>
      <c r="AL20" s="15">
        <f>ROUND(VLOOKUP($C$2,'[32]ERU-1'!$A$6:$BE$17,AL$2,FALSE),3)</f>
        <v>0</v>
      </c>
      <c r="AM20" s="15">
        <f>ROUND(VLOOKUP($C$2,'[32]ERU-1'!$A$6:$BE$17,AM$2,FALSE),3)</f>
        <v>157.73699999999999</v>
      </c>
      <c r="AN20" s="15">
        <f>ROUND(VLOOKUP($C$2,'[32]ERU-1'!$A$6:$BE$17,AN$2,FALSE),3)</f>
        <v>0</v>
      </c>
      <c r="AO20" s="15">
        <f>ROUND(VLOOKUP($C$2,'[32]ERU-1'!$A$6:$BE$17,AO$2,FALSE),3)</f>
        <v>0</v>
      </c>
      <c r="AP20" s="15">
        <f>ROUND(VLOOKUP($C$2,'[32]ERU-1'!$A$6:$BE$17,AP$2,FALSE),3)</f>
        <v>0</v>
      </c>
      <c r="AQ20" s="15">
        <f>ROUND(VLOOKUP($C$2,'[32]ERU-1'!$A$6:$BE$17,AQ$2,FALSE),3)</f>
        <v>0</v>
      </c>
      <c r="AR20" s="15">
        <f>ROUND(VLOOKUP($C$2,'[32]ERU-1'!$A$6:$BE$17,AR$2,FALSE),3)</f>
        <v>0</v>
      </c>
      <c r="AS20" s="15">
        <f>ROUND(VLOOKUP($C$2,'[32]ERU-1'!$A$6:$BE$17,AS$2,FALSE),3)</f>
        <v>0</v>
      </c>
      <c r="AT20" s="15">
        <f>ROUND(VLOOKUP($C$2,'[32]ERU-1'!$A$6:$BE$17,AT$2,FALSE),3)</f>
        <v>0</v>
      </c>
      <c r="AU20" s="15">
        <f>ROUND(VLOOKUP($C$2,'[32]ERU-1'!$A$6:$BE$17,AU$2,FALSE),3)</f>
        <v>0</v>
      </c>
      <c r="AV20" s="15">
        <f>ROUND(VLOOKUP($C$2,'[32]ERU-1'!$A$6:$BE$17,AV$2,FALSE),3)</f>
        <v>601</v>
      </c>
      <c r="AW20" s="15">
        <f>ROUND(VLOOKUP($C$2,'[32]ERU-1'!$A$6:$BE$17,AW$2,FALSE),3)</f>
        <v>0</v>
      </c>
      <c r="AX20" s="15">
        <f>ROUND(VLOOKUP($C$2,'[32]ERU-1'!$A$6:$BE$17,AX$2,FALSE),3)</f>
        <v>0</v>
      </c>
      <c r="AY20" s="15">
        <f>ROUND(VLOOKUP($C$2,'[32]ERU-1'!$A$6:$BE$17,AY$2,FALSE),3)</f>
        <v>0</v>
      </c>
      <c r="AZ20" s="15">
        <f>ROUND(VLOOKUP($C$2,'[32]ERU-1'!$A$6:$BE$17,AZ$2,FALSE),3)</f>
        <v>0</v>
      </c>
      <c r="BA20" s="15">
        <f>ROUND(VLOOKUP($C$2,'[32]ERU-1'!$A$6:$BE$17,BA$2,FALSE),3)</f>
        <v>0</v>
      </c>
      <c r="BB20" s="15">
        <f>ROUND(VLOOKUP($C$2,'[32]ERU-1'!$A$6:$BE$17,BB$2,FALSE),3)</f>
        <v>0</v>
      </c>
      <c r="BC20" s="15">
        <f>ROUND(VLOOKUP($C$2,'[32]ERU-1'!$A$6:$BE$17,BC$2,FALSE),3)</f>
        <v>0</v>
      </c>
      <c r="BD20" s="15">
        <f>ROUND(VLOOKUP($C$2,'[32]ERU-1'!$A$6:$BE$17,BD$2,FALSE),3)</f>
        <v>0</v>
      </c>
      <c r="BE20" s="15">
        <f>ROUND(VLOOKUP($C$2,'[32]ERU-1'!$A$6:$BE$17,BE$2,FALSE),3)</f>
        <v>160.988</v>
      </c>
      <c r="BF20" s="15">
        <f>ROUND(VLOOKUP($C$2,'[32]ERU-1'!$A$6:$BE$17,BF$2,FALSE),3)</f>
        <v>601</v>
      </c>
      <c r="BG20" s="15">
        <f>ROUND(VLOOKUP($C$2,'[32]ERU-1'!$A$6:$BE$17,BG$2,FALSE),3)</f>
        <v>429.27</v>
      </c>
      <c r="BH20" s="15"/>
      <c r="BI20" s="15"/>
      <c r="BJ20" s="15" t="s">
        <v>721</v>
      </c>
      <c r="BK20" s="15" t="str">
        <f>INDEX(Licence!$I$2:$I$181,MATCH(Data!BJ20,Licence!$C$2:$C$181,0))</f>
        <v>Vysočina</v>
      </c>
      <c r="BL20" s="15">
        <f>INDEX(Licence!$G$2:$G$181,MATCH(Data!BJ20,Licence!$C$2:$C$181,0))/1000</f>
        <v>0.4</v>
      </c>
      <c r="BM20" s="15">
        <f>INDEX(Licence!$F$2:$F$181,MATCH(Data!BJ20,Licence!$C$2:$C$181,0))/1000</f>
        <v>0.47199999999999998</v>
      </c>
      <c r="BN20" s="15" t="str">
        <f>INDEX(Licence!$K$2:$K$181,MATCH(Data!BJ20,Licence!$C$2:$C$181,0))</f>
        <v>ČEZ Distribuce, a.s.</v>
      </c>
      <c r="BO20" s="15"/>
      <c r="BP20" s="16">
        <f t="shared" si="0"/>
        <v>76.393049699360404</v>
      </c>
      <c r="BS20" t="str">
        <f t="shared" si="1"/>
        <v>KJ - Havlíčkův Brod, Žižkov II</v>
      </c>
    </row>
    <row r="21" spans="1:71" ht="18.75" x14ac:dyDescent="0.3">
      <c r="A21" s="15">
        <f>[33]ExportDB!$C$3</f>
        <v>2879</v>
      </c>
      <c r="B21" s="25">
        <f t="shared" si="2"/>
        <v>17</v>
      </c>
      <c r="C21" s="14" t="s">
        <v>617</v>
      </c>
      <c r="D21" s="15" t="str">
        <f t="shared" si="3"/>
        <v>Únor</v>
      </c>
      <c r="E21" s="15">
        <f>ROUND(VLOOKUP($C$2,'[33]ERU-1'!$A$6:$BE$17,E$2,FALSE),3)</f>
        <v>2</v>
      </c>
      <c r="F21" s="47">
        <f t="shared" si="4"/>
        <v>0</v>
      </c>
      <c r="G21" s="15">
        <f>ROUND(VLOOKUP($C$2,'[34]ERU-1'!$A$6:$BE$17,G$2,FALSE),3)</f>
        <v>1786.4349999999999</v>
      </c>
      <c r="H21" s="15">
        <f>ROUND(VLOOKUP($C$2,'[34]ERU-1'!$A$6:$BE$17,H$2,FALSE),3)</f>
        <v>834.50400000000002</v>
      </c>
      <c r="I21" s="15">
        <f>ROUND(VLOOKUP($C$2,'[34]ERU-1'!$A$6:$BE$17,I$2,FALSE),3)</f>
        <v>951.93100000000004</v>
      </c>
      <c r="J21" s="15">
        <f>ROUND(VLOOKUP($C$2,'[34]ERU-1'!$A$6:$BE$17,J$2,FALSE),3)</f>
        <v>34.831000000000003</v>
      </c>
      <c r="K21" s="15">
        <f>ROUND(VLOOKUP($C$2,'[34]ERU-1'!$A$6:$BE$17,K$2,FALSE),3)</f>
        <v>0</v>
      </c>
      <c r="L21" s="15">
        <f>ROUND(VLOOKUP($C$2,'[34]ERU-1'!$A$6:$BE$17,L$2,FALSE),3)</f>
        <v>653.58600000000001</v>
      </c>
      <c r="M21" s="15">
        <f>ROUND(VLOOKUP($C$2,'[34]ERU-1'!$A$6:$BE$17,M$2,FALSE),3)</f>
        <v>9.3290000000000006</v>
      </c>
      <c r="N21" s="15">
        <f>ROUND(VLOOKUP($C$2,'[34]ERU-1'!$A$6:$BE$17,N$2,FALSE),3)</f>
        <v>10.641</v>
      </c>
      <c r="O21" s="15">
        <f>ROUND(VLOOKUP($C$2,'[34]ERU-1'!$A$6:$BE$17,O$2,FALSE),3)</f>
        <v>0</v>
      </c>
      <c r="P21" s="15">
        <f>ROUND(VLOOKUP($C$2,'[34]ERU-1'!$A$6:$BE$17,P$2,FALSE),3)</f>
        <v>0</v>
      </c>
      <c r="Q21" s="15">
        <f>ROUND(VLOOKUP($C$2,'[34]ERU-1'!$A$6:$BE$17,Q$2,FALSE),3)</f>
        <v>633.61599999999999</v>
      </c>
      <c r="R21" s="43">
        <f t="shared" si="5"/>
        <v>0</v>
      </c>
      <c r="S21" s="15">
        <f>ROUND(VLOOKUP($C$2,'[34]ERU-1'!$A$6:$BE$17,S$2,FALSE),3)</f>
        <v>2684</v>
      </c>
      <c r="T21" s="15">
        <f>ROUND(VLOOKUP($C$2,'[34]ERU-1'!$A$6:$BE$17,T$2,FALSE),3)</f>
        <v>0</v>
      </c>
      <c r="U21" s="15">
        <f>ROUND(VLOOKUP($C$2,'[34]ERU-1'!$A$6:$BE$17,U$2,FALSE),3)</f>
        <v>0</v>
      </c>
      <c r="V21" s="15">
        <f>ROUND(VLOOKUP($C$2,'[34]ERU-1'!$A$6:$BE$17,V$2,FALSE),3)</f>
        <v>0</v>
      </c>
      <c r="W21" s="15">
        <f>ROUND(VLOOKUP($C$2,'[34]ERU-1'!$A$6:$BE$17,W$2,FALSE),3)</f>
        <v>0</v>
      </c>
      <c r="X21" s="15">
        <f>ROUND(VLOOKUP($C$2,'[34]ERU-1'!$A$6:$BE$17,X$2,FALSE),3)</f>
        <v>2684</v>
      </c>
      <c r="Y21" s="15">
        <f>ROUND(VLOOKUP($C$2,'[34]ERU-1'!$A$6:$BE$17,Y$2,FALSE),3)</f>
        <v>0</v>
      </c>
      <c r="Z21" s="15">
        <f>ROUND(VLOOKUP($C$2,'[34]ERU-1'!$A$6:$BE$17,Z$2,FALSE),3)</f>
        <v>0.98899999999999999</v>
      </c>
      <c r="AA21" s="15">
        <f>ROUND(VLOOKUP($C$2,'[34]ERU-1'!$A$6:$BE$17,AA$2,FALSE),3)</f>
        <v>653.58600000000001</v>
      </c>
      <c r="AB21" s="15">
        <f>ROUND(VLOOKUP($C$2,'[34]ERU-1'!$A$6:$BE$17,AB$2,FALSE),3)</f>
        <v>20.959</v>
      </c>
      <c r="AC21" s="15">
        <f>ROUND(VLOOKUP($C$2,'[34]ERU-1'!$A$6:$BE$17,AC$2,FALSE),3)</f>
        <v>0</v>
      </c>
      <c r="AD21" s="15">
        <f>ROUND(VLOOKUP($C$2,'[34]ERU-1'!$A$6:$BE$17,AD$2,FALSE),3)</f>
        <v>0</v>
      </c>
      <c r="AE21" s="15">
        <f>ROUND(VLOOKUP($C$2,'[34]ERU-1'!$A$6:$BE$17,AE$2,FALSE),3)</f>
        <v>0</v>
      </c>
      <c r="AF21" s="15">
        <f>ROUND(VLOOKUP($C$2,'[34]ERU-1'!$A$6:$BE$17,AF$2,FALSE),3)</f>
        <v>0</v>
      </c>
      <c r="AG21" s="15">
        <f>ROUND(VLOOKUP($C$2,'[34]ERU-1'!$A$6:$BE$17,AG$2,FALSE),3)</f>
        <v>0</v>
      </c>
      <c r="AH21" s="15">
        <f>ROUND(VLOOKUP($C$2,'[34]ERU-1'!$A$6:$BE$17,AH$2,FALSE),3)</f>
        <v>2684</v>
      </c>
      <c r="AI21" s="15">
        <f>ROUND(VLOOKUP($C$2,'[34]ERU-1'!$A$6:$BE$17,AI$2,FALSE),3)</f>
        <v>0</v>
      </c>
      <c r="AJ21" s="15" t="s">
        <v>595</v>
      </c>
      <c r="AK21" s="15">
        <f>ROUND(VLOOKUP($C$2,'[34]ERU-1'!$A$6:$BE$17,AK$2,FALSE),3)</f>
        <v>0</v>
      </c>
      <c r="AL21" s="15">
        <f>ROUND(VLOOKUP($C$2,'[34]ERU-1'!$A$6:$BE$17,AL$2,FALSE),3)</f>
        <v>0</v>
      </c>
      <c r="AM21" s="15">
        <f>ROUND(VLOOKUP($C$2,'[34]ERU-1'!$A$6:$BE$17,AM$2,FALSE),3)</f>
        <v>633.61599999999999</v>
      </c>
      <c r="AN21" s="15">
        <f>ROUND(VLOOKUP($C$2,'[34]ERU-1'!$A$6:$BE$17,AN$2,FALSE),3)</f>
        <v>0</v>
      </c>
      <c r="AO21" s="15">
        <f>ROUND(VLOOKUP($C$2,'[34]ERU-1'!$A$6:$BE$17,AO$2,FALSE),3)</f>
        <v>0</v>
      </c>
      <c r="AP21" s="15">
        <f>ROUND(VLOOKUP($C$2,'[34]ERU-1'!$A$6:$BE$17,AP$2,FALSE),3)</f>
        <v>0</v>
      </c>
      <c r="AQ21" s="15">
        <f>ROUND(VLOOKUP($C$2,'[34]ERU-1'!$A$6:$BE$17,AQ$2,FALSE),3)</f>
        <v>0</v>
      </c>
      <c r="AR21" s="15">
        <f>ROUND(VLOOKUP($C$2,'[34]ERU-1'!$A$6:$BE$17,AR$2,FALSE),3)</f>
        <v>0</v>
      </c>
      <c r="AS21" s="15">
        <f>ROUND(VLOOKUP($C$2,'[34]ERU-1'!$A$6:$BE$17,AS$2,FALSE),3)</f>
        <v>0</v>
      </c>
      <c r="AT21" s="15">
        <f>ROUND(VLOOKUP($C$2,'[34]ERU-1'!$A$6:$BE$17,AT$2,FALSE),3)</f>
        <v>0</v>
      </c>
      <c r="AU21" s="15">
        <f>ROUND(VLOOKUP($C$2,'[34]ERU-1'!$A$6:$BE$17,AU$2,FALSE),3)</f>
        <v>0</v>
      </c>
      <c r="AV21" s="15">
        <f>ROUND(VLOOKUP($C$2,'[34]ERU-1'!$A$6:$BE$17,AV$2,FALSE),3)</f>
        <v>2684</v>
      </c>
      <c r="AW21" s="15">
        <f>ROUND(VLOOKUP($C$2,'[34]ERU-1'!$A$6:$BE$17,AW$2,FALSE),3)</f>
        <v>0</v>
      </c>
      <c r="AX21" s="15">
        <f>ROUND(VLOOKUP($C$2,'[34]ERU-1'!$A$6:$BE$17,AX$2,FALSE),3)</f>
        <v>0</v>
      </c>
      <c r="AY21" s="15">
        <f>ROUND(VLOOKUP($C$2,'[34]ERU-1'!$A$6:$BE$17,AY$2,FALSE),3)</f>
        <v>0</v>
      </c>
      <c r="AZ21" s="15">
        <f>ROUND(VLOOKUP($C$2,'[34]ERU-1'!$A$6:$BE$17,AZ$2,FALSE),3)</f>
        <v>0</v>
      </c>
      <c r="BA21" s="15">
        <f>ROUND(VLOOKUP($C$2,'[34]ERU-1'!$A$6:$BE$17,BA$2,FALSE),3)</f>
        <v>0</v>
      </c>
      <c r="BB21" s="15">
        <f>ROUND(VLOOKUP($C$2,'[34]ERU-1'!$A$6:$BE$17,BB$2,FALSE),3)</f>
        <v>0</v>
      </c>
      <c r="BC21" s="15">
        <f>ROUND(VLOOKUP($C$2,'[34]ERU-1'!$A$6:$BE$17,BC$2,FALSE),3)</f>
        <v>0</v>
      </c>
      <c r="BD21" s="15">
        <f>ROUND(VLOOKUP($C$2,'[34]ERU-1'!$A$6:$BE$17,BD$2,FALSE),3)</f>
        <v>0</v>
      </c>
      <c r="BE21" s="15">
        <f>ROUND(VLOOKUP($C$2,'[34]ERU-1'!$A$6:$BE$17,BE$2,FALSE),3)</f>
        <v>653.58600000000001</v>
      </c>
      <c r="BF21" s="15">
        <f>ROUND(VLOOKUP($C$2,'[34]ERU-1'!$A$6:$BE$17,BF$2,FALSE),3)</f>
        <v>2684</v>
      </c>
      <c r="BG21" s="15">
        <f>ROUND(VLOOKUP($C$2,'[34]ERU-1'!$A$6:$BE$17,BG$2,FALSE),3)</f>
        <v>1786.4349999999999</v>
      </c>
      <c r="BH21" s="15"/>
      <c r="BI21" s="15"/>
      <c r="BJ21" s="15" t="s">
        <v>722</v>
      </c>
      <c r="BK21" s="15" t="str">
        <f>INDEX(Licence!$I$2:$I$181,MATCH(Data!BJ21,Licence!$C$2:$C$181,0))</f>
        <v>Moravskoslezský</v>
      </c>
      <c r="BL21" s="15">
        <f>INDEX(Licence!$G$2:$G$181,MATCH(Data!BJ21,Licence!$C$2:$C$181,0))/1000</f>
        <v>1.56</v>
      </c>
      <c r="BM21" s="15">
        <f>INDEX(Licence!$F$2:$F$181,MATCH(Data!BJ21,Licence!$C$2:$C$181,0))/1000</f>
        <v>1.7909999999999999</v>
      </c>
      <c r="BN21" s="15" t="str">
        <f>INDEX(Licence!$K$2:$K$181,MATCH(Data!BJ21,Licence!$C$2:$C$181,0))</f>
        <v>ČEZ Distribuce, a.s.</v>
      </c>
      <c r="BO21" s="15"/>
      <c r="BP21" s="16">
        <f t="shared" si="0"/>
        <v>78.32031703115733</v>
      </c>
      <c r="BS21" t="str">
        <f t="shared" si="1"/>
        <v>KJ - Hlučín</v>
      </c>
    </row>
    <row r="22" spans="1:71" ht="18.75" x14ac:dyDescent="0.3">
      <c r="A22" s="15">
        <f>[35]ExportDB!$C$3</f>
        <v>2856</v>
      </c>
      <c r="B22" s="25">
        <f t="shared" si="2"/>
        <v>18</v>
      </c>
      <c r="C22" s="14" t="s">
        <v>618</v>
      </c>
      <c r="D22" s="15" t="str">
        <f t="shared" si="3"/>
        <v>Únor</v>
      </c>
      <c r="E22" s="15">
        <f>ROUND(VLOOKUP($C$2,'[35]ERU-1'!$A$6:$BE$17,E$2,FALSE),3)</f>
        <v>2</v>
      </c>
      <c r="F22" s="47">
        <f t="shared" si="4"/>
        <v>0</v>
      </c>
      <c r="G22" s="15">
        <f>ROUND(VLOOKUP($C$2,'[36]ERU-1'!$A$6:$BE$17,G$2,FALSE),3)</f>
        <v>346.39800000000002</v>
      </c>
      <c r="H22" s="15">
        <f>ROUND(VLOOKUP($C$2,'[36]ERU-1'!$A$6:$BE$17,H$2,FALSE),3)</f>
        <v>167.94900000000001</v>
      </c>
      <c r="I22" s="15">
        <f>ROUND(VLOOKUP($C$2,'[36]ERU-1'!$A$6:$BE$17,I$2,FALSE),3)</f>
        <v>178.44900000000001</v>
      </c>
      <c r="J22" s="15">
        <f>ROUND(VLOOKUP($C$2,'[36]ERU-1'!$A$6:$BE$17,J$2,FALSE),3)</f>
        <v>35.384999999999998</v>
      </c>
      <c r="K22" s="15">
        <f>ROUND(VLOOKUP($C$2,'[36]ERU-1'!$A$6:$BE$17,K$2,FALSE),3)</f>
        <v>0</v>
      </c>
      <c r="L22" s="15">
        <f>ROUND(VLOOKUP($C$2,'[36]ERU-1'!$A$6:$BE$17,L$2,FALSE),3)</f>
        <v>130.71700000000001</v>
      </c>
      <c r="M22" s="15">
        <f>ROUND(VLOOKUP($C$2,'[36]ERU-1'!$A$6:$BE$17,M$2,FALSE),3)</f>
        <v>1.6930000000000001</v>
      </c>
      <c r="N22" s="15">
        <f>ROUND(VLOOKUP($C$2,'[36]ERU-1'!$A$6:$BE$17,N$2,FALSE),3)</f>
        <v>1.7989999999999999</v>
      </c>
      <c r="O22" s="15">
        <f>ROUND(VLOOKUP($C$2,'[36]ERU-1'!$A$6:$BE$17,O$2,FALSE),3)</f>
        <v>0</v>
      </c>
      <c r="P22" s="15">
        <f>ROUND(VLOOKUP($C$2,'[36]ERU-1'!$A$6:$BE$17,P$2,FALSE),3)</f>
        <v>0</v>
      </c>
      <c r="Q22" s="15">
        <f>ROUND(VLOOKUP($C$2,'[36]ERU-1'!$A$6:$BE$17,Q$2,FALSE),3)</f>
        <v>127.22499999999999</v>
      </c>
      <c r="R22" s="43">
        <f t="shared" si="5"/>
        <v>0</v>
      </c>
      <c r="S22" s="15">
        <f>ROUND(VLOOKUP($C$2,'[36]ERU-1'!$A$6:$BE$17,S$2,FALSE),3)</f>
        <v>500</v>
      </c>
      <c r="T22" s="15">
        <f>ROUND(VLOOKUP($C$2,'[36]ERU-1'!$A$6:$BE$17,T$2,FALSE),3)</f>
        <v>0</v>
      </c>
      <c r="U22" s="15">
        <f>ROUND(VLOOKUP($C$2,'[36]ERU-1'!$A$6:$BE$17,U$2,FALSE),3)</f>
        <v>0</v>
      </c>
      <c r="V22" s="15">
        <f>ROUND(VLOOKUP($C$2,'[36]ERU-1'!$A$6:$BE$17,V$2,FALSE),3)</f>
        <v>0</v>
      </c>
      <c r="W22" s="15">
        <f>ROUND(VLOOKUP($C$2,'[36]ERU-1'!$A$6:$BE$17,W$2,FALSE),3)</f>
        <v>0</v>
      </c>
      <c r="X22" s="15">
        <f>ROUND(VLOOKUP($C$2,'[36]ERU-1'!$A$6:$BE$17,X$2,FALSE),3)</f>
        <v>500</v>
      </c>
      <c r="Y22" s="15">
        <f>ROUND(VLOOKUP($C$2,'[36]ERU-1'!$A$6:$BE$17,Y$2,FALSE),3)</f>
        <v>0</v>
      </c>
      <c r="Z22" s="15">
        <f>ROUND(VLOOKUP($C$2,'[36]ERU-1'!$A$6:$BE$17,Z$2,FALSE),3)</f>
        <v>0.94899999999999995</v>
      </c>
      <c r="AA22" s="15">
        <f>ROUND(VLOOKUP($C$2,'[36]ERU-1'!$A$6:$BE$17,AA$2,FALSE),3)</f>
        <v>130.71700000000001</v>
      </c>
      <c r="AB22" s="15">
        <f>ROUND(VLOOKUP($C$2,'[36]ERU-1'!$A$6:$BE$17,AB$2,FALSE),3)</f>
        <v>4.4409999999999998</v>
      </c>
      <c r="AC22" s="15">
        <f>ROUND(VLOOKUP($C$2,'[36]ERU-1'!$A$6:$BE$17,AC$2,FALSE),3)</f>
        <v>0</v>
      </c>
      <c r="AD22" s="15">
        <f>ROUND(VLOOKUP($C$2,'[36]ERU-1'!$A$6:$BE$17,AD$2,FALSE),3)</f>
        <v>0</v>
      </c>
      <c r="AE22" s="15">
        <f>ROUND(VLOOKUP($C$2,'[36]ERU-1'!$A$6:$BE$17,AE$2,FALSE),3)</f>
        <v>0</v>
      </c>
      <c r="AF22" s="15">
        <f>ROUND(VLOOKUP($C$2,'[36]ERU-1'!$A$6:$BE$17,AF$2,FALSE),3)</f>
        <v>0</v>
      </c>
      <c r="AG22" s="15">
        <f>ROUND(VLOOKUP($C$2,'[36]ERU-1'!$A$6:$BE$17,AG$2,FALSE),3)</f>
        <v>0</v>
      </c>
      <c r="AH22" s="15">
        <f>ROUND(VLOOKUP($C$2,'[36]ERU-1'!$A$6:$BE$17,AH$2,FALSE),3)</f>
        <v>500</v>
      </c>
      <c r="AI22" s="15">
        <f>ROUND(VLOOKUP($C$2,'[36]ERU-1'!$A$6:$BE$17,AI$2,FALSE),3)</f>
        <v>0</v>
      </c>
      <c r="AJ22" s="15" t="s">
        <v>595</v>
      </c>
      <c r="AK22" s="15">
        <f>ROUND(VLOOKUP($C$2,'[36]ERU-1'!$A$6:$BE$17,AK$2,FALSE),3)</f>
        <v>0</v>
      </c>
      <c r="AL22" s="15">
        <f>ROUND(VLOOKUP($C$2,'[36]ERU-1'!$A$6:$BE$17,AL$2,FALSE),3)</f>
        <v>0</v>
      </c>
      <c r="AM22" s="15">
        <f>ROUND(VLOOKUP($C$2,'[36]ERU-1'!$A$6:$BE$17,AM$2,FALSE),3)</f>
        <v>127.22499999999999</v>
      </c>
      <c r="AN22" s="15">
        <f>ROUND(VLOOKUP($C$2,'[36]ERU-1'!$A$6:$BE$17,AN$2,FALSE),3)</f>
        <v>0</v>
      </c>
      <c r="AO22" s="15">
        <f>ROUND(VLOOKUP($C$2,'[36]ERU-1'!$A$6:$BE$17,AO$2,FALSE),3)</f>
        <v>0</v>
      </c>
      <c r="AP22" s="15">
        <f>ROUND(VLOOKUP($C$2,'[36]ERU-1'!$A$6:$BE$17,AP$2,FALSE),3)</f>
        <v>0</v>
      </c>
      <c r="AQ22" s="15">
        <f>ROUND(VLOOKUP($C$2,'[36]ERU-1'!$A$6:$BE$17,AQ$2,FALSE),3)</f>
        <v>0</v>
      </c>
      <c r="AR22" s="15">
        <f>ROUND(VLOOKUP($C$2,'[36]ERU-1'!$A$6:$BE$17,AR$2,FALSE),3)</f>
        <v>0</v>
      </c>
      <c r="AS22" s="15">
        <f>ROUND(VLOOKUP($C$2,'[36]ERU-1'!$A$6:$BE$17,AS$2,FALSE),3)</f>
        <v>0</v>
      </c>
      <c r="AT22" s="15">
        <f>ROUND(VLOOKUP($C$2,'[36]ERU-1'!$A$6:$BE$17,AT$2,FALSE),3)</f>
        <v>0</v>
      </c>
      <c r="AU22" s="15">
        <f>ROUND(VLOOKUP($C$2,'[36]ERU-1'!$A$6:$BE$17,AU$2,FALSE),3)</f>
        <v>0</v>
      </c>
      <c r="AV22" s="15">
        <f>ROUND(VLOOKUP($C$2,'[36]ERU-1'!$A$6:$BE$17,AV$2,FALSE),3)</f>
        <v>500</v>
      </c>
      <c r="AW22" s="15">
        <f>ROUND(VLOOKUP($C$2,'[36]ERU-1'!$A$6:$BE$17,AW$2,FALSE),3)</f>
        <v>0</v>
      </c>
      <c r="AX22" s="15">
        <f>ROUND(VLOOKUP($C$2,'[36]ERU-1'!$A$6:$BE$17,AX$2,FALSE),3)</f>
        <v>0</v>
      </c>
      <c r="AY22" s="15">
        <f>ROUND(VLOOKUP($C$2,'[36]ERU-1'!$A$6:$BE$17,AY$2,FALSE),3)</f>
        <v>0</v>
      </c>
      <c r="AZ22" s="15">
        <f>ROUND(VLOOKUP($C$2,'[36]ERU-1'!$A$6:$BE$17,AZ$2,FALSE),3)</f>
        <v>0</v>
      </c>
      <c r="BA22" s="15">
        <f>ROUND(VLOOKUP($C$2,'[36]ERU-1'!$A$6:$BE$17,BA$2,FALSE),3)</f>
        <v>0</v>
      </c>
      <c r="BB22" s="15">
        <f>ROUND(VLOOKUP($C$2,'[36]ERU-1'!$A$6:$BE$17,BB$2,FALSE),3)</f>
        <v>0</v>
      </c>
      <c r="BC22" s="15">
        <f>ROUND(VLOOKUP($C$2,'[36]ERU-1'!$A$6:$BE$17,BC$2,FALSE),3)</f>
        <v>0</v>
      </c>
      <c r="BD22" s="15">
        <f>ROUND(VLOOKUP($C$2,'[36]ERU-1'!$A$6:$BE$17,BD$2,FALSE),3)</f>
        <v>0</v>
      </c>
      <c r="BE22" s="15">
        <f>ROUND(VLOOKUP($C$2,'[36]ERU-1'!$A$6:$BE$17,BE$2,FALSE),3)</f>
        <v>130.71700000000001</v>
      </c>
      <c r="BF22" s="15">
        <f>ROUND(VLOOKUP($C$2,'[36]ERU-1'!$A$6:$BE$17,BF$2,FALSE),3)</f>
        <v>500</v>
      </c>
      <c r="BG22" s="15">
        <f>ROUND(VLOOKUP($C$2,'[36]ERU-1'!$A$6:$BE$17,BG$2,FALSE),3)</f>
        <v>346.39800000000002</v>
      </c>
      <c r="BH22" s="15"/>
      <c r="BI22" s="15"/>
      <c r="BJ22" s="15" t="s">
        <v>723</v>
      </c>
      <c r="BK22" s="15" t="str">
        <f>INDEX(Licence!$I$2:$I$181,MATCH(Data!BJ22,Licence!$C$2:$C$181,0))</f>
        <v>Liberecký</v>
      </c>
      <c r="BL22" s="15">
        <f>INDEX(Licence!$G$2:$G$181,MATCH(Data!BJ22,Licence!$C$2:$C$181,0))/1000</f>
        <v>0.8</v>
      </c>
      <c r="BM22" s="15">
        <f>INDEX(Licence!$F$2:$F$181,MATCH(Data!BJ22,Licence!$C$2:$C$181,0))/1000</f>
        <v>0.95199999999999996</v>
      </c>
      <c r="BN22" s="15" t="str">
        <f>INDEX(Licence!$K$2:$K$181,MATCH(Data!BJ22,Licence!$C$2:$C$181,0))</f>
        <v>ČEZ Distribuce, a.s.</v>
      </c>
      <c r="BO22" s="15"/>
      <c r="BP22" s="16">
        <f t="shared" si="0"/>
        <v>77.831248704925798</v>
      </c>
      <c r="BS22" t="str">
        <f t="shared" si="1"/>
        <v>KJ - Hodkovice nad Mohelkou</v>
      </c>
    </row>
    <row r="23" spans="1:71" ht="18.75" x14ac:dyDescent="0.3">
      <c r="A23" s="15">
        <f>[37]ExportDB!$C$3</f>
        <v>3433</v>
      </c>
      <c r="B23" s="25">
        <f t="shared" si="2"/>
        <v>19</v>
      </c>
      <c r="C23" s="14" t="s">
        <v>619</v>
      </c>
      <c r="D23" s="15" t="str">
        <f t="shared" si="3"/>
        <v>Únor</v>
      </c>
      <c r="E23" s="15">
        <f>ROUND(VLOOKUP($C$2,'[37]ERU-1'!$A$6:$BE$17,E$2,FALSE),3)</f>
        <v>2</v>
      </c>
      <c r="F23" s="47">
        <f t="shared" si="4"/>
        <v>0</v>
      </c>
      <c r="G23" s="15">
        <f>ROUND(VLOOKUP($C$2,'[38]ERU-1'!$A$6:$BE$17,G$2,FALSE),3)</f>
        <v>2701.375</v>
      </c>
      <c r="H23" s="15">
        <f>ROUND(VLOOKUP($C$2,'[38]ERU-1'!$A$6:$BE$17,H$2,FALSE),3)</f>
        <v>1246.4490000000001</v>
      </c>
      <c r="I23" s="15">
        <f>ROUND(VLOOKUP($C$2,'[38]ERU-1'!$A$6:$BE$17,I$2,FALSE),3)</f>
        <v>1454.9259999999999</v>
      </c>
      <c r="J23" s="15">
        <f>ROUND(VLOOKUP($C$2,'[38]ERU-1'!$A$6:$BE$17,J$2,FALSE),3)</f>
        <v>35.027000000000001</v>
      </c>
      <c r="K23" s="15">
        <f>ROUND(VLOOKUP($C$2,'[38]ERU-1'!$A$6:$BE$17,K$2,FALSE),3)</f>
        <v>0</v>
      </c>
      <c r="L23" s="15">
        <f>ROUND(VLOOKUP($C$2,'[38]ERU-1'!$A$6:$BE$17,L$2,FALSE),3)</f>
        <v>1009.49</v>
      </c>
      <c r="M23" s="15">
        <f>ROUND(VLOOKUP($C$2,'[38]ERU-1'!$A$6:$BE$17,M$2,FALSE),3)</f>
        <v>10.231999999999999</v>
      </c>
      <c r="N23" s="15">
        <f>ROUND(VLOOKUP($C$2,'[38]ERU-1'!$A$6:$BE$17,N$2,FALSE),3)</f>
        <v>11.944000000000001</v>
      </c>
      <c r="O23" s="15">
        <f>ROUND(VLOOKUP($C$2,'[38]ERU-1'!$A$6:$BE$17,O$2,FALSE),3)</f>
        <v>0</v>
      </c>
      <c r="P23" s="15">
        <f>ROUND(VLOOKUP($C$2,'[38]ERU-1'!$A$6:$BE$17,P$2,FALSE),3)</f>
        <v>0</v>
      </c>
      <c r="Q23" s="15">
        <f>ROUND(VLOOKUP($C$2,'[38]ERU-1'!$A$6:$BE$17,Q$2,FALSE),3)</f>
        <v>987.31399999999996</v>
      </c>
      <c r="R23" s="43">
        <f t="shared" si="5"/>
        <v>0</v>
      </c>
      <c r="S23" s="15">
        <f>ROUND(VLOOKUP($C$2,'[38]ERU-1'!$A$6:$BE$17,S$2,FALSE),3)</f>
        <v>4242</v>
      </c>
      <c r="T23" s="15">
        <f>ROUND(VLOOKUP($C$2,'[38]ERU-1'!$A$6:$BE$17,T$2,FALSE),3)</f>
        <v>0</v>
      </c>
      <c r="U23" s="15">
        <f>ROUND(VLOOKUP($C$2,'[38]ERU-1'!$A$6:$BE$17,U$2,FALSE),3)</f>
        <v>0</v>
      </c>
      <c r="V23" s="15">
        <f>ROUND(VLOOKUP($C$2,'[38]ERU-1'!$A$6:$BE$17,V$2,FALSE),3)</f>
        <v>0</v>
      </c>
      <c r="W23" s="15">
        <f>ROUND(VLOOKUP($C$2,'[38]ERU-1'!$A$6:$BE$17,W$2,FALSE),3)</f>
        <v>0</v>
      </c>
      <c r="X23" s="15">
        <f>ROUND(VLOOKUP($C$2,'[38]ERU-1'!$A$6:$BE$17,X$2,FALSE),3)</f>
        <v>4242</v>
      </c>
      <c r="Y23" s="15">
        <f>ROUND(VLOOKUP($C$2,'[38]ERU-1'!$A$6:$BE$17,Y$2,FALSE),3)</f>
        <v>0</v>
      </c>
      <c r="Z23" s="15">
        <f>ROUND(VLOOKUP($C$2,'[38]ERU-1'!$A$6:$BE$17,Z$2,FALSE),3)</f>
        <v>3.07</v>
      </c>
      <c r="AA23" s="15">
        <f>ROUND(VLOOKUP($C$2,'[38]ERU-1'!$A$6:$BE$17,AA$2,FALSE),3)</f>
        <v>1009.49</v>
      </c>
      <c r="AB23" s="15">
        <f>ROUND(VLOOKUP($C$2,'[38]ERU-1'!$A$6:$BE$17,AB$2,FALSE),3)</f>
        <v>25.245999999999999</v>
      </c>
      <c r="AC23" s="15">
        <f>ROUND(VLOOKUP($C$2,'[38]ERU-1'!$A$6:$BE$17,AC$2,FALSE),3)</f>
        <v>0</v>
      </c>
      <c r="AD23" s="15">
        <f>ROUND(VLOOKUP($C$2,'[38]ERU-1'!$A$6:$BE$17,AD$2,FALSE),3)</f>
        <v>0</v>
      </c>
      <c r="AE23" s="15">
        <f>ROUND(VLOOKUP($C$2,'[38]ERU-1'!$A$6:$BE$17,AE$2,FALSE),3)</f>
        <v>0</v>
      </c>
      <c r="AF23" s="15">
        <f>ROUND(VLOOKUP($C$2,'[38]ERU-1'!$A$6:$BE$17,AF$2,FALSE),3)</f>
        <v>0</v>
      </c>
      <c r="AG23" s="15">
        <f>ROUND(VLOOKUP($C$2,'[38]ERU-1'!$A$6:$BE$17,AG$2,FALSE),3)</f>
        <v>0</v>
      </c>
      <c r="AH23" s="15">
        <f>ROUND(VLOOKUP($C$2,'[38]ERU-1'!$A$6:$BE$17,AH$2,FALSE),3)</f>
        <v>4242</v>
      </c>
      <c r="AI23" s="15">
        <f>ROUND(VLOOKUP($C$2,'[38]ERU-1'!$A$6:$BE$17,AI$2,FALSE),3)</f>
        <v>0</v>
      </c>
      <c r="AJ23" s="15" t="s">
        <v>595</v>
      </c>
      <c r="AK23" s="15">
        <f>ROUND(VLOOKUP($C$2,'[38]ERU-1'!$A$6:$BE$17,AK$2,FALSE),3)</f>
        <v>0</v>
      </c>
      <c r="AL23" s="15">
        <f>ROUND(VLOOKUP($C$2,'[38]ERU-1'!$A$6:$BE$17,AL$2,FALSE),3)</f>
        <v>0</v>
      </c>
      <c r="AM23" s="15">
        <f>ROUND(VLOOKUP($C$2,'[38]ERU-1'!$A$6:$BE$17,AM$2,FALSE),3)</f>
        <v>987.31399999999996</v>
      </c>
      <c r="AN23" s="15">
        <f>ROUND(VLOOKUP($C$2,'[38]ERU-1'!$A$6:$BE$17,AN$2,FALSE),3)</f>
        <v>0</v>
      </c>
      <c r="AO23" s="15">
        <f>ROUND(VLOOKUP($C$2,'[38]ERU-1'!$A$6:$BE$17,AO$2,FALSE),3)</f>
        <v>0</v>
      </c>
      <c r="AP23" s="15">
        <f>ROUND(VLOOKUP($C$2,'[38]ERU-1'!$A$6:$BE$17,AP$2,FALSE),3)</f>
        <v>0</v>
      </c>
      <c r="AQ23" s="15">
        <f>ROUND(VLOOKUP($C$2,'[38]ERU-1'!$A$6:$BE$17,AQ$2,FALSE),3)</f>
        <v>0</v>
      </c>
      <c r="AR23" s="15">
        <f>ROUND(VLOOKUP($C$2,'[38]ERU-1'!$A$6:$BE$17,AR$2,FALSE),3)</f>
        <v>0</v>
      </c>
      <c r="AS23" s="15">
        <f>ROUND(VLOOKUP($C$2,'[38]ERU-1'!$A$6:$BE$17,AS$2,FALSE),3)</f>
        <v>0</v>
      </c>
      <c r="AT23" s="15">
        <f>ROUND(VLOOKUP($C$2,'[38]ERU-1'!$A$6:$BE$17,AT$2,FALSE),3)</f>
        <v>0</v>
      </c>
      <c r="AU23" s="15">
        <f>ROUND(VLOOKUP($C$2,'[38]ERU-1'!$A$6:$BE$17,AU$2,FALSE),3)</f>
        <v>0</v>
      </c>
      <c r="AV23" s="15">
        <f>ROUND(VLOOKUP($C$2,'[38]ERU-1'!$A$6:$BE$17,AV$2,FALSE),3)</f>
        <v>4242</v>
      </c>
      <c r="AW23" s="15">
        <f>ROUND(VLOOKUP($C$2,'[38]ERU-1'!$A$6:$BE$17,AW$2,FALSE),3)</f>
        <v>0</v>
      </c>
      <c r="AX23" s="15">
        <f>ROUND(VLOOKUP($C$2,'[38]ERU-1'!$A$6:$BE$17,AX$2,FALSE),3)</f>
        <v>0</v>
      </c>
      <c r="AY23" s="15">
        <f>ROUND(VLOOKUP($C$2,'[38]ERU-1'!$A$6:$BE$17,AY$2,FALSE),3)</f>
        <v>0</v>
      </c>
      <c r="AZ23" s="15">
        <f>ROUND(VLOOKUP($C$2,'[38]ERU-1'!$A$6:$BE$17,AZ$2,FALSE),3)</f>
        <v>0</v>
      </c>
      <c r="BA23" s="15">
        <f>ROUND(VLOOKUP($C$2,'[38]ERU-1'!$A$6:$BE$17,BA$2,FALSE),3)</f>
        <v>0</v>
      </c>
      <c r="BB23" s="15">
        <f>ROUND(VLOOKUP($C$2,'[38]ERU-1'!$A$6:$BE$17,BB$2,FALSE),3)</f>
        <v>0</v>
      </c>
      <c r="BC23" s="15">
        <f>ROUND(VLOOKUP($C$2,'[38]ERU-1'!$A$6:$BE$17,BC$2,FALSE),3)</f>
        <v>0</v>
      </c>
      <c r="BD23" s="15">
        <f>ROUND(VLOOKUP($C$2,'[38]ERU-1'!$A$6:$BE$17,BD$2,FALSE),3)</f>
        <v>0</v>
      </c>
      <c r="BE23" s="15">
        <f>ROUND(VLOOKUP($C$2,'[38]ERU-1'!$A$6:$BE$17,BE$2,FALSE),3)</f>
        <v>1009.49</v>
      </c>
      <c r="BF23" s="15">
        <f>ROUND(VLOOKUP($C$2,'[38]ERU-1'!$A$6:$BE$17,BF$2,FALSE),3)</f>
        <v>4242</v>
      </c>
      <c r="BG23" s="15">
        <f>ROUND(VLOOKUP($C$2,'[38]ERU-1'!$A$6:$BE$17,BG$2,FALSE),3)</f>
        <v>2701.375</v>
      </c>
      <c r="BH23" s="15"/>
      <c r="BI23" s="15"/>
      <c r="BJ23" s="15" t="s">
        <v>724</v>
      </c>
      <c r="BK23" s="15" t="str">
        <f>INDEX(Licence!$I$2:$I$181,MATCH(Data!BJ23,Licence!$C$2:$C$181,0))</f>
        <v>Jihomoravský</v>
      </c>
      <c r="BL23" s="15">
        <f>INDEX(Licence!$G$2:$G$181,MATCH(Data!BJ23,Licence!$C$2:$C$181,0))/1000</f>
        <v>4</v>
      </c>
      <c r="BM23" s="15">
        <f>INDEX(Licence!$F$2:$F$181,MATCH(Data!BJ23,Licence!$C$2:$C$181,0))/1000</f>
        <v>4.9459999999999997</v>
      </c>
      <c r="BN23" s="15" t="str">
        <f>INDEX(Licence!$K$2:$K$181,MATCH(Data!BJ23,Licence!$C$2:$C$181,0))</f>
        <v>EG.D, a.s.</v>
      </c>
      <c r="BO23" s="15"/>
      <c r="BP23" s="16">
        <f t="shared" si="0"/>
        <v>80.989249302052968</v>
      </c>
      <c r="BS23" t="str">
        <f t="shared" si="1"/>
        <v>KJ - Hodonice</v>
      </c>
    </row>
    <row r="24" spans="1:71" ht="18.75" x14ac:dyDescent="0.3">
      <c r="A24" s="15">
        <f>[39]ExportDB!$C$3</f>
        <v>3333</v>
      </c>
      <c r="B24" s="25">
        <f t="shared" si="2"/>
        <v>20</v>
      </c>
      <c r="C24" s="14" t="s">
        <v>620</v>
      </c>
      <c r="D24" s="15" t="str">
        <f t="shared" si="3"/>
        <v>Únor</v>
      </c>
      <c r="E24" s="15">
        <f>ROUND(VLOOKUP($C$2,'[39]ERU-1'!$A$6:$BE$17,E$2,FALSE),3)</f>
        <v>2</v>
      </c>
      <c r="F24" s="47">
        <f t="shared" si="4"/>
        <v>0</v>
      </c>
      <c r="G24" s="15">
        <f>ROUND(VLOOKUP($C$2,'[40]ERU-1'!$A$6:$BE$17,G$2,FALSE),3)</f>
        <v>995.14300000000003</v>
      </c>
      <c r="H24" s="15">
        <f>ROUND(VLOOKUP($C$2,'[40]ERU-1'!$A$6:$BE$17,H$2,FALSE),3)</f>
        <v>488.57600000000002</v>
      </c>
      <c r="I24" s="15">
        <f>ROUND(VLOOKUP($C$2,'[40]ERU-1'!$A$6:$BE$17,I$2,FALSE),3)</f>
        <v>506.56700000000001</v>
      </c>
      <c r="J24" s="15">
        <f>ROUND(VLOOKUP($C$2,'[40]ERU-1'!$A$6:$BE$17,J$2,FALSE),3)</f>
        <v>35.478999999999999</v>
      </c>
      <c r="K24" s="15">
        <f>ROUND(VLOOKUP($C$2,'[40]ERU-1'!$A$6:$BE$17,K$2,FALSE),3)</f>
        <v>0</v>
      </c>
      <c r="L24" s="15">
        <f>ROUND(VLOOKUP($C$2,'[40]ERU-1'!$A$6:$BE$17,L$2,FALSE),3)</f>
        <v>378.56</v>
      </c>
      <c r="M24" s="15">
        <f>ROUND(VLOOKUP($C$2,'[40]ERU-1'!$A$6:$BE$17,M$2,FALSE),3)</f>
        <v>13.234</v>
      </c>
      <c r="N24" s="15">
        <f>ROUND(VLOOKUP($C$2,'[40]ERU-1'!$A$6:$BE$17,N$2,FALSE),3)</f>
        <v>13.722</v>
      </c>
      <c r="O24" s="15">
        <f>ROUND(VLOOKUP($C$2,'[40]ERU-1'!$A$6:$BE$17,O$2,FALSE),3)</f>
        <v>0</v>
      </c>
      <c r="P24" s="15">
        <f>ROUND(VLOOKUP($C$2,'[40]ERU-1'!$A$6:$BE$17,P$2,FALSE),3)</f>
        <v>0</v>
      </c>
      <c r="Q24" s="15">
        <f>ROUND(VLOOKUP($C$2,'[40]ERU-1'!$A$6:$BE$17,Q$2,FALSE),3)</f>
        <v>351.60399999999998</v>
      </c>
      <c r="R24" s="43">
        <f t="shared" si="5"/>
        <v>0</v>
      </c>
      <c r="S24" s="15">
        <f>ROUND(VLOOKUP($C$2,'[40]ERU-1'!$A$6:$BE$17,S$2,FALSE),3)</f>
        <v>1413</v>
      </c>
      <c r="T24" s="15">
        <f>ROUND(VLOOKUP($C$2,'[40]ERU-1'!$A$6:$BE$17,T$2,FALSE),3)</f>
        <v>0</v>
      </c>
      <c r="U24" s="15">
        <f>ROUND(VLOOKUP($C$2,'[40]ERU-1'!$A$6:$BE$17,U$2,FALSE),3)</f>
        <v>0</v>
      </c>
      <c r="V24" s="15">
        <f>ROUND(VLOOKUP($C$2,'[40]ERU-1'!$A$6:$BE$17,V$2,FALSE),3)</f>
        <v>0</v>
      </c>
      <c r="W24" s="15">
        <f>ROUND(VLOOKUP($C$2,'[40]ERU-1'!$A$6:$BE$17,W$2,FALSE),3)</f>
        <v>0</v>
      </c>
      <c r="X24" s="15">
        <f>ROUND(VLOOKUP($C$2,'[40]ERU-1'!$A$6:$BE$17,X$2,FALSE),3)</f>
        <v>1413</v>
      </c>
      <c r="Y24" s="15">
        <f>ROUND(VLOOKUP($C$2,'[40]ERU-1'!$A$6:$BE$17,Y$2,FALSE),3)</f>
        <v>0</v>
      </c>
      <c r="Z24" s="15">
        <f>ROUND(VLOOKUP($C$2,'[40]ERU-1'!$A$6:$BE$17,Z$2,FALSE),3)</f>
        <v>18.843</v>
      </c>
      <c r="AA24" s="15">
        <f>ROUND(VLOOKUP($C$2,'[40]ERU-1'!$A$6:$BE$17,AA$2,FALSE),3)</f>
        <v>378.56</v>
      </c>
      <c r="AB24" s="15">
        <f>ROUND(VLOOKUP($C$2,'[40]ERU-1'!$A$6:$BE$17,AB$2,FALSE),3)</f>
        <v>45.798999999999999</v>
      </c>
      <c r="AC24" s="15">
        <f>ROUND(VLOOKUP($C$2,'[40]ERU-1'!$A$6:$BE$17,AC$2,FALSE),3)</f>
        <v>0</v>
      </c>
      <c r="AD24" s="15">
        <f>ROUND(VLOOKUP($C$2,'[40]ERU-1'!$A$6:$BE$17,AD$2,FALSE),3)</f>
        <v>0</v>
      </c>
      <c r="AE24" s="15">
        <f>ROUND(VLOOKUP($C$2,'[40]ERU-1'!$A$6:$BE$17,AE$2,FALSE),3)</f>
        <v>0</v>
      </c>
      <c r="AF24" s="15">
        <f>ROUND(VLOOKUP($C$2,'[40]ERU-1'!$A$6:$BE$17,AF$2,FALSE),3)</f>
        <v>0</v>
      </c>
      <c r="AG24" s="15">
        <f>ROUND(VLOOKUP($C$2,'[40]ERU-1'!$A$6:$BE$17,AG$2,FALSE),3)</f>
        <v>0</v>
      </c>
      <c r="AH24" s="15">
        <f>ROUND(VLOOKUP($C$2,'[40]ERU-1'!$A$6:$BE$17,AH$2,FALSE),3)</f>
        <v>1413</v>
      </c>
      <c r="AI24" s="15">
        <f>ROUND(VLOOKUP($C$2,'[40]ERU-1'!$A$6:$BE$17,AI$2,FALSE),3)</f>
        <v>0</v>
      </c>
      <c r="AJ24" s="15" t="s">
        <v>595</v>
      </c>
      <c r="AK24" s="15">
        <f>ROUND(VLOOKUP($C$2,'[40]ERU-1'!$A$6:$BE$17,AK$2,FALSE),3)</f>
        <v>0</v>
      </c>
      <c r="AL24" s="15">
        <f>ROUND(VLOOKUP($C$2,'[40]ERU-1'!$A$6:$BE$17,AL$2,FALSE),3)</f>
        <v>0</v>
      </c>
      <c r="AM24" s="15">
        <f>ROUND(VLOOKUP($C$2,'[40]ERU-1'!$A$6:$BE$17,AM$2,FALSE),3)</f>
        <v>351.60399999999998</v>
      </c>
      <c r="AN24" s="15">
        <f>ROUND(VLOOKUP($C$2,'[40]ERU-1'!$A$6:$BE$17,AN$2,FALSE),3)</f>
        <v>0</v>
      </c>
      <c r="AO24" s="15">
        <f>ROUND(VLOOKUP($C$2,'[40]ERU-1'!$A$6:$BE$17,AO$2,FALSE),3)</f>
        <v>0</v>
      </c>
      <c r="AP24" s="15">
        <f>ROUND(VLOOKUP($C$2,'[40]ERU-1'!$A$6:$BE$17,AP$2,FALSE),3)</f>
        <v>0</v>
      </c>
      <c r="AQ24" s="15">
        <f>ROUND(VLOOKUP($C$2,'[40]ERU-1'!$A$6:$BE$17,AQ$2,FALSE),3)</f>
        <v>0</v>
      </c>
      <c r="AR24" s="15">
        <f>ROUND(VLOOKUP($C$2,'[40]ERU-1'!$A$6:$BE$17,AR$2,FALSE),3)</f>
        <v>0</v>
      </c>
      <c r="AS24" s="15">
        <f>ROUND(VLOOKUP($C$2,'[40]ERU-1'!$A$6:$BE$17,AS$2,FALSE),3)</f>
        <v>0</v>
      </c>
      <c r="AT24" s="15">
        <f>ROUND(VLOOKUP($C$2,'[40]ERU-1'!$A$6:$BE$17,AT$2,FALSE),3)</f>
        <v>0</v>
      </c>
      <c r="AU24" s="15">
        <f>ROUND(VLOOKUP($C$2,'[40]ERU-1'!$A$6:$BE$17,AU$2,FALSE),3)</f>
        <v>0</v>
      </c>
      <c r="AV24" s="15">
        <f>ROUND(VLOOKUP($C$2,'[40]ERU-1'!$A$6:$BE$17,AV$2,FALSE),3)</f>
        <v>0</v>
      </c>
      <c r="AW24" s="15">
        <f>ROUND(VLOOKUP($C$2,'[40]ERU-1'!$A$6:$BE$17,AW$2,FALSE),3)</f>
        <v>0</v>
      </c>
      <c r="AX24" s="15">
        <f>ROUND(VLOOKUP($C$2,'[40]ERU-1'!$A$6:$BE$17,AX$2,FALSE),3)</f>
        <v>1413</v>
      </c>
      <c r="AY24" s="15">
        <f>ROUND(VLOOKUP($C$2,'[40]ERU-1'!$A$6:$BE$17,AY$2,FALSE),3)</f>
        <v>0</v>
      </c>
      <c r="AZ24" s="15">
        <f>ROUND(VLOOKUP($C$2,'[40]ERU-1'!$A$6:$BE$17,AZ$2,FALSE),3)</f>
        <v>0</v>
      </c>
      <c r="BA24" s="15">
        <f>ROUND(VLOOKUP($C$2,'[40]ERU-1'!$A$6:$BE$17,BA$2,FALSE),3)</f>
        <v>0</v>
      </c>
      <c r="BB24" s="15">
        <f>ROUND(VLOOKUP($C$2,'[40]ERU-1'!$A$6:$BE$17,BB$2,FALSE),3)</f>
        <v>0</v>
      </c>
      <c r="BC24" s="15">
        <f>ROUND(VLOOKUP($C$2,'[40]ERU-1'!$A$6:$BE$17,BC$2,FALSE),3)</f>
        <v>0</v>
      </c>
      <c r="BD24" s="15">
        <f>ROUND(VLOOKUP($C$2,'[40]ERU-1'!$A$6:$BE$17,BD$2,FALSE),3)</f>
        <v>0</v>
      </c>
      <c r="BE24" s="15">
        <f>ROUND(VLOOKUP($C$2,'[40]ERU-1'!$A$6:$BE$17,BE$2,FALSE),3)</f>
        <v>378.56</v>
      </c>
      <c r="BF24" s="15">
        <f>ROUND(VLOOKUP($C$2,'[40]ERU-1'!$A$6:$BE$17,BF$2,FALSE),3)</f>
        <v>1413</v>
      </c>
      <c r="BG24" s="15">
        <f>ROUND(VLOOKUP($C$2,'[40]ERU-1'!$A$6:$BE$17,BG$2,FALSE),3)</f>
        <v>995.14300000000003</v>
      </c>
      <c r="BH24" s="15"/>
      <c r="BI24" s="15"/>
      <c r="BJ24" s="15" t="s">
        <v>725</v>
      </c>
      <c r="BK24" s="15" t="str">
        <f>INDEX(Licence!$I$2:$I$181,MATCH(Data!BJ24,Licence!$C$2:$C$181,0))</f>
        <v>Plzeňský</v>
      </c>
      <c r="BL24" s="15">
        <f>INDEX(Licence!$G$2:$G$181,MATCH(Data!BJ24,Licence!$C$2:$C$181,0))/1000</f>
        <v>1.56</v>
      </c>
      <c r="BM24" s="15">
        <f>INDEX(Licence!$F$2:$F$181,MATCH(Data!BJ24,Licence!$C$2:$C$181,0))/1000</f>
        <v>1.9950000000000001</v>
      </c>
      <c r="BN24" s="15" t="str">
        <f>INDEX(Licence!$K$2:$K$181,MATCH(Data!BJ24,Licence!$C$2:$C$181,0))</f>
        <v>ČEZ Distribuce, a.s.</v>
      </c>
      <c r="BO24" s="15"/>
      <c r="BP24" s="16">
        <f t="shared" si="0"/>
        <v>77.482331684994008</v>
      </c>
      <c r="BS24" t="str">
        <f t="shared" si="1"/>
        <v>KJ - Horní Bříza</v>
      </c>
    </row>
    <row r="25" spans="1:71" ht="18.75" x14ac:dyDescent="0.3">
      <c r="A25" s="15">
        <f>[41]ExportDB!$C$3</f>
        <v>2883</v>
      </c>
      <c r="B25" s="25">
        <f t="shared" si="2"/>
        <v>21</v>
      </c>
      <c r="C25" s="14" t="s">
        <v>621</v>
      </c>
      <c r="D25" s="15" t="str">
        <f t="shared" si="3"/>
        <v>Únor</v>
      </c>
      <c r="E25" s="15">
        <f>ROUND(VLOOKUP($C$2,'[41]ERU-1'!$A$6:$BE$17,E$2,FALSE),3)</f>
        <v>2</v>
      </c>
      <c r="F25" s="47">
        <f t="shared" si="4"/>
        <v>0</v>
      </c>
      <c r="G25" s="15">
        <f>ROUND(VLOOKUP($C$2,'[42]ERU-1'!$A$6:$BE$17,G$2,FALSE),3)</f>
        <v>627.80999999999995</v>
      </c>
      <c r="H25" s="15">
        <f>ROUND(VLOOKUP($C$2,'[42]ERU-1'!$A$6:$BE$17,H$2,FALSE),3)</f>
        <v>293.37</v>
      </c>
      <c r="I25" s="15">
        <f>ROUND(VLOOKUP($C$2,'[42]ERU-1'!$A$6:$BE$17,I$2,FALSE),3)</f>
        <v>334.44</v>
      </c>
      <c r="J25" s="15">
        <f>ROUND(VLOOKUP($C$2,'[42]ERU-1'!$A$6:$BE$17,J$2,FALSE),3)</f>
        <v>35.17</v>
      </c>
      <c r="K25" s="15">
        <f>ROUND(VLOOKUP($C$2,'[42]ERU-1'!$A$6:$BE$17,K$2,FALSE),3)</f>
        <v>0</v>
      </c>
      <c r="L25" s="15">
        <f>ROUND(VLOOKUP($C$2,'[42]ERU-1'!$A$6:$BE$17,L$2,FALSE),3)</f>
        <v>233.43199999999999</v>
      </c>
      <c r="M25" s="15">
        <f>ROUND(VLOOKUP($C$2,'[42]ERU-1'!$A$6:$BE$17,M$2,FALSE),3)</f>
        <v>3.823</v>
      </c>
      <c r="N25" s="15">
        <f>ROUND(VLOOKUP($C$2,'[42]ERU-1'!$A$6:$BE$17,N$2,FALSE),3)</f>
        <v>4.359</v>
      </c>
      <c r="O25" s="15">
        <f>ROUND(VLOOKUP($C$2,'[42]ERU-1'!$A$6:$BE$17,O$2,FALSE),3)</f>
        <v>0</v>
      </c>
      <c r="P25" s="15">
        <f>ROUND(VLOOKUP($C$2,'[42]ERU-1'!$A$6:$BE$17,P$2,FALSE),3)</f>
        <v>0</v>
      </c>
      <c r="Q25" s="15">
        <f>ROUND(VLOOKUP($C$2,'[42]ERU-1'!$A$6:$BE$17,Q$2,FALSE),3)</f>
        <v>225.25</v>
      </c>
      <c r="R25" s="43">
        <f t="shared" si="5"/>
        <v>0</v>
      </c>
      <c r="S25" s="15">
        <f>ROUND(VLOOKUP($C$2,'[42]ERU-1'!$A$6:$BE$17,S$2,FALSE),3)</f>
        <v>958</v>
      </c>
      <c r="T25" s="15">
        <f>ROUND(VLOOKUP($C$2,'[42]ERU-1'!$A$6:$BE$17,T$2,FALSE),3)</f>
        <v>0</v>
      </c>
      <c r="U25" s="15">
        <f>ROUND(VLOOKUP($C$2,'[42]ERU-1'!$A$6:$BE$17,U$2,FALSE),3)</f>
        <v>0</v>
      </c>
      <c r="V25" s="15">
        <f>ROUND(VLOOKUP($C$2,'[42]ERU-1'!$A$6:$BE$17,V$2,FALSE),3)</f>
        <v>0</v>
      </c>
      <c r="W25" s="15">
        <f>ROUND(VLOOKUP($C$2,'[42]ERU-1'!$A$6:$BE$17,W$2,FALSE),3)</f>
        <v>0</v>
      </c>
      <c r="X25" s="15">
        <f>ROUND(VLOOKUP($C$2,'[42]ERU-1'!$A$6:$BE$17,X$2,FALSE),3)</f>
        <v>958</v>
      </c>
      <c r="Y25" s="15">
        <f>ROUND(VLOOKUP($C$2,'[42]ERU-1'!$A$6:$BE$17,Y$2,FALSE),3)</f>
        <v>0</v>
      </c>
      <c r="Z25" s="15">
        <f>ROUND(VLOOKUP($C$2,'[42]ERU-1'!$A$6:$BE$17,Z$2,FALSE),3)</f>
        <v>0.41799999999999998</v>
      </c>
      <c r="AA25" s="15">
        <f>ROUND(VLOOKUP($C$2,'[42]ERU-1'!$A$6:$BE$17,AA$2,FALSE),3)</f>
        <v>233.43199999999999</v>
      </c>
      <c r="AB25" s="15">
        <f>ROUND(VLOOKUP($C$2,'[42]ERU-1'!$A$6:$BE$17,AB$2,FALSE),3)</f>
        <v>8.6</v>
      </c>
      <c r="AC25" s="15">
        <f>ROUND(VLOOKUP($C$2,'[42]ERU-1'!$A$6:$BE$17,AC$2,FALSE),3)</f>
        <v>0</v>
      </c>
      <c r="AD25" s="15">
        <f>ROUND(VLOOKUP($C$2,'[42]ERU-1'!$A$6:$BE$17,AD$2,FALSE),3)</f>
        <v>0</v>
      </c>
      <c r="AE25" s="15">
        <f>ROUND(VLOOKUP($C$2,'[42]ERU-1'!$A$6:$BE$17,AE$2,FALSE),3)</f>
        <v>0</v>
      </c>
      <c r="AF25" s="15">
        <f>ROUND(VLOOKUP($C$2,'[42]ERU-1'!$A$6:$BE$17,AF$2,FALSE),3)</f>
        <v>0</v>
      </c>
      <c r="AG25" s="15">
        <f>ROUND(VLOOKUP($C$2,'[42]ERU-1'!$A$6:$BE$17,AG$2,FALSE),3)</f>
        <v>0</v>
      </c>
      <c r="AH25" s="15">
        <f>ROUND(VLOOKUP($C$2,'[42]ERU-1'!$A$6:$BE$17,AH$2,FALSE),3)</f>
        <v>958</v>
      </c>
      <c r="AI25" s="15">
        <f>ROUND(VLOOKUP($C$2,'[42]ERU-1'!$A$6:$BE$17,AI$2,FALSE),3)</f>
        <v>0</v>
      </c>
      <c r="AJ25" s="15" t="s">
        <v>595</v>
      </c>
      <c r="AK25" s="15">
        <f>ROUND(VLOOKUP($C$2,'[42]ERU-1'!$A$6:$BE$17,AK$2,FALSE),3)</f>
        <v>0</v>
      </c>
      <c r="AL25" s="15">
        <f>ROUND(VLOOKUP($C$2,'[42]ERU-1'!$A$6:$BE$17,AL$2,FALSE),3)</f>
        <v>0</v>
      </c>
      <c r="AM25" s="15">
        <f>ROUND(VLOOKUP($C$2,'[42]ERU-1'!$A$6:$BE$17,AM$2,FALSE),3)</f>
        <v>225.25</v>
      </c>
      <c r="AN25" s="15">
        <f>ROUND(VLOOKUP($C$2,'[42]ERU-1'!$A$6:$BE$17,AN$2,FALSE),3)</f>
        <v>0</v>
      </c>
      <c r="AO25" s="15">
        <f>ROUND(VLOOKUP($C$2,'[42]ERU-1'!$A$6:$BE$17,AO$2,FALSE),3)</f>
        <v>0</v>
      </c>
      <c r="AP25" s="15">
        <f>ROUND(VLOOKUP($C$2,'[42]ERU-1'!$A$6:$BE$17,AP$2,FALSE),3)</f>
        <v>0</v>
      </c>
      <c r="AQ25" s="15">
        <f>ROUND(VLOOKUP($C$2,'[42]ERU-1'!$A$6:$BE$17,AQ$2,FALSE),3)</f>
        <v>0</v>
      </c>
      <c r="AR25" s="15">
        <f>ROUND(VLOOKUP($C$2,'[42]ERU-1'!$A$6:$BE$17,AR$2,FALSE),3)</f>
        <v>0</v>
      </c>
      <c r="AS25" s="15">
        <f>ROUND(VLOOKUP($C$2,'[42]ERU-1'!$A$6:$BE$17,AS$2,FALSE),3)</f>
        <v>0</v>
      </c>
      <c r="AT25" s="15">
        <f>ROUND(VLOOKUP($C$2,'[42]ERU-1'!$A$6:$BE$17,AT$2,FALSE),3)</f>
        <v>0</v>
      </c>
      <c r="AU25" s="15">
        <f>ROUND(VLOOKUP($C$2,'[42]ERU-1'!$A$6:$BE$17,AU$2,FALSE),3)</f>
        <v>0</v>
      </c>
      <c r="AV25" s="15">
        <f>ROUND(VLOOKUP($C$2,'[42]ERU-1'!$A$6:$BE$17,AV$2,FALSE),3)</f>
        <v>958</v>
      </c>
      <c r="AW25" s="15">
        <f>ROUND(VLOOKUP($C$2,'[42]ERU-1'!$A$6:$BE$17,AW$2,FALSE),3)</f>
        <v>0</v>
      </c>
      <c r="AX25" s="15">
        <f>ROUND(VLOOKUP($C$2,'[42]ERU-1'!$A$6:$BE$17,AX$2,FALSE),3)</f>
        <v>0</v>
      </c>
      <c r="AY25" s="15">
        <f>ROUND(VLOOKUP($C$2,'[42]ERU-1'!$A$6:$BE$17,AY$2,FALSE),3)</f>
        <v>0</v>
      </c>
      <c r="AZ25" s="15">
        <f>ROUND(VLOOKUP($C$2,'[42]ERU-1'!$A$6:$BE$17,AZ$2,FALSE),3)</f>
        <v>0</v>
      </c>
      <c r="BA25" s="15">
        <f>ROUND(VLOOKUP($C$2,'[42]ERU-1'!$A$6:$BE$17,BA$2,FALSE),3)</f>
        <v>0</v>
      </c>
      <c r="BB25" s="15">
        <f>ROUND(VLOOKUP($C$2,'[42]ERU-1'!$A$6:$BE$17,BB$2,FALSE),3)</f>
        <v>0</v>
      </c>
      <c r="BC25" s="15">
        <f>ROUND(VLOOKUP($C$2,'[42]ERU-1'!$A$6:$BE$17,BC$2,FALSE),3)</f>
        <v>0</v>
      </c>
      <c r="BD25" s="15">
        <f>ROUND(VLOOKUP($C$2,'[42]ERU-1'!$A$6:$BE$17,BD$2,FALSE),3)</f>
        <v>0</v>
      </c>
      <c r="BE25" s="15">
        <f>ROUND(VLOOKUP($C$2,'[42]ERU-1'!$A$6:$BE$17,BE$2,FALSE),3)</f>
        <v>233.43199999999999</v>
      </c>
      <c r="BF25" s="15">
        <f>ROUND(VLOOKUP($C$2,'[42]ERU-1'!$A$6:$BE$17,BF$2,FALSE),3)</f>
        <v>958</v>
      </c>
      <c r="BG25" s="15">
        <f>ROUND(VLOOKUP($C$2,'[42]ERU-1'!$A$6:$BE$17,BG$2,FALSE),3)</f>
        <v>627.80999999999995</v>
      </c>
      <c r="BH25" s="15"/>
      <c r="BI25" s="15"/>
      <c r="BJ25" s="15" t="s">
        <v>726</v>
      </c>
      <c r="BK25" s="15" t="str">
        <f>INDEX(Licence!$I$2:$I$181,MATCH(Data!BJ25,Licence!$C$2:$C$181,0))</f>
        <v>Středočeský</v>
      </c>
      <c r="BL25" s="15">
        <f>INDEX(Licence!$G$2:$G$181,MATCH(Data!BJ25,Licence!$C$2:$C$181,0))/1000</f>
        <v>0.6</v>
      </c>
      <c r="BM25" s="15">
        <f>INDEX(Licence!$F$2:$F$181,MATCH(Data!BJ25,Licence!$C$2:$C$181,0))/1000</f>
        <v>0.72299999999999998</v>
      </c>
      <c r="BN25" s="15" t="str">
        <f>INDEX(Licence!$K$2:$K$181,MATCH(Data!BJ25,Licence!$C$2:$C$181,0))</f>
        <v>ČEZ Distribuce, a.s.</v>
      </c>
      <c r="BO25" s="15"/>
      <c r="BP25" s="16">
        <f t="shared" si="0"/>
        <v>79.569154857538294</v>
      </c>
      <c r="BS25" t="str">
        <f t="shared" si="1"/>
        <v>KJ - Hořovice</v>
      </c>
    </row>
    <row r="26" spans="1:71" ht="18.75" x14ac:dyDescent="0.3">
      <c r="A26" s="15">
        <f>[43]ExportDB!$C$3</f>
        <v>3386</v>
      </c>
      <c r="B26" s="25">
        <f t="shared" si="2"/>
        <v>22</v>
      </c>
      <c r="C26" s="14" t="s">
        <v>622</v>
      </c>
      <c r="D26" s="15" t="str">
        <f t="shared" si="3"/>
        <v>Únor</v>
      </c>
      <c r="E26" s="15">
        <f>ROUND(VLOOKUP($C$2,'[43]ERU-1'!$A$6:$BE$17,E$2,FALSE),3)</f>
        <v>2</v>
      </c>
      <c r="F26" s="47">
        <f t="shared" si="4"/>
        <v>0</v>
      </c>
      <c r="G26" s="15">
        <f>ROUND(VLOOKUP($C$2,'[44]ERU-1'!$A$6:$BE$17,G$2,FALSE),3)</f>
        <v>998.07899999999995</v>
      </c>
      <c r="H26" s="15">
        <f>ROUND(VLOOKUP($C$2,'[44]ERU-1'!$A$6:$BE$17,H$2,FALSE),3)</f>
        <v>473.66899999999998</v>
      </c>
      <c r="I26" s="15">
        <f>ROUND(VLOOKUP($C$2,'[44]ERU-1'!$A$6:$BE$17,I$2,FALSE),3)</f>
        <v>524.41</v>
      </c>
      <c r="J26" s="15">
        <f>ROUND(VLOOKUP($C$2,'[44]ERU-1'!$A$6:$BE$17,J$2,FALSE),3)</f>
        <v>34.866999999999997</v>
      </c>
      <c r="K26" s="15">
        <f>ROUND(VLOOKUP($C$2,'[44]ERU-1'!$A$6:$BE$17,K$2,FALSE),3)</f>
        <v>0</v>
      </c>
      <c r="L26" s="15">
        <f>ROUND(VLOOKUP($C$2,'[44]ERU-1'!$A$6:$BE$17,L$2,FALSE),3)</f>
        <v>362.05</v>
      </c>
      <c r="M26" s="15">
        <f>ROUND(VLOOKUP($C$2,'[44]ERU-1'!$A$6:$BE$17,M$2,FALSE),3)</f>
        <v>2.4300000000000002</v>
      </c>
      <c r="N26" s="15">
        <f>ROUND(VLOOKUP($C$2,'[44]ERU-1'!$A$6:$BE$17,N$2,FALSE),3)</f>
        <v>2.6909999999999998</v>
      </c>
      <c r="O26" s="15">
        <f>ROUND(VLOOKUP($C$2,'[44]ERU-1'!$A$6:$BE$17,O$2,FALSE),3)</f>
        <v>0</v>
      </c>
      <c r="P26" s="15">
        <f>ROUND(VLOOKUP($C$2,'[44]ERU-1'!$A$6:$BE$17,P$2,FALSE),3)</f>
        <v>0</v>
      </c>
      <c r="Q26" s="15">
        <f>ROUND(VLOOKUP($C$2,'[44]ERU-1'!$A$6:$BE$17,Q$2,FALSE),3)</f>
        <v>356.92899999999997</v>
      </c>
      <c r="R26" s="43">
        <f t="shared" si="5"/>
        <v>0</v>
      </c>
      <c r="S26" s="15">
        <f>ROUND(VLOOKUP($C$2,'[44]ERU-1'!$A$6:$BE$17,S$2,FALSE),3)</f>
        <v>1443</v>
      </c>
      <c r="T26" s="15">
        <f>ROUND(VLOOKUP($C$2,'[44]ERU-1'!$A$6:$BE$17,T$2,FALSE),3)</f>
        <v>0</v>
      </c>
      <c r="U26" s="15">
        <f>ROUND(VLOOKUP($C$2,'[44]ERU-1'!$A$6:$BE$17,U$2,FALSE),3)</f>
        <v>0</v>
      </c>
      <c r="V26" s="15">
        <f>ROUND(VLOOKUP($C$2,'[44]ERU-1'!$A$6:$BE$17,V$2,FALSE),3)</f>
        <v>0</v>
      </c>
      <c r="W26" s="15">
        <f>ROUND(VLOOKUP($C$2,'[44]ERU-1'!$A$6:$BE$17,W$2,FALSE),3)</f>
        <v>0</v>
      </c>
      <c r="X26" s="15">
        <f>ROUND(VLOOKUP($C$2,'[44]ERU-1'!$A$6:$BE$17,X$2,FALSE),3)</f>
        <v>1443</v>
      </c>
      <c r="Y26" s="15">
        <f>ROUND(VLOOKUP($C$2,'[44]ERU-1'!$A$6:$BE$17,Y$2,FALSE),3)</f>
        <v>0</v>
      </c>
      <c r="Z26" s="15">
        <f>ROUND(VLOOKUP($C$2,'[44]ERU-1'!$A$6:$BE$17,Z$2,FALSE),3)</f>
        <v>2.3260000000000001</v>
      </c>
      <c r="AA26" s="15">
        <f>ROUND(VLOOKUP($C$2,'[44]ERU-1'!$A$6:$BE$17,AA$2,FALSE),3)</f>
        <v>362.05</v>
      </c>
      <c r="AB26" s="15">
        <f>ROUND(VLOOKUP($C$2,'[44]ERU-1'!$A$6:$BE$17,AB$2,FALSE),3)</f>
        <v>7.4470000000000001</v>
      </c>
      <c r="AC26" s="15">
        <f>ROUND(VLOOKUP($C$2,'[44]ERU-1'!$A$6:$BE$17,AC$2,FALSE),3)</f>
        <v>0</v>
      </c>
      <c r="AD26" s="15">
        <f>ROUND(VLOOKUP($C$2,'[44]ERU-1'!$A$6:$BE$17,AD$2,FALSE),3)</f>
        <v>0</v>
      </c>
      <c r="AE26" s="15">
        <f>ROUND(VLOOKUP($C$2,'[44]ERU-1'!$A$6:$BE$17,AE$2,FALSE),3)</f>
        <v>0</v>
      </c>
      <c r="AF26" s="15">
        <f>ROUND(VLOOKUP($C$2,'[44]ERU-1'!$A$6:$BE$17,AF$2,FALSE),3)</f>
        <v>0</v>
      </c>
      <c r="AG26" s="15">
        <f>ROUND(VLOOKUP($C$2,'[44]ERU-1'!$A$6:$BE$17,AG$2,FALSE),3)</f>
        <v>0</v>
      </c>
      <c r="AH26" s="15">
        <f>ROUND(VLOOKUP($C$2,'[44]ERU-1'!$A$6:$BE$17,AH$2,FALSE),3)</f>
        <v>1443</v>
      </c>
      <c r="AI26" s="15">
        <f>ROUND(VLOOKUP($C$2,'[44]ERU-1'!$A$6:$BE$17,AI$2,FALSE),3)</f>
        <v>0</v>
      </c>
      <c r="AJ26" s="15" t="s">
        <v>595</v>
      </c>
      <c r="AK26" s="15">
        <f>ROUND(VLOOKUP($C$2,'[44]ERU-1'!$A$6:$BE$17,AK$2,FALSE),3)</f>
        <v>0</v>
      </c>
      <c r="AL26" s="15">
        <f>ROUND(VLOOKUP($C$2,'[44]ERU-1'!$A$6:$BE$17,AL$2,FALSE),3)</f>
        <v>0</v>
      </c>
      <c r="AM26" s="15">
        <f>ROUND(VLOOKUP($C$2,'[44]ERU-1'!$A$6:$BE$17,AM$2,FALSE),3)</f>
        <v>356.92899999999997</v>
      </c>
      <c r="AN26" s="15">
        <f>ROUND(VLOOKUP($C$2,'[44]ERU-1'!$A$6:$BE$17,AN$2,FALSE),3)</f>
        <v>0</v>
      </c>
      <c r="AO26" s="15">
        <f>ROUND(VLOOKUP($C$2,'[44]ERU-1'!$A$6:$BE$17,AO$2,FALSE),3)</f>
        <v>0</v>
      </c>
      <c r="AP26" s="15">
        <f>ROUND(VLOOKUP($C$2,'[44]ERU-1'!$A$6:$BE$17,AP$2,FALSE),3)</f>
        <v>0</v>
      </c>
      <c r="AQ26" s="15">
        <f>ROUND(VLOOKUP($C$2,'[44]ERU-1'!$A$6:$BE$17,AQ$2,FALSE),3)</f>
        <v>0</v>
      </c>
      <c r="AR26" s="15">
        <f>ROUND(VLOOKUP($C$2,'[44]ERU-1'!$A$6:$BE$17,AR$2,FALSE),3)</f>
        <v>0</v>
      </c>
      <c r="AS26" s="15">
        <f>ROUND(VLOOKUP($C$2,'[44]ERU-1'!$A$6:$BE$17,AS$2,FALSE),3)</f>
        <v>0</v>
      </c>
      <c r="AT26" s="15">
        <f>ROUND(VLOOKUP($C$2,'[44]ERU-1'!$A$6:$BE$17,AT$2,FALSE),3)</f>
        <v>0</v>
      </c>
      <c r="AU26" s="15">
        <f>ROUND(VLOOKUP($C$2,'[44]ERU-1'!$A$6:$BE$17,AU$2,FALSE),3)</f>
        <v>0</v>
      </c>
      <c r="AV26" s="15">
        <f>ROUND(VLOOKUP($C$2,'[44]ERU-1'!$A$6:$BE$17,AV$2,FALSE),3)</f>
        <v>0</v>
      </c>
      <c r="AW26" s="15">
        <f>ROUND(VLOOKUP($C$2,'[44]ERU-1'!$A$6:$BE$17,AW$2,FALSE),3)</f>
        <v>0</v>
      </c>
      <c r="AX26" s="15">
        <f>ROUND(VLOOKUP($C$2,'[44]ERU-1'!$A$6:$BE$17,AX$2,FALSE),3)</f>
        <v>0</v>
      </c>
      <c r="AY26" s="15">
        <f>ROUND(VLOOKUP($C$2,'[44]ERU-1'!$A$6:$BE$17,AY$2,FALSE),3)</f>
        <v>0</v>
      </c>
      <c r="AZ26" s="15">
        <f>ROUND(VLOOKUP($C$2,'[44]ERU-1'!$A$6:$BE$17,AZ$2,FALSE),3)</f>
        <v>0</v>
      </c>
      <c r="BA26" s="15">
        <f>ROUND(VLOOKUP($C$2,'[44]ERU-1'!$A$6:$BE$17,BA$2,FALSE),3)</f>
        <v>0</v>
      </c>
      <c r="BB26" s="15">
        <f>ROUND(VLOOKUP($C$2,'[44]ERU-1'!$A$6:$BE$17,BB$2,FALSE),3)</f>
        <v>1443</v>
      </c>
      <c r="BC26" s="15">
        <f>ROUND(VLOOKUP($C$2,'[44]ERU-1'!$A$6:$BE$17,BC$2,FALSE),3)</f>
        <v>0</v>
      </c>
      <c r="BD26" s="15">
        <f>ROUND(VLOOKUP($C$2,'[44]ERU-1'!$A$6:$BE$17,BD$2,FALSE),3)</f>
        <v>0</v>
      </c>
      <c r="BE26" s="15">
        <f>ROUND(VLOOKUP($C$2,'[44]ERU-1'!$A$6:$BE$17,BE$2,FALSE),3)</f>
        <v>362.05</v>
      </c>
      <c r="BF26" s="15">
        <f>ROUND(VLOOKUP($C$2,'[44]ERU-1'!$A$6:$BE$17,BF$2,FALSE),3)</f>
        <v>1443</v>
      </c>
      <c r="BG26" s="15">
        <f>ROUND(VLOOKUP($C$2,'[44]ERU-1'!$A$6:$BE$17,BG$2,FALSE),3)</f>
        <v>998.07899999999995</v>
      </c>
      <c r="BH26" s="15"/>
      <c r="BI26" s="15"/>
      <c r="BJ26" s="15" t="s">
        <v>727</v>
      </c>
      <c r="BK26" s="15" t="str">
        <f>INDEX(Licence!$I$2:$I$181,MATCH(Data!BJ26,Licence!$C$2:$C$181,0))</f>
        <v>Moravskoslezský</v>
      </c>
      <c r="BL26" s="15">
        <f>INDEX(Licence!$G$2:$G$181,MATCH(Data!BJ26,Licence!$C$2:$C$181,0))/1000</f>
        <v>1.56</v>
      </c>
      <c r="BM26" s="15">
        <f>INDEX(Licence!$F$2:$F$181,MATCH(Data!BJ26,Licence!$C$2:$C$181,0))/1000</f>
        <v>2.0529999999999999</v>
      </c>
      <c r="BN26" s="15" t="str">
        <f>INDEX(Licence!$K$2:$K$181,MATCH(Data!BJ26,Licence!$C$2:$C$181,0))</f>
        <v>ČEZ Distribuce, a.s.</v>
      </c>
      <c r="BO26" s="15"/>
      <c r="BP26" s="16">
        <f t="shared" si="0"/>
        <v>76.435165285847447</v>
      </c>
      <c r="BS26" t="str">
        <f t="shared" si="1"/>
        <v>KJ - Hrabyně (areál RÚ)</v>
      </c>
    </row>
    <row r="27" spans="1:71" ht="18.75" x14ac:dyDescent="0.3">
      <c r="A27" s="15">
        <f>[45]ExportDB!$C$3</f>
        <v>3546</v>
      </c>
      <c r="B27" s="25">
        <f t="shared" si="2"/>
        <v>23</v>
      </c>
      <c r="C27" s="14" t="s">
        <v>623</v>
      </c>
      <c r="D27" s="15" t="str">
        <f t="shared" si="3"/>
        <v>Únor</v>
      </c>
      <c r="E27" s="15">
        <f>ROUND(VLOOKUP($C$2,'[45]ERU-1'!$A$6:$BE$17,E$2,FALSE),3)</f>
        <v>2</v>
      </c>
      <c r="F27" s="47">
        <f t="shared" si="4"/>
        <v>0</v>
      </c>
      <c r="G27" s="15">
        <f>ROUND(VLOOKUP($C$2,'[46]ERU-1'!$A$6:$BE$17,G$2,FALSE),3)</f>
        <v>588.40899999999999</v>
      </c>
      <c r="H27" s="15">
        <f>ROUND(VLOOKUP($C$2,'[46]ERU-1'!$A$6:$BE$17,H$2,FALSE),3)</f>
        <v>266.12599999999998</v>
      </c>
      <c r="I27" s="15">
        <f>ROUND(VLOOKUP($C$2,'[46]ERU-1'!$A$6:$BE$17,I$2,FALSE),3)</f>
        <v>322.28300000000002</v>
      </c>
      <c r="J27" s="15">
        <f>ROUND(VLOOKUP($C$2,'[46]ERU-1'!$A$6:$BE$17,J$2,FALSE),3)</f>
        <v>35.146000000000001</v>
      </c>
      <c r="K27" s="15">
        <f>ROUND(VLOOKUP($C$2,'[46]ERU-1'!$A$6:$BE$17,K$2,FALSE),3)</f>
        <v>0</v>
      </c>
      <c r="L27" s="15">
        <f>ROUND(VLOOKUP($C$2,'[46]ERU-1'!$A$6:$BE$17,L$2,FALSE),3)</f>
        <v>206.209</v>
      </c>
      <c r="M27" s="15">
        <f>ROUND(VLOOKUP($C$2,'[46]ERU-1'!$A$6:$BE$17,M$2,FALSE),3)</f>
        <v>5.7489999999999997</v>
      </c>
      <c r="N27" s="15">
        <f>ROUND(VLOOKUP($C$2,'[46]ERU-1'!$A$6:$BE$17,N$2,FALSE),3)</f>
        <v>6.9630000000000001</v>
      </c>
      <c r="O27" s="15">
        <f>ROUND(VLOOKUP($C$2,'[46]ERU-1'!$A$6:$BE$17,O$2,FALSE),3)</f>
        <v>0</v>
      </c>
      <c r="P27" s="15">
        <f>ROUND(VLOOKUP($C$2,'[46]ERU-1'!$A$6:$BE$17,P$2,FALSE),3)</f>
        <v>0</v>
      </c>
      <c r="Q27" s="15">
        <f>ROUND(VLOOKUP($C$2,'[46]ERU-1'!$A$6:$BE$17,Q$2,FALSE),3)</f>
        <v>193.49700000000001</v>
      </c>
      <c r="R27" s="43">
        <f t="shared" si="5"/>
        <v>0</v>
      </c>
      <c r="S27" s="15">
        <f>ROUND(VLOOKUP($C$2,'[46]ERU-1'!$A$6:$BE$17,S$2,FALSE),3)</f>
        <v>899</v>
      </c>
      <c r="T27" s="15">
        <f>ROUND(VLOOKUP($C$2,'[46]ERU-1'!$A$6:$BE$17,T$2,FALSE),3)</f>
        <v>0</v>
      </c>
      <c r="U27" s="15">
        <f>ROUND(VLOOKUP($C$2,'[46]ERU-1'!$A$6:$BE$17,U$2,FALSE),3)</f>
        <v>0</v>
      </c>
      <c r="V27" s="15">
        <f>ROUND(VLOOKUP($C$2,'[46]ERU-1'!$A$6:$BE$17,V$2,FALSE),3)</f>
        <v>0</v>
      </c>
      <c r="W27" s="15">
        <f>ROUND(VLOOKUP($C$2,'[46]ERU-1'!$A$6:$BE$17,W$2,FALSE),3)</f>
        <v>0</v>
      </c>
      <c r="X27" s="15">
        <f>ROUND(VLOOKUP($C$2,'[46]ERU-1'!$A$6:$BE$17,X$2,FALSE),3)</f>
        <v>899</v>
      </c>
      <c r="Y27" s="15">
        <f>ROUND(VLOOKUP($C$2,'[46]ERU-1'!$A$6:$BE$17,Y$2,FALSE),3)</f>
        <v>0</v>
      </c>
      <c r="Z27" s="15">
        <f>ROUND(VLOOKUP($C$2,'[46]ERU-1'!$A$6:$BE$17,Z$2,FALSE),3)</f>
        <v>4.8000000000000001E-2</v>
      </c>
      <c r="AA27" s="15">
        <f>ROUND(VLOOKUP($C$2,'[46]ERU-1'!$A$6:$BE$17,AA$2,FALSE),3)</f>
        <v>206.209</v>
      </c>
      <c r="AB27" s="15">
        <f>ROUND(VLOOKUP($C$2,'[46]ERU-1'!$A$6:$BE$17,AB$2,FALSE),3)</f>
        <v>12.76</v>
      </c>
      <c r="AC27" s="15">
        <f>ROUND(VLOOKUP($C$2,'[46]ERU-1'!$A$6:$BE$17,AC$2,FALSE),3)</f>
        <v>0</v>
      </c>
      <c r="AD27" s="15">
        <f>ROUND(VLOOKUP($C$2,'[46]ERU-1'!$A$6:$BE$17,AD$2,FALSE),3)</f>
        <v>0</v>
      </c>
      <c r="AE27" s="15">
        <f>ROUND(VLOOKUP($C$2,'[46]ERU-1'!$A$6:$BE$17,AE$2,FALSE),3)</f>
        <v>0</v>
      </c>
      <c r="AF27" s="15">
        <f>ROUND(VLOOKUP($C$2,'[46]ERU-1'!$A$6:$BE$17,AF$2,FALSE),3)</f>
        <v>0</v>
      </c>
      <c r="AG27" s="15">
        <f>ROUND(VLOOKUP($C$2,'[46]ERU-1'!$A$6:$BE$17,AG$2,FALSE),3)</f>
        <v>0</v>
      </c>
      <c r="AH27" s="15">
        <f>ROUND(VLOOKUP($C$2,'[46]ERU-1'!$A$6:$BE$17,AH$2,FALSE),3)</f>
        <v>899</v>
      </c>
      <c r="AI27" s="15">
        <f>ROUND(VLOOKUP($C$2,'[46]ERU-1'!$A$6:$BE$17,AI$2,FALSE),3)</f>
        <v>0</v>
      </c>
      <c r="AJ27" s="15" t="s">
        <v>595</v>
      </c>
      <c r="AK27" s="15">
        <f>ROUND(VLOOKUP($C$2,'[46]ERU-1'!$A$6:$BE$17,AK$2,FALSE),3)</f>
        <v>0</v>
      </c>
      <c r="AL27" s="15">
        <f>ROUND(VLOOKUP($C$2,'[46]ERU-1'!$A$6:$BE$17,AL$2,FALSE),3)</f>
        <v>0</v>
      </c>
      <c r="AM27" s="15">
        <f>ROUND(VLOOKUP($C$2,'[46]ERU-1'!$A$6:$BE$17,AM$2,FALSE),3)</f>
        <v>193.49700000000001</v>
      </c>
      <c r="AN27" s="15">
        <f>ROUND(VLOOKUP($C$2,'[46]ERU-1'!$A$6:$BE$17,AN$2,FALSE),3)</f>
        <v>0</v>
      </c>
      <c r="AO27" s="15">
        <f>ROUND(VLOOKUP($C$2,'[46]ERU-1'!$A$6:$BE$17,AO$2,FALSE),3)</f>
        <v>0</v>
      </c>
      <c r="AP27" s="15">
        <f>ROUND(VLOOKUP($C$2,'[46]ERU-1'!$A$6:$BE$17,AP$2,FALSE),3)</f>
        <v>0</v>
      </c>
      <c r="AQ27" s="15">
        <f>ROUND(VLOOKUP($C$2,'[46]ERU-1'!$A$6:$BE$17,AQ$2,FALSE),3)</f>
        <v>0</v>
      </c>
      <c r="AR27" s="15">
        <f>ROUND(VLOOKUP($C$2,'[46]ERU-1'!$A$6:$BE$17,AR$2,FALSE),3)</f>
        <v>0</v>
      </c>
      <c r="AS27" s="15">
        <f>ROUND(VLOOKUP($C$2,'[46]ERU-1'!$A$6:$BE$17,AS$2,FALSE),3)</f>
        <v>0</v>
      </c>
      <c r="AT27" s="15">
        <f>ROUND(VLOOKUP($C$2,'[46]ERU-1'!$A$6:$BE$17,AT$2,FALSE),3)</f>
        <v>0</v>
      </c>
      <c r="AU27" s="15">
        <f>ROUND(VLOOKUP($C$2,'[46]ERU-1'!$A$6:$BE$17,AU$2,FALSE),3)</f>
        <v>0</v>
      </c>
      <c r="AV27" s="15">
        <f>ROUND(VLOOKUP($C$2,'[46]ERU-1'!$A$6:$BE$17,AV$2,FALSE),3)</f>
        <v>0</v>
      </c>
      <c r="AW27" s="15">
        <f>ROUND(VLOOKUP($C$2,'[46]ERU-1'!$A$6:$BE$17,AW$2,FALSE),3)</f>
        <v>0</v>
      </c>
      <c r="AX27" s="15">
        <f>ROUND(VLOOKUP($C$2,'[46]ERU-1'!$A$6:$BE$17,AX$2,FALSE),3)</f>
        <v>0</v>
      </c>
      <c r="AY27" s="15">
        <f>ROUND(VLOOKUP($C$2,'[46]ERU-1'!$A$6:$BE$17,AY$2,FALSE),3)</f>
        <v>0</v>
      </c>
      <c r="AZ27" s="15">
        <f>ROUND(VLOOKUP($C$2,'[46]ERU-1'!$A$6:$BE$17,AZ$2,FALSE),3)</f>
        <v>0</v>
      </c>
      <c r="BA27" s="15">
        <f>ROUND(VLOOKUP($C$2,'[46]ERU-1'!$A$6:$BE$17,BA$2,FALSE),3)</f>
        <v>0</v>
      </c>
      <c r="BB27" s="15">
        <f>ROUND(VLOOKUP($C$2,'[46]ERU-1'!$A$6:$BE$17,BB$2,FALSE),3)</f>
        <v>899</v>
      </c>
      <c r="BC27" s="15">
        <f>ROUND(VLOOKUP($C$2,'[46]ERU-1'!$A$6:$BE$17,BC$2,FALSE),3)</f>
        <v>0</v>
      </c>
      <c r="BD27" s="15">
        <f>ROUND(VLOOKUP($C$2,'[46]ERU-1'!$A$6:$BE$17,BD$2,FALSE),3)</f>
        <v>0</v>
      </c>
      <c r="BE27" s="15">
        <f>ROUND(VLOOKUP($C$2,'[46]ERU-1'!$A$6:$BE$17,BE$2,FALSE),3)</f>
        <v>206.209</v>
      </c>
      <c r="BF27" s="15">
        <f>ROUND(VLOOKUP($C$2,'[46]ERU-1'!$A$6:$BE$17,BF$2,FALSE),3)</f>
        <v>899</v>
      </c>
      <c r="BG27" s="15">
        <f>ROUND(VLOOKUP($C$2,'[46]ERU-1'!$A$6:$BE$17,BG$2,FALSE),3)</f>
        <v>588.40899999999999</v>
      </c>
      <c r="BH27" s="15"/>
      <c r="BI27" s="15"/>
      <c r="BJ27" s="15" t="s">
        <v>576</v>
      </c>
      <c r="BK27" s="15" t="str">
        <f>INDEX(Licence!$I$2:$I$181,MATCH(Data!BJ27,Licence!$C$2:$C$181,0))</f>
        <v>Vysočina</v>
      </c>
      <c r="BL27" s="15">
        <f>INDEX(Licence!$G$2:$G$181,MATCH(Data!BJ27,Licence!$C$2:$C$181,0))/1000</f>
        <v>0.45500000000000002</v>
      </c>
      <c r="BM27" s="15">
        <f>INDEX(Licence!$F$2:$F$181,MATCH(Data!BJ27,Licence!$C$2:$C$181,0))/1000</f>
        <v>0.626</v>
      </c>
      <c r="BN27" s="15" t="str">
        <f>INDEX(Licence!$K$2:$K$181,MATCH(Data!BJ27,Licence!$C$2:$C$181,0))</f>
        <v>EG.D, a.s.</v>
      </c>
      <c r="BO27" s="15"/>
      <c r="BP27" s="16">
        <f t="shared" si="0"/>
        <v>77.485426331382129</v>
      </c>
      <c r="BS27" t="str">
        <f t="shared" si="1"/>
        <v>KJ - Humpolec, Lnářská</v>
      </c>
    </row>
    <row r="28" spans="1:71" ht="18.75" x14ac:dyDescent="0.3">
      <c r="A28" s="15">
        <f>[47]ExportDB!$C$3</f>
        <v>2806</v>
      </c>
      <c r="B28" s="25">
        <f t="shared" si="2"/>
        <v>24</v>
      </c>
      <c r="C28" s="14" t="s">
        <v>624</v>
      </c>
      <c r="D28" s="15" t="str">
        <f t="shared" si="3"/>
        <v>Únor</v>
      </c>
      <c r="E28" s="15">
        <f>ROUND(VLOOKUP($C$2,'[47]ERU-1'!$A$6:$BE$17,E$2,FALSE),3)</f>
        <v>2</v>
      </c>
      <c r="F28" s="47">
        <f t="shared" si="4"/>
        <v>0</v>
      </c>
      <c r="G28" s="15">
        <f>ROUND(VLOOKUP($C$2,'[48]ERU-1'!$A$6:$BE$17,G$2,FALSE),3)</f>
        <v>545.01499999999999</v>
      </c>
      <c r="H28" s="15">
        <f>ROUND(VLOOKUP($C$2,'[48]ERU-1'!$A$6:$BE$17,H$2,FALSE),3)</f>
        <v>237.93700000000001</v>
      </c>
      <c r="I28" s="15">
        <f>ROUND(VLOOKUP($C$2,'[48]ERU-1'!$A$6:$BE$17,I$2,FALSE),3)</f>
        <v>307.07799999999997</v>
      </c>
      <c r="J28" s="15">
        <f>ROUND(VLOOKUP($C$2,'[48]ERU-1'!$A$6:$BE$17,J$2,FALSE),3)</f>
        <v>35.159999999999997</v>
      </c>
      <c r="K28" s="15">
        <f>ROUND(VLOOKUP($C$2,'[48]ERU-1'!$A$6:$BE$17,K$2,FALSE),3)</f>
        <v>0</v>
      </c>
      <c r="L28" s="15">
        <f>ROUND(VLOOKUP($C$2,'[48]ERU-1'!$A$6:$BE$17,L$2,FALSE),3)</f>
        <v>194.572</v>
      </c>
      <c r="M28" s="15">
        <f>ROUND(VLOOKUP($C$2,'[48]ERU-1'!$A$6:$BE$17,M$2,FALSE),3)</f>
        <v>2.8250000000000002</v>
      </c>
      <c r="N28" s="15">
        <f>ROUND(VLOOKUP($C$2,'[48]ERU-1'!$A$6:$BE$17,N$2,FALSE),3)</f>
        <v>3.6469999999999998</v>
      </c>
      <c r="O28" s="15">
        <f>ROUND(VLOOKUP($C$2,'[48]ERU-1'!$A$6:$BE$17,O$2,FALSE),3)</f>
        <v>0</v>
      </c>
      <c r="P28" s="15">
        <f>ROUND(VLOOKUP($C$2,'[48]ERU-1'!$A$6:$BE$17,P$2,FALSE),3)</f>
        <v>0</v>
      </c>
      <c r="Q28" s="15">
        <f>ROUND(VLOOKUP($C$2,'[48]ERU-1'!$A$6:$BE$17,Q$2,FALSE),3)</f>
        <v>188.1</v>
      </c>
      <c r="R28" s="43">
        <f t="shared" si="5"/>
        <v>0</v>
      </c>
      <c r="S28" s="15">
        <f>ROUND(VLOOKUP($C$2,'[48]ERU-1'!$A$6:$BE$17,S$2,FALSE),3)</f>
        <v>904</v>
      </c>
      <c r="T28" s="15">
        <f>ROUND(VLOOKUP($C$2,'[48]ERU-1'!$A$6:$BE$17,T$2,FALSE),3)</f>
        <v>0</v>
      </c>
      <c r="U28" s="15">
        <f>ROUND(VLOOKUP($C$2,'[48]ERU-1'!$A$6:$BE$17,U$2,FALSE),3)</f>
        <v>0</v>
      </c>
      <c r="V28" s="15">
        <f>ROUND(VLOOKUP($C$2,'[48]ERU-1'!$A$6:$BE$17,V$2,FALSE),3)</f>
        <v>0</v>
      </c>
      <c r="W28" s="15">
        <f>ROUND(VLOOKUP($C$2,'[48]ERU-1'!$A$6:$BE$17,W$2,FALSE),3)</f>
        <v>0</v>
      </c>
      <c r="X28" s="15">
        <f>ROUND(VLOOKUP($C$2,'[48]ERU-1'!$A$6:$BE$17,X$2,FALSE),3)</f>
        <v>904</v>
      </c>
      <c r="Y28" s="15">
        <f>ROUND(VLOOKUP($C$2,'[48]ERU-1'!$A$6:$BE$17,Y$2,FALSE),3)</f>
        <v>0</v>
      </c>
      <c r="Z28" s="15">
        <f>ROUND(VLOOKUP($C$2,'[48]ERU-1'!$A$6:$BE$17,Z$2,FALSE),3)</f>
        <v>0.47599999999999998</v>
      </c>
      <c r="AA28" s="15">
        <f>ROUND(VLOOKUP($C$2,'[48]ERU-1'!$A$6:$BE$17,AA$2,FALSE),3)</f>
        <v>194.572</v>
      </c>
      <c r="AB28" s="15">
        <f>ROUND(VLOOKUP($C$2,'[48]ERU-1'!$A$6:$BE$17,AB$2,FALSE),3)</f>
        <v>6.9480000000000004</v>
      </c>
      <c r="AC28" s="15">
        <f>ROUND(VLOOKUP($C$2,'[48]ERU-1'!$A$6:$BE$17,AC$2,FALSE),3)</f>
        <v>0</v>
      </c>
      <c r="AD28" s="15">
        <f>ROUND(VLOOKUP($C$2,'[48]ERU-1'!$A$6:$BE$17,AD$2,FALSE),3)</f>
        <v>0</v>
      </c>
      <c r="AE28" s="15">
        <f>ROUND(VLOOKUP($C$2,'[48]ERU-1'!$A$6:$BE$17,AE$2,FALSE),3)</f>
        <v>0</v>
      </c>
      <c r="AF28" s="15">
        <f>ROUND(VLOOKUP($C$2,'[48]ERU-1'!$A$6:$BE$17,AF$2,FALSE),3)</f>
        <v>0</v>
      </c>
      <c r="AG28" s="15">
        <f>ROUND(VLOOKUP($C$2,'[48]ERU-1'!$A$6:$BE$17,AG$2,FALSE),3)</f>
        <v>0</v>
      </c>
      <c r="AH28" s="15">
        <f>ROUND(VLOOKUP($C$2,'[48]ERU-1'!$A$6:$BE$17,AH$2,FALSE),3)</f>
        <v>904</v>
      </c>
      <c r="AI28" s="15">
        <f>ROUND(VLOOKUP($C$2,'[48]ERU-1'!$A$6:$BE$17,AI$2,FALSE),3)</f>
        <v>0</v>
      </c>
      <c r="AJ28" s="15" t="s">
        <v>595</v>
      </c>
      <c r="AK28" s="15">
        <f>ROUND(VLOOKUP($C$2,'[48]ERU-1'!$A$6:$BE$17,AK$2,FALSE),3)</f>
        <v>0</v>
      </c>
      <c r="AL28" s="15">
        <f>ROUND(VLOOKUP($C$2,'[48]ERU-1'!$A$6:$BE$17,AL$2,FALSE),3)</f>
        <v>0</v>
      </c>
      <c r="AM28" s="15">
        <f>ROUND(VLOOKUP($C$2,'[48]ERU-1'!$A$6:$BE$17,AM$2,FALSE),3)</f>
        <v>188.1</v>
      </c>
      <c r="AN28" s="15">
        <f>ROUND(VLOOKUP($C$2,'[48]ERU-1'!$A$6:$BE$17,AN$2,FALSE),3)</f>
        <v>0</v>
      </c>
      <c r="AO28" s="15">
        <f>ROUND(VLOOKUP($C$2,'[48]ERU-1'!$A$6:$BE$17,AO$2,FALSE),3)</f>
        <v>0</v>
      </c>
      <c r="AP28" s="15">
        <f>ROUND(VLOOKUP($C$2,'[48]ERU-1'!$A$6:$BE$17,AP$2,FALSE),3)</f>
        <v>0</v>
      </c>
      <c r="AQ28" s="15">
        <f>ROUND(VLOOKUP($C$2,'[48]ERU-1'!$A$6:$BE$17,AQ$2,FALSE),3)</f>
        <v>0</v>
      </c>
      <c r="AR28" s="15">
        <f>ROUND(VLOOKUP($C$2,'[48]ERU-1'!$A$6:$BE$17,AR$2,FALSE),3)</f>
        <v>0</v>
      </c>
      <c r="AS28" s="15">
        <f>ROUND(VLOOKUP($C$2,'[48]ERU-1'!$A$6:$BE$17,AS$2,FALSE),3)</f>
        <v>0</v>
      </c>
      <c r="AT28" s="15">
        <f>ROUND(VLOOKUP($C$2,'[48]ERU-1'!$A$6:$BE$17,AT$2,FALSE),3)</f>
        <v>0</v>
      </c>
      <c r="AU28" s="15">
        <f>ROUND(VLOOKUP($C$2,'[48]ERU-1'!$A$6:$BE$17,AU$2,FALSE),3)</f>
        <v>0</v>
      </c>
      <c r="AV28" s="15">
        <f>ROUND(VLOOKUP($C$2,'[48]ERU-1'!$A$6:$BE$17,AV$2,FALSE),3)</f>
        <v>904</v>
      </c>
      <c r="AW28" s="15">
        <f>ROUND(VLOOKUP($C$2,'[48]ERU-1'!$A$6:$BE$17,AW$2,FALSE),3)</f>
        <v>0</v>
      </c>
      <c r="AX28" s="15">
        <f>ROUND(VLOOKUP($C$2,'[48]ERU-1'!$A$6:$BE$17,AX$2,FALSE),3)</f>
        <v>0</v>
      </c>
      <c r="AY28" s="15">
        <f>ROUND(VLOOKUP($C$2,'[48]ERU-1'!$A$6:$BE$17,AY$2,FALSE),3)</f>
        <v>0</v>
      </c>
      <c r="AZ28" s="15">
        <f>ROUND(VLOOKUP($C$2,'[48]ERU-1'!$A$6:$BE$17,AZ$2,FALSE),3)</f>
        <v>0</v>
      </c>
      <c r="BA28" s="15">
        <f>ROUND(VLOOKUP($C$2,'[48]ERU-1'!$A$6:$BE$17,BA$2,FALSE),3)</f>
        <v>0</v>
      </c>
      <c r="BB28" s="15">
        <f>ROUND(VLOOKUP($C$2,'[48]ERU-1'!$A$6:$BE$17,BB$2,FALSE),3)</f>
        <v>0</v>
      </c>
      <c r="BC28" s="15">
        <f>ROUND(VLOOKUP($C$2,'[48]ERU-1'!$A$6:$BE$17,BC$2,FALSE),3)</f>
        <v>0</v>
      </c>
      <c r="BD28" s="15">
        <f>ROUND(VLOOKUP($C$2,'[48]ERU-1'!$A$6:$BE$17,BD$2,FALSE),3)</f>
        <v>0</v>
      </c>
      <c r="BE28" s="15">
        <f>ROUND(VLOOKUP($C$2,'[48]ERU-1'!$A$6:$BE$17,BE$2,FALSE),3)</f>
        <v>194.572</v>
      </c>
      <c r="BF28" s="15">
        <f>ROUND(VLOOKUP($C$2,'[48]ERU-1'!$A$6:$BE$17,BF$2,FALSE),3)</f>
        <v>904</v>
      </c>
      <c r="BG28" s="15">
        <f>ROUND(VLOOKUP($C$2,'[48]ERU-1'!$A$6:$BE$17,BG$2,FALSE),3)</f>
        <v>545.01499999999999</v>
      </c>
      <c r="BH28" s="15"/>
      <c r="BI28" s="15"/>
      <c r="BJ28" s="15" t="s">
        <v>728</v>
      </c>
      <c r="BK28" s="15" t="str">
        <f>INDEX(Licence!$I$2:$I$181,MATCH(Data!BJ28,Licence!$C$2:$C$181,0))</f>
        <v>Vysočina</v>
      </c>
      <c r="BL28" s="15">
        <f>INDEX(Licence!$G$2:$G$181,MATCH(Data!BJ28,Licence!$C$2:$C$181,0))/1000</f>
        <v>0.6</v>
      </c>
      <c r="BM28" s="15">
        <f>INDEX(Licence!$F$2:$F$181,MATCH(Data!BJ28,Licence!$C$2:$C$181,0))/1000</f>
        <v>0.80800000000000005</v>
      </c>
      <c r="BN28" s="15" t="str">
        <f>INDEX(Licence!$K$2:$K$181,MATCH(Data!BJ28,Licence!$C$2:$C$181,0))</f>
        <v>EG.D, a.s.</v>
      </c>
      <c r="BO28" s="15"/>
      <c r="BP28" s="16">
        <f t="shared" si="0"/>
        <v>81.774466961663634</v>
      </c>
      <c r="BS28" t="str">
        <f t="shared" si="1"/>
        <v>KJ - Humpolec, Na Rybníčku</v>
      </c>
    </row>
    <row r="29" spans="1:71" ht="18.75" x14ac:dyDescent="0.3">
      <c r="A29" s="15">
        <f>[49]ExportDB!$C$3</f>
        <v>3290</v>
      </c>
      <c r="B29" s="25">
        <f t="shared" si="2"/>
        <v>25</v>
      </c>
      <c r="C29" s="14" t="s">
        <v>625</v>
      </c>
      <c r="D29" s="15" t="str">
        <f t="shared" si="3"/>
        <v>Únor</v>
      </c>
      <c r="E29" s="15">
        <f>ROUND(VLOOKUP($C$2,'[49]ERU-1'!$A$6:$BE$17,E$2,FALSE),3)</f>
        <v>2</v>
      </c>
      <c r="F29" s="47">
        <f t="shared" si="4"/>
        <v>0</v>
      </c>
      <c r="G29" s="15">
        <f>ROUND(VLOOKUP($C$2,'[50]ERU-1'!$A$6:$BE$17,G$2,FALSE),3)</f>
        <v>1621.027</v>
      </c>
      <c r="H29" s="15">
        <f>ROUND(VLOOKUP($C$2,'[50]ERU-1'!$A$6:$BE$17,H$2,FALSE),3)</f>
        <v>719.00699999999995</v>
      </c>
      <c r="I29" s="15">
        <f>ROUND(VLOOKUP($C$2,'[50]ERU-1'!$A$6:$BE$17,I$2,FALSE),3)</f>
        <v>902.02</v>
      </c>
      <c r="J29" s="15">
        <f>ROUND(VLOOKUP($C$2,'[50]ERU-1'!$A$6:$BE$17,J$2,FALSE),3)</f>
        <v>35.01</v>
      </c>
      <c r="K29" s="15">
        <f>ROUND(VLOOKUP($C$2,'[50]ERU-1'!$A$6:$BE$17,K$2,FALSE),3)</f>
        <v>0</v>
      </c>
      <c r="L29" s="15">
        <f>ROUND(VLOOKUP($C$2,'[50]ERU-1'!$A$6:$BE$17,L$2,FALSE),3)</f>
        <v>591.41</v>
      </c>
      <c r="M29" s="15">
        <f>ROUND(VLOOKUP($C$2,'[50]ERU-1'!$A$6:$BE$17,M$2,FALSE),3)</f>
        <v>7.0279999999999996</v>
      </c>
      <c r="N29" s="15">
        <f>ROUND(VLOOKUP($C$2,'[50]ERU-1'!$A$6:$BE$17,N$2,FALSE),3)</f>
        <v>8.8160000000000007</v>
      </c>
      <c r="O29" s="15">
        <f>ROUND(VLOOKUP($C$2,'[50]ERU-1'!$A$6:$BE$17,O$2,FALSE),3)</f>
        <v>4.2679999999999998</v>
      </c>
      <c r="P29" s="15">
        <f>ROUND(VLOOKUP($C$2,'[50]ERU-1'!$A$6:$BE$17,P$2,FALSE),3)</f>
        <v>0</v>
      </c>
      <c r="Q29" s="15">
        <f>ROUND(VLOOKUP($C$2,'[50]ERU-1'!$A$6:$BE$17,Q$2,FALSE),3)</f>
        <v>571.298</v>
      </c>
      <c r="R29" s="15">
        <f>ROUND(VLOOKUP($C$2,'[50]ERU-1'!$A$6:$BE$17,R$2,FALSE),3)</f>
        <v>0</v>
      </c>
      <c r="S29" s="15">
        <f>ROUND(VLOOKUP($C$2,'[50]ERU-1'!$A$6:$BE$17,S$2,FALSE),3)</f>
        <v>2671</v>
      </c>
      <c r="T29" s="15">
        <f>ROUND(VLOOKUP($C$2,'[50]ERU-1'!$A$6:$BE$17,T$2,FALSE),3)</f>
        <v>0</v>
      </c>
      <c r="U29" s="15">
        <f>ROUND(VLOOKUP($C$2,'[50]ERU-1'!$A$6:$BE$17,U$2,FALSE),3)</f>
        <v>0</v>
      </c>
      <c r="V29" s="15">
        <f>ROUND(VLOOKUP($C$2,'[50]ERU-1'!$A$6:$BE$17,V$2,FALSE),3)</f>
        <v>0</v>
      </c>
      <c r="W29" s="15">
        <f>ROUND(VLOOKUP($C$2,'[50]ERU-1'!$A$6:$BE$17,W$2,FALSE),3)</f>
        <v>0</v>
      </c>
      <c r="X29" s="15">
        <f>ROUND(VLOOKUP($C$2,'[50]ERU-1'!$A$6:$BE$17,X$2,FALSE),3)</f>
        <v>2671</v>
      </c>
      <c r="Y29" s="15">
        <f>ROUND(VLOOKUP($C$2,'[50]ERU-1'!$A$6:$BE$17,Y$2,FALSE),3)</f>
        <v>0</v>
      </c>
      <c r="Z29" s="15">
        <f>ROUND(VLOOKUP($C$2,'[50]ERU-1'!$A$6:$BE$17,Z$2,FALSE),3)</f>
        <v>8.2720000000000002</v>
      </c>
      <c r="AA29" s="15">
        <f>ROUND(VLOOKUP($C$2,'[50]ERU-1'!$A$6:$BE$17,AA$2,FALSE),3)</f>
        <v>591.41</v>
      </c>
      <c r="AB29" s="15">
        <f>ROUND(VLOOKUP($C$2,'[50]ERU-1'!$A$6:$BE$17,AB$2,FALSE),3)</f>
        <v>28.384</v>
      </c>
      <c r="AC29" s="15">
        <f>ROUND(VLOOKUP($C$2,'[50]ERU-1'!$A$6:$BE$17,AC$2,FALSE),3)</f>
        <v>0</v>
      </c>
      <c r="AD29" s="15">
        <f>ROUND(VLOOKUP($C$2,'[50]ERU-1'!$A$6:$BE$17,AD$2,FALSE),3)</f>
        <v>0</v>
      </c>
      <c r="AE29" s="15">
        <f>ROUND(VLOOKUP($C$2,'[50]ERU-1'!$A$6:$BE$17,AE$2,FALSE),3)</f>
        <v>0</v>
      </c>
      <c r="AF29" s="15">
        <f>ROUND(VLOOKUP($C$2,'[50]ERU-1'!$A$6:$BE$17,AF$2,FALSE),3)</f>
        <v>0</v>
      </c>
      <c r="AG29" s="15">
        <f>ROUND(VLOOKUP($C$2,'[50]ERU-1'!$A$6:$BE$17,AG$2,FALSE),3)</f>
        <v>0</v>
      </c>
      <c r="AH29" s="15">
        <f>ROUND(VLOOKUP($C$2,'[50]ERU-1'!$A$6:$BE$17,AH$2,FALSE),3)</f>
        <v>2671</v>
      </c>
      <c r="AI29" s="15">
        <f>ROUND(VLOOKUP($C$2,'[50]ERU-1'!$A$6:$BE$17,AI$2,FALSE),3)</f>
        <v>0</v>
      </c>
      <c r="AJ29" s="15" t="s">
        <v>595</v>
      </c>
      <c r="AK29" s="15">
        <f>ROUND(VLOOKUP($C$2,'[50]ERU-1'!$A$6:$BE$17,AK$2,FALSE),3)</f>
        <v>0</v>
      </c>
      <c r="AL29" s="15">
        <f>ROUND(VLOOKUP($C$2,'[50]ERU-1'!$A$6:$BE$17,AL$2,FALSE),3)</f>
        <v>0</v>
      </c>
      <c r="AM29" s="15">
        <f>ROUND(VLOOKUP($C$2,'[50]ERU-1'!$A$6:$BE$17,AM$2,FALSE),3)</f>
        <v>571.298</v>
      </c>
      <c r="AN29" s="15">
        <f>ROUND(VLOOKUP($C$2,'[50]ERU-1'!$A$6:$BE$17,AN$2,FALSE),3)</f>
        <v>0</v>
      </c>
      <c r="AO29" s="15">
        <f>ROUND(VLOOKUP($C$2,'[50]ERU-1'!$A$6:$BE$17,AO$2,FALSE),3)</f>
        <v>0</v>
      </c>
      <c r="AP29" s="15">
        <f>ROUND(VLOOKUP($C$2,'[50]ERU-1'!$A$6:$BE$17,AP$2,FALSE),3)</f>
        <v>0</v>
      </c>
      <c r="AQ29" s="15">
        <f>ROUND(VLOOKUP($C$2,'[50]ERU-1'!$A$6:$BE$17,AQ$2,FALSE),3)</f>
        <v>0</v>
      </c>
      <c r="AR29" s="15">
        <f>ROUND(VLOOKUP($C$2,'[50]ERU-1'!$A$6:$BE$17,AR$2,FALSE),3)</f>
        <v>0</v>
      </c>
      <c r="AS29" s="15">
        <f>ROUND(VLOOKUP($C$2,'[50]ERU-1'!$A$6:$BE$17,AS$2,FALSE),3)</f>
        <v>0</v>
      </c>
      <c r="AT29" s="15">
        <f>ROUND(VLOOKUP($C$2,'[50]ERU-1'!$A$6:$BE$17,AT$2,FALSE),3)</f>
        <v>0</v>
      </c>
      <c r="AU29" s="15">
        <f>ROUND(VLOOKUP($C$2,'[50]ERU-1'!$A$6:$BE$17,AU$2,FALSE),3)</f>
        <v>0</v>
      </c>
      <c r="AV29" s="15">
        <f>ROUND(VLOOKUP($C$2,'[50]ERU-1'!$A$6:$BE$17,AV$2,FALSE),3)</f>
        <v>0</v>
      </c>
      <c r="AW29" s="15">
        <f>ROUND(VLOOKUP($C$2,'[50]ERU-1'!$A$6:$BE$17,AW$2,FALSE),3)</f>
        <v>0</v>
      </c>
      <c r="AX29" s="15">
        <f>ROUND(VLOOKUP($C$2,'[50]ERU-1'!$A$6:$BE$17,AX$2,FALSE),3)</f>
        <v>0</v>
      </c>
      <c r="AY29" s="15">
        <f>ROUND(VLOOKUP($C$2,'[50]ERU-1'!$A$6:$BE$17,AY$2,FALSE),3)</f>
        <v>0</v>
      </c>
      <c r="AZ29" s="15">
        <f>ROUND(VLOOKUP($C$2,'[50]ERU-1'!$A$6:$BE$17,AZ$2,FALSE),3)</f>
        <v>0</v>
      </c>
      <c r="BA29" s="15">
        <f>ROUND(VLOOKUP($C$2,'[50]ERU-1'!$A$6:$BE$17,BA$2,FALSE),3)</f>
        <v>0</v>
      </c>
      <c r="BB29" s="15">
        <f>ROUND(VLOOKUP($C$2,'[50]ERU-1'!$A$6:$BE$17,BB$2,FALSE),3)</f>
        <v>1781</v>
      </c>
      <c r="BC29" s="15">
        <f>ROUND(VLOOKUP($C$2,'[50]ERU-1'!$A$6:$BE$17,BC$2,FALSE),3)</f>
        <v>890</v>
      </c>
      <c r="BD29" s="15">
        <f>ROUND(VLOOKUP($C$2,'[50]ERU-1'!$A$6:$BE$17,BD$2,FALSE),3)</f>
        <v>0</v>
      </c>
      <c r="BE29" s="15">
        <f>ROUND(VLOOKUP($C$2,'[50]ERU-1'!$A$6:$BE$17,BE$2,FALSE),3)</f>
        <v>591.41</v>
      </c>
      <c r="BF29" s="15">
        <f>ROUND(VLOOKUP($C$2,'[50]ERU-1'!$A$6:$BE$17,BF$2,FALSE),3)</f>
        <v>2671</v>
      </c>
      <c r="BG29" s="15">
        <f>ROUND(VLOOKUP($C$2,'[50]ERU-1'!$A$6:$BE$17,BG$2,FALSE),3)</f>
        <v>1621.027</v>
      </c>
      <c r="BH29" s="15"/>
      <c r="BI29" s="15"/>
      <c r="BJ29" s="15" t="s">
        <v>729</v>
      </c>
      <c r="BK29" s="15" t="str">
        <f>INDEX(Licence!$I$2:$I$181,MATCH(Data!BJ29,Licence!$C$2:$C$181,0))</f>
        <v>Jihomoravský</v>
      </c>
      <c r="BL29" s="15">
        <f>INDEX(Licence!$G$2:$G$181,MATCH(Data!BJ29,Licence!$C$2:$C$181,0))/1000</f>
        <v>2</v>
      </c>
      <c r="BM29" s="15">
        <f>INDEX(Licence!$F$2:$F$181,MATCH(Data!BJ29,Licence!$C$2:$C$181,0))/1000</f>
        <v>2.5129999999999999</v>
      </c>
      <c r="BN29" s="15" t="str">
        <f>INDEX(Licence!$K$2:$K$181,MATCH(Data!BJ29,Licence!$C$2:$C$181,0))</f>
        <v>EG.D, a.s.</v>
      </c>
      <c r="BO29" s="15"/>
      <c r="BP29" s="16">
        <f t="shared" si="0"/>
        <v>82.253685129516313</v>
      </c>
      <c r="BS29" t="str">
        <f t="shared" si="1"/>
        <v>KJ - Ivančice</v>
      </c>
    </row>
    <row r="30" spans="1:71" ht="18.75" x14ac:dyDescent="0.3">
      <c r="A30" s="15">
        <f>[51]ExportDB!$C$3</f>
        <v>3941</v>
      </c>
      <c r="B30" s="25">
        <f t="shared" si="2"/>
        <v>26</v>
      </c>
      <c r="C30" s="14" t="s">
        <v>626</v>
      </c>
      <c r="D30" s="15" t="str">
        <f t="shared" si="3"/>
        <v>Únor</v>
      </c>
      <c r="E30" s="15">
        <f>ROUND(VLOOKUP($C$2,'[51]ERU-1'!$A$6:$BE$17,E$2,FALSE),3)</f>
        <v>2</v>
      </c>
      <c r="F30" s="47">
        <f t="shared" si="4"/>
        <v>0</v>
      </c>
      <c r="G30" s="15">
        <f>ROUND(VLOOKUP($C$2,'[52]ERU-1'!$A$6:$BE$17,G$2,FALSE),3)</f>
        <v>244.67699999999999</v>
      </c>
      <c r="H30" s="15">
        <f>ROUND(VLOOKUP($C$2,'[52]ERU-1'!$A$6:$BE$17,H$2,FALSE),3)</f>
        <v>104.82599999999999</v>
      </c>
      <c r="I30" s="15">
        <f>ROUND(VLOOKUP($C$2,'[52]ERU-1'!$A$6:$BE$17,I$2,FALSE),3)</f>
        <v>139.851</v>
      </c>
      <c r="J30" s="15">
        <f>ROUND(VLOOKUP($C$2,'[52]ERU-1'!$A$6:$BE$17,J$2,FALSE),3)</f>
        <v>34.988</v>
      </c>
      <c r="K30" s="15">
        <f>ROUND(VLOOKUP($C$2,'[52]ERU-1'!$A$6:$BE$17,K$2,FALSE),3)</f>
        <v>0</v>
      </c>
      <c r="L30" s="15">
        <f>ROUND(VLOOKUP($C$2,'[52]ERU-1'!$A$6:$BE$17,L$2,FALSE),3)</f>
        <v>82.034000000000006</v>
      </c>
      <c r="M30" s="15">
        <f>ROUND(VLOOKUP($C$2,'[52]ERU-1'!$A$6:$BE$17,M$2,FALSE),3)</f>
        <v>0.49099999999999999</v>
      </c>
      <c r="N30" s="15">
        <f>ROUND(VLOOKUP($C$2,'[52]ERU-1'!$A$6:$BE$17,N$2,FALSE),3)</f>
        <v>0.65600000000000003</v>
      </c>
      <c r="O30" s="15">
        <f>ROUND(VLOOKUP($C$2,'[52]ERU-1'!$A$6:$BE$17,O$2,FALSE),3)</f>
        <v>0</v>
      </c>
      <c r="P30" s="15">
        <f>ROUND(VLOOKUP($C$2,'[52]ERU-1'!$A$6:$BE$17,P$2,FALSE),3)</f>
        <v>0</v>
      </c>
      <c r="Q30" s="15">
        <f>ROUND(VLOOKUP($C$2,'[52]ERU-1'!$A$6:$BE$17,Q$2,FALSE),3)</f>
        <v>80.887</v>
      </c>
      <c r="R30" s="43">
        <f t="shared" si="5"/>
        <v>0</v>
      </c>
      <c r="S30" s="15">
        <f>ROUND(VLOOKUP($C$2,'[52]ERU-1'!$A$6:$BE$17,S$2,FALSE),3)</f>
        <v>394</v>
      </c>
      <c r="T30" s="15">
        <f>ROUND(VLOOKUP($C$2,'[52]ERU-1'!$A$6:$BE$17,T$2,FALSE),3)</f>
        <v>0</v>
      </c>
      <c r="U30" s="15">
        <f>ROUND(VLOOKUP($C$2,'[52]ERU-1'!$A$6:$BE$17,U$2,FALSE),3)</f>
        <v>0</v>
      </c>
      <c r="V30" s="15">
        <f>ROUND(VLOOKUP($C$2,'[52]ERU-1'!$A$6:$BE$17,V$2,FALSE),3)</f>
        <v>0</v>
      </c>
      <c r="W30" s="15">
        <f>ROUND(VLOOKUP($C$2,'[52]ERU-1'!$A$6:$BE$17,W$2,FALSE),3)</f>
        <v>0</v>
      </c>
      <c r="X30" s="15">
        <f>ROUND(VLOOKUP($C$2,'[52]ERU-1'!$A$6:$BE$17,X$2,FALSE),3)</f>
        <v>394</v>
      </c>
      <c r="Y30" s="15">
        <f>ROUND(VLOOKUP($C$2,'[52]ERU-1'!$A$6:$BE$17,Y$2,FALSE),3)</f>
        <v>0</v>
      </c>
      <c r="Z30" s="15">
        <f>ROUND(VLOOKUP($C$2,'[52]ERU-1'!$A$6:$BE$17,Z$2,FALSE),3)</f>
        <v>0.12</v>
      </c>
      <c r="AA30" s="15">
        <f>ROUND(VLOOKUP($C$2,'[52]ERU-1'!$A$6:$BE$17,AA$2,FALSE),3)</f>
        <v>82.034000000000006</v>
      </c>
      <c r="AB30" s="15">
        <f>ROUND(VLOOKUP($C$2,'[52]ERU-1'!$A$6:$BE$17,AB$2,FALSE),3)</f>
        <v>1.2669999999999999</v>
      </c>
      <c r="AC30" s="15">
        <f>ROUND(VLOOKUP($C$2,'[52]ERU-1'!$A$6:$BE$17,AC$2,FALSE),3)</f>
        <v>0</v>
      </c>
      <c r="AD30" s="15">
        <f>ROUND(VLOOKUP($C$2,'[52]ERU-1'!$A$6:$BE$17,AD$2,FALSE),3)</f>
        <v>0</v>
      </c>
      <c r="AE30" s="15">
        <f>ROUND(VLOOKUP($C$2,'[52]ERU-1'!$A$6:$BE$17,AE$2,FALSE),3)</f>
        <v>0</v>
      </c>
      <c r="AF30" s="15">
        <f>ROUND(VLOOKUP($C$2,'[52]ERU-1'!$A$6:$BE$17,AF$2,FALSE),3)</f>
        <v>0</v>
      </c>
      <c r="AG30" s="15">
        <f>ROUND(VLOOKUP($C$2,'[52]ERU-1'!$A$6:$BE$17,AG$2,FALSE),3)</f>
        <v>0</v>
      </c>
      <c r="AH30" s="15">
        <f>ROUND(VLOOKUP($C$2,'[52]ERU-1'!$A$6:$BE$17,AH$2,FALSE),3)</f>
        <v>394</v>
      </c>
      <c r="AI30" s="15">
        <f>ROUND(VLOOKUP($C$2,'[52]ERU-1'!$A$6:$BE$17,AI$2,FALSE),3)</f>
        <v>0</v>
      </c>
      <c r="AJ30" s="15" t="s">
        <v>595</v>
      </c>
      <c r="AK30" s="15">
        <f>ROUND(VLOOKUP($C$2,'[52]ERU-1'!$A$6:$BE$17,AK$2,FALSE),3)</f>
        <v>0</v>
      </c>
      <c r="AL30" s="15">
        <f>ROUND(VLOOKUP($C$2,'[52]ERU-1'!$A$6:$BE$17,AL$2,FALSE),3)</f>
        <v>0</v>
      </c>
      <c r="AM30" s="15">
        <f>ROUND(VLOOKUP($C$2,'[52]ERU-1'!$A$6:$BE$17,AM$2,FALSE),3)</f>
        <v>80.887</v>
      </c>
      <c r="AN30" s="15">
        <f>ROUND(VLOOKUP($C$2,'[52]ERU-1'!$A$6:$BE$17,AN$2,FALSE),3)</f>
        <v>0</v>
      </c>
      <c r="AO30" s="15">
        <f>ROUND(VLOOKUP($C$2,'[52]ERU-1'!$A$6:$BE$17,AO$2,FALSE),3)</f>
        <v>0</v>
      </c>
      <c r="AP30" s="15">
        <f>ROUND(VLOOKUP($C$2,'[52]ERU-1'!$A$6:$BE$17,AP$2,FALSE),3)</f>
        <v>0</v>
      </c>
      <c r="AQ30" s="15">
        <f>ROUND(VLOOKUP($C$2,'[52]ERU-1'!$A$6:$BE$17,AQ$2,FALSE),3)</f>
        <v>0</v>
      </c>
      <c r="AR30" s="15">
        <f>ROUND(VLOOKUP($C$2,'[52]ERU-1'!$A$6:$BE$17,AR$2,FALSE),3)</f>
        <v>0</v>
      </c>
      <c r="AS30" s="15">
        <f>ROUND(VLOOKUP($C$2,'[52]ERU-1'!$A$6:$BE$17,AS$2,FALSE),3)</f>
        <v>0</v>
      </c>
      <c r="AT30" s="15">
        <f>ROUND(VLOOKUP($C$2,'[52]ERU-1'!$A$6:$BE$17,AT$2,FALSE),3)</f>
        <v>0</v>
      </c>
      <c r="AU30" s="15">
        <f>ROUND(VLOOKUP($C$2,'[52]ERU-1'!$A$6:$BE$17,AU$2,FALSE),3)</f>
        <v>0</v>
      </c>
      <c r="AV30" s="15">
        <f>ROUND(VLOOKUP($C$2,'[52]ERU-1'!$A$6:$BE$17,AV$2,FALSE),3)</f>
        <v>394</v>
      </c>
      <c r="AW30" s="15">
        <f>ROUND(VLOOKUP($C$2,'[52]ERU-1'!$A$6:$BE$17,AW$2,FALSE),3)</f>
        <v>0</v>
      </c>
      <c r="AX30" s="15">
        <f>ROUND(VLOOKUP($C$2,'[52]ERU-1'!$A$6:$BE$17,AX$2,FALSE),3)</f>
        <v>0</v>
      </c>
      <c r="AY30" s="15">
        <f>ROUND(VLOOKUP($C$2,'[52]ERU-1'!$A$6:$BE$17,AY$2,FALSE),3)</f>
        <v>0</v>
      </c>
      <c r="AZ30" s="15">
        <f>ROUND(VLOOKUP($C$2,'[52]ERU-1'!$A$6:$BE$17,AZ$2,FALSE),3)</f>
        <v>0</v>
      </c>
      <c r="BA30" s="15">
        <f>ROUND(VLOOKUP($C$2,'[52]ERU-1'!$A$6:$BE$17,BA$2,FALSE),3)</f>
        <v>0</v>
      </c>
      <c r="BB30" s="15">
        <f>ROUND(VLOOKUP($C$2,'[52]ERU-1'!$A$6:$BE$17,BB$2,FALSE),3)</f>
        <v>0</v>
      </c>
      <c r="BC30" s="15">
        <f>ROUND(VLOOKUP($C$2,'[52]ERU-1'!$A$6:$BE$17,BC$2,FALSE),3)</f>
        <v>0</v>
      </c>
      <c r="BD30" s="15">
        <f>ROUND(VLOOKUP($C$2,'[52]ERU-1'!$A$6:$BE$17,BD$2,FALSE),3)</f>
        <v>0</v>
      </c>
      <c r="BE30" s="15">
        <f>ROUND(VLOOKUP($C$2,'[52]ERU-1'!$A$6:$BE$17,BE$2,FALSE),3)</f>
        <v>82.034000000000006</v>
      </c>
      <c r="BF30" s="15">
        <f>ROUND(VLOOKUP($C$2,'[52]ERU-1'!$A$6:$BE$17,BF$2,FALSE),3)</f>
        <v>394</v>
      </c>
      <c r="BG30" s="15">
        <f>ROUND(VLOOKUP($C$2,'[52]ERU-1'!$A$6:$BE$17,BG$2,FALSE),3)</f>
        <v>244.67699999999999</v>
      </c>
      <c r="BH30" s="15"/>
      <c r="BI30" s="15"/>
      <c r="BJ30" s="15" t="s">
        <v>578</v>
      </c>
      <c r="BK30" s="37" t="str">
        <f>INDEX(Licence!$I$2:$I$181,MATCH(Data!BJ30,Licence!$C$2:$C$181,0))</f>
        <v>Královéhradecký</v>
      </c>
      <c r="BL30" s="15">
        <f>INDEX(Licence!$G$2:$G$181,MATCH(Data!BJ30,Licence!$C$2:$C$181,0))/1000</f>
        <v>0.2</v>
      </c>
      <c r="BM30" s="15">
        <f>INDEX(Licence!$F$2:$F$181,MATCH(Data!BJ30,Licence!$C$2:$C$181,0))/1000</f>
        <v>0.28599999999999998</v>
      </c>
      <c r="BN30" s="15" t="str">
        <f>INDEX(Licence!$K$2:$K$181,MATCH(Data!BJ30,Licence!$C$2:$C$181,0))</f>
        <v>ČEZ Distribuce, a.s.</v>
      </c>
      <c r="BO30" s="15"/>
      <c r="BP30" s="16">
        <f t="shared" si="0"/>
        <v>78.257639436663212</v>
      </c>
      <c r="BS30" t="str">
        <f t="shared" si="1"/>
        <v>KJ - Jaroměř</v>
      </c>
    </row>
    <row r="31" spans="1:71" ht="18.75" x14ac:dyDescent="0.3">
      <c r="A31" s="15">
        <f>[53]ExportDB!$C$3</f>
        <v>2042</v>
      </c>
      <c r="B31" s="25">
        <f t="shared" si="2"/>
        <v>27</v>
      </c>
      <c r="C31" s="14" t="s">
        <v>627</v>
      </c>
      <c r="D31" s="15" t="str">
        <f t="shared" si="3"/>
        <v>Únor</v>
      </c>
      <c r="E31" s="15">
        <f>ROUND(VLOOKUP($C$2,'[53]ERU-1'!$A$6:$BE$17,E$2,FALSE),3)</f>
        <v>2</v>
      </c>
      <c r="F31" s="47">
        <f t="shared" si="4"/>
        <v>0</v>
      </c>
      <c r="G31" s="15">
        <f>ROUND(VLOOKUP($C$2,'[54]ERU-1'!$A$6:$BE$17,G$2,FALSE),3)</f>
        <v>1924.096</v>
      </c>
      <c r="H31" s="15">
        <f>ROUND(VLOOKUP($C$2,'[54]ERU-1'!$A$6:$BE$17,H$2,FALSE),3)</f>
        <v>883.77</v>
      </c>
      <c r="I31" s="15">
        <f>ROUND(VLOOKUP($C$2,'[54]ERU-1'!$A$6:$BE$17,I$2,FALSE),3)</f>
        <v>1040.326</v>
      </c>
      <c r="J31" s="15">
        <f>ROUND(VLOOKUP($C$2,'[54]ERU-1'!$A$6:$BE$17,J$2,FALSE),3)</f>
        <v>35.018999999999998</v>
      </c>
      <c r="K31" s="15">
        <f>ROUND(VLOOKUP($C$2,'[54]ERU-1'!$A$6:$BE$17,K$2,FALSE),3)</f>
        <v>0</v>
      </c>
      <c r="L31" s="15">
        <f>ROUND(VLOOKUP($C$2,'[54]ERU-1'!$A$6:$BE$17,L$2,FALSE),3)</f>
        <v>724.68100000000004</v>
      </c>
      <c r="M31" s="15">
        <f>ROUND(VLOOKUP($C$2,'[54]ERU-1'!$A$6:$BE$17,M$2,FALSE),3)</f>
        <v>6.3710000000000004</v>
      </c>
      <c r="N31" s="15">
        <f>ROUND(VLOOKUP($C$2,'[54]ERU-1'!$A$6:$BE$17,N$2,FALSE),3)</f>
        <v>7.5</v>
      </c>
      <c r="O31" s="15">
        <f>ROUND(VLOOKUP($C$2,'[54]ERU-1'!$A$6:$BE$17,O$2,FALSE),3)</f>
        <v>0</v>
      </c>
      <c r="P31" s="15">
        <f>ROUND(VLOOKUP($C$2,'[54]ERU-1'!$A$6:$BE$17,P$2,FALSE),3)</f>
        <v>0</v>
      </c>
      <c r="Q31" s="15">
        <f>ROUND(VLOOKUP($C$2,'[54]ERU-1'!$A$6:$BE$17,Q$2,FALSE),3)</f>
        <v>710.81</v>
      </c>
      <c r="R31" s="15">
        <f>ROUND(VLOOKUP($C$2,'[54]ERU-1'!$A$6:$BE$17,R$2,FALSE),3)</f>
        <v>0</v>
      </c>
      <c r="S31" s="15">
        <f>ROUND(VLOOKUP($C$2,'[54]ERU-1'!$A$6:$BE$17,S$2,FALSE),3)</f>
        <v>3071</v>
      </c>
      <c r="T31" s="15">
        <f>ROUND(VLOOKUP($C$2,'[54]ERU-1'!$A$6:$BE$17,T$2,FALSE),3)</f>
        <v>0</v>
      </c>
      <c r="U31" s="15">
        <f>ROUND(VLOOKUP($C$2,'[54]ERU-1'!$A$6:$BE$17,U$2,FALSE),3)</f>
        <v>0</v>
      </c>
      <c r="V31" s="15">
        <f>ROUND(VLOOKUP($C$2,'[54]ERU-1'!$A$6:$BE$17,V$2,FALSE),3)</f>
        <v>0</v>
      </c>
      <c r="W31" s="15">
        <f>ROUND(VLOOKUP($C$2,'[54]ERU-1'!$A$6:$BE$17,W$2,FALSE),3)</f>
        <v>0</v>
      </c>
      <c r="X31" s="15">
        <f>ROUND(VLOOKUP($C$2,'[54]ERU-1'!$A$6:$BE$17,X$2,FALSE),3)</f>
        <v>3071</v>
      </c>
      <c r="Y31" s="15">
        <f>ROUND(VLOOKUP($C$2,'[54]ERU-1'!$A$6:$BE$17,Y$2,FALSE),3)</f>
        <v>0</v>
      </c>
      <c r="Z31" s="15">
        <f>ROUND(VLOOKUP($C$2,'[54]ERU-1'!$A$6:$BE$17,Z$2,FALSE),3)</f>
        <v>2.0760000000000001</v>
      </c>
      <c r="AA31" s="15">
        <f>ROUND(VLOOKUP($C$2,'[54]ERU-1'!$A$6:$BE$17,AA$2,FALSE),3)</f>
        <v>724.68100000000004</v>
      </c>
      <c r="AB31" s="15">
        <f>ROUND(VLOOKUP($C$2,'[54]ERU-1'!$A$6:$BE$17,AB$2,FALSE),3)</f>
        <v>15.946999999999999</v>
      </c>
      <c r="AC31" s="15">
        <f>ROUND(VLOOKUP($C$2,'[54]ERU-1'!$A$6:$BE$17,AC$2,FALSE),3)</f>
        <v>0</v>
      </c>
      <c r="AD31" s="15">
        <f>ROUND(VLOOKUP($C$2,'[54]ERU-1'!$A$6:$BE$17,AD$2,FALSE),3)</f>
        <v>0</v>
      </c>
      <c r="AE31" s="15">
        <f>ROUND(VLOOKUP($C$2,'[54]ERU-1'!$A$6:$BE$17,AE$2,FALSE),3)</f>
        <v>0</v>
      </c>
      <c r="AF31" s="15">
        <f>ROUND(VLOOKUP($C$2,'[54]ERU-1'!$A$6:$BE$17,AF$2,FALSE),3)</f>
        <v>0</v>
      </c>
      <c r="AG31" s="15">
        <f>ROUND(VLOOKUP($C$2,'[54]ERU-1'!$A$6:$BE$17,AG$2,FALSE),3)</f>
        <v>0</v>
      </c>
      <c r="AH31" s="15">
        <f>ROUND(VLOOKUP($C$2,'[54]ERU-1'!$A$6:$BE$17,AH$2,FALSE),3)</f>
        <v>3071</v>
      </c>
      <c r="AI31" s="15">
        <f>ROUND(VLOOKUP($C$2,'[54]ERU-1'!$A$6:$BE$17,AI$2,FALSE),3)</f>
        <v>0</v>
      </c>
      <c r="AJ31" s="15" t="s">
        <v>595</v>
      </c>
      <c r="AK31" s="15">
        <f>ROUND(VLOOKUP($C$2,'[54]ERU-1'!$A$6:$BE$17,AK$2,FALSE),3)</f>
        <v>0</v>
      </c>
      <c r="AL31" s="15">
        <f>ROUND(VLOOKUP($C$2,'[54]ERU-1'!$A$6:$BE$17,AL$2,FALSE),3)</f>
        <v>0</v>
      </c>
      <c r="AM31" s="15">
        <f>ROUND(VLOOKUP($C$2,'[54]ERU-1'!$A$6:$BE$17,AM$2,FALSE),3)</f>
        <v>710.81</v>
      </c>
      <c r="AN31" s="15">
        <f>ROUND(VLOOKUP($C$2,'[54]ERU-1'!$A$6:$BE$17,AN$2,FALSE),3)</f>
        <v>0</v>
      </c>
      <c r="AO31" s="15">
        <f>ROUND(VLOOKUP($C$2,'[54]ERU-1'!$A$6:$BE$17,AO$2,FALSE),3)</f>
        <v>0</v>
      </c>
      <c r="AP31" s="15">
        <f>ROUND(VLOOKUP($C$2,'[54]ERU-1'!$A$6:$BE$17,AP$2,FALSE),3)</f>
        <v>0</v>
      </c>
      <c r="AQ31" s="15">
        <f>ROUND(VLOOKUP($C$2,'[54]ERU-1'!$A$6:$BE$17,AQ$2,FALSE),3)</f>
        <v>0</v>
      </c>
      <c r="AR31" s="15">
        <f>ROUND(VLOOKUP($C$2,'[54]ERU-1'!$A$6:$BE$17,AR$2,FALSE),3)</f>
        <v>0</v>
      </c>
      <c r="AS31" s="15">
        <f>ROUND(VLOOKUP($C$2,'[54]ERU-1'!$A$6:$BE$17,AS$2,FALSE),3)</f>
        <v>0</v>
      </c>
      <c r="AT31" s="15">
        <f>ROUND(VLOOKUP($C$2,'[54]ERU-1'!$A$6:$BE$17,AT$2,FALSE),3)</f>
        <v>0</v>
      </c>
      <c r="AU31" s="15">
        <f>ROUND(VLOOKUP($C$2,'[54]ERU-1'!$A$6:$BE$17,AU$2,FALSE),3)</f>
        <v>0</v>
      </c>
      <c r="AV31" s="15">
        <f>ROUND(VLOOKUP($C$2,'[54]ERU-1'!$A$6:$BE$17,AV$2,FALSE),3)</f>
        <v>3071</v>
      </c>
      <c r="AW31" s="15">
        <f>ROUND(VLOOKUP($C$2,'[54]ERU-1'!$A$6:$BE$17,AW$2,FALSE),3)</f>
        <v>0</v>
      </c>
      <c r="AX31" s="15">
        <f>ROUND(VLOOKUP($C$2,'[54]ERU-1'!$A$6:$BE$17,AX$2,FALSE),3)</f>
        <v>0</v>
      </c>
      <c r="AY31" s="15">
        <f>ROUND(VLOOKUP($C$2,'[54]ERU-1'!$A$6:$BE$17,AY$2,FALSE),3)</f>
        <v>0</v>
      </c>
      <c r="AZ31" s="15">
        <f>ROUND(VLOOKUP($C$2,'[54]ERU-1'!$A$6:$BE$17,AZ$2,FALSE),3)</f>
        <v>0</v>
      </c>
      <c r="BA31" s="15">
        <f>ROUND(VLOOKUP($C$2,'[54]ERU-1'!$A$6:$BE$17,BA$2,FALSE),3)</f>
        <v>0</v>
      </c>
      <c r="BB31" s="15">
        <f>ROUND(VLOOKUP($C$2,'[54]ERU-1'!$A$6:$BE$17,BB$2,FALSE),3)</f>
        <v>0</v>
      </c>
      <c r="BC31" s="15">
        <f>ROUND(VLOOKUP($C$2,'[54]ERU-1'!$A$6:$BE$17,BC$2,FALSE),3)</f>
        <v>0</v>
      </c>
      <c r="BD31" s="15">
        <f>ROUND(VLOOKUP($C$2,'[54]ERU-1'!$A$6:$BE$17,BD$2,FALSE),3)</f>
        <v>0</v>
      </c>
      <c r="BE31" s="15">
        <f>ROUND(VLOOKUP($C$2,'[54]ERU-1'!$A$6:$BE$17,BE$2,FALSE),3)</f>
        <v>724.68100000000004</v>
      </c>
      <c r="BF31" s="15">
        <f>ROUND(VLOOKUP($C$2,'[54]ERU-1'!$A$6:$BE$17,BF$2,FALSE),3)</f>
        <v>3071</v>
      </c>
      <c r="BG31" s="15">
        <f>ROUND(VLOOKUP($C$2,'[54]ERU-1'!$A$6:$BE$17,BG$2,FALSE),3)</f>
        <v>1924.096</v>
      </c>
      <c r="BH31" s="15"/>
      <c r="BI31" s="15"/>
      <c r="BJ31" s="15" t="s">
        <v>730</v>
      </c>
      <c r="BK31" s="15" t="str">
        <f>INDEX(Licence!$I$2:$I$181,MATCH(Data!BJ31,Licence!$C$2:$C$181,0))</f>
        <v>Vysočina</v>
      </c>
      <c r="BL31" s="15">
        <f>INDEX(Licence!$G$2:$G$181,MATCH(Data!BJ31,Licence!$C$2:$C$181,0))/1000</f>
        <v>2.0139999999999998</v>
      </c>
      <c r="BM31" s="15">
        <f>INDEX(Licence!$F$2:$F$181,MATCH(Data!BJ31,Licence!$C$2:$C$181,0))/1000</f>
        <v>2.4729999999999999</v>
      </c>
      <c r="BN31" s="15" t="str">
        <f>INDEX(Licence!$K$2:$K$181,MATCH(Data!BJ31,Licence!$C$2:$C$181,0))</f>
        <v>EG.D, a.s.</v>
      </c>
      <c r="BO31" s="15"/>
      <c r="BP31" s="16">
        <f t="shared" si="0"/>
        <v>81.998848059325297</v>
      </c>
      <c r="BS31" t="str">
        <f t="shared" si="1"/>
        <v>KJ - Jihlava, U Břízek</v>
      </c>
    </row>
    <row r="32" spans="1:71" ht="18.75" x14ac:dyDescent="0.3">
      <c r="A32" s="15">
        <f>[55]ExportDB!$C$3</f>
        <v>2884</v>
      </c>
      <c r="B32" s="25">
        <f t="shared" si="2"/>
        <v>28</v>
      </c>
      <c r="C32" s="14" t="s">
        <v>628</v>
      </c>
      <c r="D32" s="15" t="str">
        <f t="shared" si="3"/>
        <v>Únor</v>
      </c>
      <c r="E32" s="15">
        <f>ROUND(VLOOKUP($C$2,'[55]ERU-1'!$A$6:$BE$17,E$2,FALSE),3)</f>
        <v>2</v>
      </c>
      <c r="F32" s="47">
        <f t="shared" si="4"/>
        <v>0</v>
      </c>
      <c r="G32" s="15">
        <f>ROUND(VLOOKUP($C$2,'[56]ERU-1'!$A$6:$BE$17,G$2,FALSE),3)</f>
        <v>756.92200000000003</v>
      </c>
      <c r="H32" s="15">
        <f>ROUND(VLOOKUP($C$2,'[56]ERU-1'!$A$6:$BE$17,H$2,FALSE),3)</f>
        <v>372.44499999999999</v>
      </c>
      <c r="I32" s="15">
        <f>ROUND(VLOOKUP($C$2,'[56]ERU-1'!$A$6:$BE$17,I$2,FALSE),3)</f>
        <v>384.47699999999998</v>
      </c>
      <c r="J32" s="15">
        <f>ROUND(VLOOKUP($C$2,'[56]ERU-1'!$A$6:$BE$17,J$2,FALSE),3)</f>
        <v>35.478999999999999</v>
      </c>
      <c r="K32" s="15">
        <f>ROUND(VLOOKUP($C$2,'[56]ERU-1'!$A$6:$BE$17,K$2,FALSE),3)</f>
        <v>0</v>
      </c>
      <c r="L32" s="15">
        <f>ROUND(VLOOKUP($C$2,'[56]ERU-1'!$A$6:$BE$17,L$2,FALSE),3)</f>
        <v>282.27</v>
      </c>
      <c r="M32" s="15">
        <f>ROUND(VLOOKUP($C$2,'[56]ERU-1'!$A$6:$BE$17,M$2,FALSE),3)</f>
        <v>3.79</v>
      </c>
      <c r="N32" s="15">
        <f>ROUND(VLOOKUP($C$2,'[56]ERU-1'!$A$6:$BE$17,N$2,FALSE),3)</f>
        <v>3.9119999999999999</v>
      </c>
      <c r="O32" s="15">
        <f>ROUND(VLOOKUP($C$2,'[56]ERU-1'!$A$6:$BE$17,O$2,FALSE),3)</f>
        <v>0</v>
      </c>
      <c r="P32" s="15">
        <f>ROUND(VLOOKUP($C$2,'[56]ERU-1'!$A$6:$BE$17,P$2,FALSE),3)</f>
        <v>0</v>
      </c>
      <c r="Q32" s="15">
        <f>ROUND(VLOOKUP($C$2,'[56]ERU-1'!$A$6:$BE$17,Q$2,FALSE),3)</f>
        <v>274.56799999999998</v>
      </c>
      <c r="R32" s="43">
        <f t="shared" si="5"/>
        <v>0</v>
      </c>
      <c r="S32" s="15">
        <f>ROUND(VLOOKUP($C$2,'[56]ERU-1'!$A$6:$BE$17,S$2,FALSE),3)</f>
        <v>1049</v>
      </c>
      <c r="T32" s="15">
        <f>ROUND(VLOOKUP($C$2,'[56]ERU-1'!$A$6:$BE$17,T$2,FALSE),3)</f>
        <v>0</v>
      </c>
      <c r="U32" s="15">
        <f>ROUND(VLOOKUP($C$2,'[56]ERU-1'!$A$6:$BE$17,U$2,FALSE),3)</f>
        <v>0</v>
      </c>
      <c r="V32" s="15">
        <f>ROUND(VLOOKUP($C$2,'[56]ERU-1'!$A$6:$BE$17,V$2,FALSE),3)</f>
        <v>0</v>
      </c>
      <c r="W32" s="15">
        <f>ROUND(VLOOKUP($C$2,'[56]ERU-1'!$A$6:$BE$17,W$2,FALSE),3)</f>
        <v>0</v>
      </c>
      <c r="X32" s="15">
        <f>ROUND(VLOOKUP($C$2,'[56]ERU-1'!$A$6:$BE$17,X$2,FALSE),3)</f>
        <v>1049</v>
      </c>
      <c r="Y32" s="15">
        <f>ROUND(VLOOKUP($C$2,'[56]ERU-1'!$A$6:$BE$17,Y$2,FALSE),3)</f>
        <v>0</v>
      </c>
      <c r="Z32" s="15">
        <f>ROUND(VLOOKUP($C$2,'[56]ERU-1'!$A$6:$BE$17,Z$2,FALSE),3)</f>
        <v>1.1120000000000001</v>
      </c>
      <c r="AA32" s="15">
        <f>ROUND(VLOOKUP($C$2,'[56]ERU-1'!$A$6:$BE$17,AA$2,FALSE),3)</f>
        <v>282.27</v>
      </c>
      <c r="AB32" s="15">
        <f>ROUND(VLOOKUP($C$2,'[56]ERU-1'!$A$6:$BE$17,AB$2,FALSE),3)</f>
        <v>8.8140000000000001</v>
      </c>
      <c r="AC32" s="15">
        <f>ROUND(VLOOKUP($C$2,'[56]ERU-1'!$A$6:$BE$17,AC$2,FALSE),3)</f>
        <v>0</v>
      </c>
      <c r="AD32" s="15">
        <f>ROUND(VLOOKUP($C$2,'[56]ERU-1'!$A$6:$BE$17,AD$2,FALSE),3)</f>
        <v>0</v>
      </c>
      <c r="AE32" s="15">
        <f>ROUND(VLOOKUP($C$2,'[56]ERU-1'!$A$6:$BE$17,AE$2,FALSE),3)</f>
        <v>0</v>
      </c>
      <c r="AF32" s="15">
        <f>ROUND(VLOOKUP($C$2,'[56]ERU-1'!$A$6:$BE$17,AF$2,FALSE),3)</f>
        <v>0</v>
      </c>
      <c r="AG32" s="15">
        <f>ROUND(VLOOKUP($C$2,'[56]ERU-1'!$A$6:$BE$17,AG$2,FALSE),3)</f>
        <v>0</v>
      </c>
      <c r="AH32" s="15">
        <f>ROUND(VLOOKUP($C$2,'[56]ERU-1'!$A$6:$BE$17,AH$2,FALSE),3)</f>
        <v>1049</v>
      </c>
      <c r="AI32" s="15">
        <f>ROUND(VLOOKUP($C$2,'[56]ERU-1'!$A$6:$BE$17,AI$2,FALSE),3)</f>
        <v>0</v>
      </c>
      <c r="AJ32" s="15" t="s">
        <v>595</v>
      </c>
      <c r="AK32" s="15">
        <f>ROUND(VLOOKUP($C$2,'[56]ERU-1'!$A$6:$BE$17,AK$2,FALSE),3)</f>
        <v>0</v>
      </c>
      <c r="AL32" s="15">
        <f>ROUND(VLOOKUP($C$2,'[56]ERU-1'!$A$6:$BE$17,AL$2,FALSE),3)</f>
        <v>0</v>
      </c>
      <c r="AM32" s="15">
        <f>ROUND(VLOOKUP($C$2,'[56]ERU-1'!$A$6:$BE$17,AM$2,FALSE),3)</f>
        <v>274.56799999999998</v>
      </c>
      <c r="AN32" s="15">
        <f>ROUND(VLOOKUP($C$2,'[56]ERU-1'!$A$6:$BE$17,AN$2,FALSE),3)</f>
        <v>0</v>
      </c>
      <c r="AO32" s="15">
        <f>ROUND(VLOOKUP($C$2,'[56]ERU-1'!$A$6:$BE$17,AO$2,FALSE),3)</f>
        <v>0</v>
      </c>
      <c r="AP32" s="15">
        <f>ROUND(VLOOKUP($C$2,'[56]ERU-1'!$A$6:$BE$17,AP$2,FALSE),3)</f>
        <v>0</v>
      </c>
      <c r="AQ32" s="15">
        <f>ROUND(VLOOKUP($C$2,'[56]ERU-1'!$A$6:$BE$17,AQ$2,FALSE),3)</f>
        <v>0</v>
      </c>
      <c r="AR32" s="15">
        <f>ROUND(VLOOKUP($C$2,'[56]ERU-1'!$A$6:$BE$17,AR$2,FALSE),3)</f>
        <v>0</v>
      </c>
      <c r="AS32" s="15">
        <f>ROUND(VLOOKUP($C$2,'[56]ERU-1'!$A$6:$BE$17,AS$2,FALSE),3)</f>
        <v>0</v>
      </c>
      <c r="AT32" s="15">
        <f>ROUND(VLOOKUP($C$2,'[56]ERU-1'!$A$6:$BE$17,AT$2,FALSE),3)</f>
        <v>0</v>
      </c>
      <c r="AU32" s="15">
        <f>ROUND(VLOOKUP($C$2,'[56]ERU-1'!$A$6:$BE$17,AU$2,FALSE),3)</f>
        <v>0</v>
      </c>
      <c r="AV32" s="15">
        <f>ROUND(VLOOKUP($C$2,'[56]ERU-1'!$A$6:$BE$17,AV$2,FALSE),3)</f>
        <v>1049</v>
      </c>
      <c r="AW32" s="15">
        <f>ROUND(VLOOKUP($C$2,'[56]ERU-1'!$A$6:$BE$17,AW$2,FALSE),3)</f>
        <v>0</v>
      </c>
      <c r="AX32" s="15">
        <f>ROUND(VLOOKUP($C$2,'[56]ERU-1'!$A$6:$BE$17,AX$2,FALSE),3)</f>
        <v>0</v>
      </c>
      <c r="AY32" s="15">
        <f>ROUND(VLOOKUP($C$2,'[56]ERU-1'!$A$6:$BE$17,AY$2,FALSE),3)</f>
        <v>0</v>
      </c>
      <c r="AZ32" s="15">
        <f>ROUND(VLOOKUP($C$2,'[56]ERU-1'!$A$6:$BE$17,AZ$2,FALSE),3)</f>
        <v>0</v>
      </c>
      <c r="BA32" s="15">
        <f>ROUND(VLOOKUP($C$2,'[56]ERU-1'!$A$6:$BE$17,BA$2,FALSE),3)</f>
        <v>0</v>
      </c>
      <c r="BB32" s="15">
        <f>ROUND(VLOOKUP($C$2,'[56]ERU-1'!$A$6:$BE$17,BB$2,FALSE),3)</f>
        <v>0</v>
      </c>
      <c r="BC32" s="15">
        <f>ROUND(VLOOKUP($C$2,'[56]ERU-1'!$A$6:$BE$17,BC$2,FALSE),3)</f>
        <v>0</v>
      </c>
      <c r="BD32" s="15">
        <f>ROUND(VLOOKUP($C$2,'[56]ERU-1'!$A$6:$BE$17,BD$2,FALSE),3)</f>
        <v>0</v>
      </c>
      <c r="BE32" s="15">
        <f>ROUND(VLOOKUP($C$2,'[56]ERU-1'!$A$6:$BE$17,BE$2,FALSE),3)</f>
        <v>282.27</v>
      </c>
      <c r="BF32" s="15">
        <f>ROUND(VLOOKUP($C$2,'[56]ERU-1'!$A$6:$BE$17,BF$2,FALSE),3)</f>
        <v>1049</v>
      </c>
      <c r="BG32" s="15">
        <f>ROUND(VLOOKUP($C$2,'[56]ERU-1'!$A$6:$BE$17,BG$2,FALSE),3)</f>
        <v>756.92200000000003</v>
      </c>
      <c r="BH32" s="15"/>
      <c r="BI32" s="15"/>
      <c r="BJ32" s="15" t="s">
        <v>731</v>
      </c>
      <c r="BK32" s="15" t="str">
        <f>INDEX(Licence!$I$2:$I$181,MATCH(Data!BJ32,Licence!$C$2:$C$181,0))</f>
        <v>Plzeňský</v>
      </c>
      <c r="BL32" s="15">
        <f>INDEX(Licence!$G$2:$G$181,MATCH(Data!BJ32,Licence!$C$2:$C$181,0))/1000</f>
        <v>0.999</v>
      </c>
      <c r="BM32" s="15">
        <f>INDEX(Licence!$F$2:$F$181,MATCH(Data!BJ32,Licence!$C$2:$C$181,0))/1000</f>
        <v>1.1619999999999999</v>
      </c>
      <c r="BN32" s="15" t="str">
        <f>INDEX(Licence!$K$2:$K$181,MATCH(Data!BJ32,Licence!$C$2:$C$181,0))</f>
        <v>ČEZ Distribuce, a.s.</v>
      </c>
      <c r="BO32" s="15"/>
      <c r="BP32" s="16">
        <f t="shared" si="0"/>
        <v>75.788375670001514</v>
      </c>
      <c r="BS32" t="str">
        <f t="shared" si="1"/>
        <v>KJ - Kaznějov</v>
      </c>
    </row>
    <row r="33" spans="1:71" ht="18.75" x14ac:dyDescent="0.3">
      <c r="A33" s="15">
        <f>[57]ExportDB!$C$3</f>
        <v>2447</v>
      </c>
      <c r="B33" s="25">
        <f t="shared" si="2"/>
        <v>29</v>
      </c>
      <c r="C33" s="14" t="s">
        <v>629</v>
      </c>
      <c r="D33" s="15" t="str">
        <f t="shared" si="3"/>
        <v>Únor</v>
      </c>
      <c r="E33" s="15">
        <f>ROUND(VLOOKUP($C$2,'[57]ERU-1'!$A$6:$BE$17,E$2,FALSE),3)</f>
        <v>2</v>
      </c>
      <c r="F33" s="47">
        <f t="shared" si="4"/>
        <v>0</v>
      </c>
      <c r="G33" s="15">
        <f>ROUND(VLOOKUP($C$2,'[58]ERU-1'!$A$6:$BE$17,G$2,FALSE),3)</f>
        <v>819.57100000000003</v>
      </c>
      <c r="H33" s="15">
        <f>ROUND(VLOOKUP($C$2,'[58]ERU-1'!$A$6:$BE$17,H$2,FALSE),3)</f>
        <v>379.13099999999997</v>
      </c>
      <c r="I33" s="15">
        <f>ROUND(VLOOKUP($C$2,'[58]ERU-1'!$A$6:$BE$17,I$2,FALSE),3)</f>
        <v>440.44</v>
      </c>
      <c r="J33" s="15">
        <f>ROUND(VLOOKUP($C$2,'[58]ERU-1'!$A$6:$BE$17,J$2,FALSE),3)</f>
        <v>35.161000000000001</v>
      </c>
      <c r="K33" s="15">
        <f>ROUND(VLOOKUP($C$2,'[58]ERU-1'!$A$6:$BE$17,K$2,FALSE),3)</f>
        <v>0</v>
      </c>
      <c r="L33" s="15">
        <f>ROUND(VLOOKUP($C$2,'[58]ERU-1'!$A$6:$BE$17,L$2,FALSE),3)</f>
        <v>296.49799999999999</v>
      </c>
      <c r="M33" s="15">
        <f>ROUND(VLOOKUP($C$2,'[58]ERU-1'!$A$6:$BE$17,M$2,FALSE),3)</f>
        <v>5.3040000000000003</v>
      </c>
      <c r="N33" s="15">
        <f>ROUND(VLOOKUP($C$2,'[58]ERU-1'!$A$6:$BE$17,N$2,FALSE),3)</f>
        <v>6.1609999999999996</v>
      </c>
      <c r="O33" s="15">
        <f>ROUND(VLOOKUP($C$2,'[58]ERU-1'!$A$6:$BE$17,O$2,FALSE),3)</f>
        <v>0</v>
      </c>
      <c r="P33" s="15">
        <f>ROUND(VLOOKUP($C$2,'[58]ERU-1'!$A$6:$BE$17,P$2,FALSE),3)</f>
        <v>0</v>
      </c>
      <c r="Q33" s="15">
        <f>ROUND(VLOOKUP($C$2,'[58]ERU-1'!$A$6:$BE$17,Q$2,FALSE),3)</f>
        <v>285.03300000000002</v>
      </c>
      <c r="R33" s="43">
        <f t="shared" si="5"/>
        <v>0</v>
      </c>
      <c r="S33" s="15">
        <f>ROUND(VLOOKUP($C$2,'[58]ERU-1'!$A$6:$BE$17,S$2,FALSE),3)</f>
        <v>1240</v>
      </c>
      <c r="T33" s="15">
        <f>ROUND(VLOOKUP($C$2,'[58]ERU-1'!$A$6:$BE$17,T$2,FALSE),3)</f>
        <v>0</v>
      </c>
      <c r="U33" s="15">
        <f>ROUND(VLOOKUP($C$2,'[58]ERU-1'!$A$6:$BE$17,U$2,FALSE),3)</f>
        <v>0</v>
      </c>
      <c r="V33" s="15">
        <f>ROUND(VLOOKUP($C$2,'[58]ERU-1'!$A$6:$BE$17,V$2,FALSE),3)</f>
        <v>0</v>
      </c>
      <c r="W33" s="15">
        <f>ROUND(VLOOKUP($C$2,'[58]ERU-1'!$A$6:$BE$17,W$2,FALSE),3)</f>
        <v>0</v>
      </c>
      <c r="X33" s="15">
        <f>ROUND(VLOOKUP($C$2,'[58]ERU-1'!$A$6:$BE$17,X$2,FALSE),3)</f>
        <v>1240</v>
      </c>
      <c r="Y33" s="15">
        <f>ROUND(VLOOKUP($C$2,'[58]ERU-1'!$A$6:$BE$17,Y$2,FALSE),3)</f>
        <v>0</v>
      </c>
      <c r="Z33" s="15">
        <f>ROUND(VLOOKUP($C$2,'[58]ERU-1'!$A$6:$BE$17,Z$2,FALSE),3)</f>
        <v>0.69199999999999995</v>
      </c>
      <c r="AA33" s="15">
        <f>ROUND(VLOOKUP($C$2,'[58]ERU-1'!$A$6:$BE$17,AA$2,FALSE),3)</f>
        <v>296.49799999999999</v>
      </c>
      <c r="AB33" s="15">
        <f>ROUND(VLOOKUP($C$2,'[58]ERU-1'!$A$6:$BE$17,AB$2,FALSE),3)</f>
        <v>12.157</v>
      </c>
      <c r="AC33" s="15">
        <f>ROUND(VLOOKUP($C$2,'[58]ERU-1'!$A$6:$BE$17,AC$2,FALSE),3)</f>
        <v>0</v>
      </c>
      <c r="AD33" s="15">
        <f>ROUND(VLOOKUP($C$2,'[58]ERU-1'!$A$6:$BE$17,AD$2,FALSE),3)</f>
        <v>0</v>
      </c>
      <c r="AE33" s="15">
        <f>ROUND(VLOOKUP($C$2,'[58]ERU-1'!$A$6:$BE$17,AE$2,FALSE),3)</f>
        <v>0</v>
      </c>
      <c r="AF33" s="15">
        <f>ROUND(VLOOKUP($C$2,'[58]ERU-1'!$A$6:$BE$17,AF$2,FALSE),3)</f>
        <v>0</v>
      </c>
      <c r="AG33" s="15">
        <f>ROUND(VLOOKUP($C$2,'[58]ERU-1'!$A$6:$BE$17,AG$2,FALSE),3)</f>
        <v>0</v>
      </c>
      <c r="AH33" s="15">
        <f>ROUND(VLOOKUP($C$2,'[58]ERU-1'!$A$6:$BE$17,AH$2,FALSE),3)</f>
        <v>1240</v>
      </c>
      <c r="AI33" s="15">
        <f>ROUND(VLOOKUP($C$2,'[58]ERU-1'!$A$6:$BE$17,AI$2,FALSE),3)</f>
        <v>0</v>
      </c>
      <c r="AJ33" s="15" t="s">
        <v>595</v>
      </c>
      <c r="AK33" s="15">
        <f>ROUND(VLOOKUP($C$2,'[58]ERU-1'!$A$6:$BE$17,AK$2,FALSE),3)</f>
        <v>0</v>
      </c>
      <c r="AL33" s="15">
        <f>ROUND(VLOOKUP($C$2,'[58]ERU-1'!$A$6:$BE$17,AL$2,FALSE),3)</f>
        <v>0</v>
      </c>
      <c r="AM33" s="15">
        <f>ROUND(VLOOKUP($C$2,'[58]ERU-1'!$A$6:$BE$17,AM$2,FALSE),3)</f>
        <v>285.03300000000002</v>
      </c>
      <c r="AN33" s="15">
        <f>ROUND(VLOOKUP($C$2,'[58]ERU-1'!$A$6:$BE$17,AN$2,FALSE),3)</f>
        <v>0</v>
      </c>
      <c r="AO33" s="15">
        <f>ROUND(VLOOKUP($C$2,'[58]ERU-1'!$A$6:$BE$17,AO$2,FALSE),3)</f>
        <v>0</v>
      </c>
      <c r="AP33" s="15">
        <f>ROUND(VLOOKUP($C$2,'[58]ERU-1'!$A$6:$BE$17,AP$2,FALSE),3)</f>
        <v>0</v>
      </c>
      <c r="AQ33" s="15">
        <f>ROUND(VLOOKUP($C$2,'[58]ERU-1'!$A$6:$BE$17,AQ$2,FALSE),3)</f>
        <v>0</v>
      </c>
      <c r="AR33" s="15">
        <f>ROUND(VLOOKUP($C$2,'[58]ERU-1'!$A$6:$BE$17,AR$2,FALSE),3)</f>
        <v>0</v>
      </c>
      <c r="AS33" s="15">
        <f>ROUND(VLOOKUP($C$2,'[58]ERU-1'!$A$6:$BE$17,AS$2,FALSE),3)</f>
        <v>0</v>
      </c>
      <c r="AT33" s="15">
        <f>ROUND(VLOOKUP($C$2,'[58]ERU-1'!$A$6:$BE$17,AT$2,FALSE),3)</f>
        <v>0</v>
      </c>
      <c r="AU33" s="15">
        <f>ROUND(VLOOKUP($C$2,'[58]ERU-1'!$A$6:$BE$17,AU$2,FALSE),3)</f>
        <v>0</v>
      </c>
      <c r="AV33" s="15">
        <f>ROUND(VLOOKUP($C$2,'[58]ERU-1'!$A$6:$BE$17,AV$2,FALSE),3)</f>
        <v>0</v>
      </c>
      <c r="AW33" s="15">
        <f>ROUND(VLOOKUP($C$2,'[58]ERU-1'!$A$6:$BE$17,AW$2,FALSE),3)</f>
        <v>0</v>
      </c>
      <c r="AX33" s="15">
        <f>ROUND(VLOOKUP($C$2,'[58]ERU-1'!$A$6:$BE$17,AX$2,FALSE),3)</f>
        <v>0</v>
      </c>
      <c r="AY33" s="15">
        <f>ROUND(VLOOKUP($C$2,'[58]ERU-1'!$A$6:$BE$17,AY$2,FALSE),3)</f>
        <v>0</v>
      </c>
      <c r="AZ33" s="15">
        <f>ROUND(VLOOKUP($C$2,'[58]ERU-1'!$A$6:$BE$17,AZ$2,FALSE),3)</f>
        <v>0</v>
      </c>
      <c r="BA33" s="15">
        <f>ROUND(VLOOKUP($C$2,'[58]ERU-1'!$A$6:$BE$17,BA$2,FALSE),3)</f>
        <v>0</v>
      </c>
      <c r="BB33" s="15">
        <f>ROUND(VLOOKUP($C$2,'[58]ERU-1'!$A$6:$BE$17,BB$2,FALSE),3)</f>
        <v>1240</v>
      </c>
      <c r="BC33" s="15">
        <f>ROUND(VLOOKUP($C$2,'[58]ERU-1'!$A$6:$BE$17,BC$2,FALSE),3)</f>
        <v>0</v>
      </c>
      <c r="BD33" s="15">
        <f>ROUND(VLOOKUP($C$2,'[58]ERU-1'!$A$6:$BE$17,BD$2,FALSE),3)</f>
        <v>0</v>
      </c>
      <c r="BE33" s="15">
        <f>ROUND(VLOOKUP($C$2,'[58]ERU-1'!$A$6:$BE$17,BE$2,FALSE),3)</f>
        <v>296.49799999999999</v>
      </c>
      <c r="BF33" s="15">
        <f>ROUND(VLOOKUP($C$2,'[58]ERU-1'!$A$6:$BE$17,BF$2,FALSE),3)</f>
        <v>1240</v>
      </c>
      <c r="BG33" s="15">
        <f>ROUND(VLOOKUP($C$2,'[58]ERU-1'!$A$6:$BE$17,BG$2,FALSE),3)</f>
        <v>819.57100000000003</v>
      </c>
      <c r="BH33" s="15"/>
      <c r="BI33" s="15"/>
      <c r="BJ33" s="15" t="s">
        <v>732</v>
      </c>
      <c r="BK33" s="15" t="str">
        <f>INDEX(Licence!$I$2:$I$181,MATCH(Data!BJ33,Licence!$C$2:$C$181,0))</f>
        <v>Středočeský</v>
      </c>
      <c r="BL33" s="15">
        <f>INDEX(Licence!$G$2:$G$181,MATCH(Data!BJ33,Licence!$C$2:$C$181,0))/1000</f>
        <v>0.8</v>
      </c>
      <c r="BM33" s="15">
        <f>INDEX(Licence!$F$2:$F$181,MATCH(Data!BJ33,Licence!$C$2:$C$181,0))/1000</f>
        <v>0.95199999999999996</v>
      </c>
      <c r="BN33" s="15" t="str">
        <f>INDEX(Licence!$K$2:$K$181,MATCH(Data!BJ33,Licence!$C$2:$C$181,0))</f>
        <v>ČEZ Distribuce, a.s.</v>
      </c>
      <c r="BO33" s="15"/>
      <c r="BP33" s="16">
        <f t="shared" si="0"/>
        <v>78.204627109114938</v>
      </c>
      <c r="BS33" t="str">
        <f t="shared" si="1"/>
        <v>KJ - Kladruby (areál RÚ)</v>
      </c>
    </row>
    <row r="34" spans="1:71" ht="18.75" x14ac:dyDescent="0.3">
      <c r="A34" s="15">
        <f>[59]ExportDB!$C$3</f>
        <v>3157</v>
      </c>
      <c r="B34" s="25">
        <f t="shared" si="2"/>
        <v>30</v>
      </c>
      <c r="C34" s="14" t="s">
        <v>630</v>
      </c>
      <c r="D34" s="15" t="str">
        <f t="shared" si="3"/>
        <v>Únor</v>
      </c>
      <c r="E34" s="15">
        <f>ROUND(VLOOKUP($C$2,'[59]ERU-1'!$A$6:$BE$17,E$2,FALSE),3)</f>
        <v>2</v>
      </c>
      <c r="F34" s="47">
        <f t="shared" si="4"/>
        <v>0</v>
      </c>
      <c r="G34" s="15">
        <f>ROUND(VLOOKUP($C$2,'[60]ERU-1'!$A$6:$BE$17,G$2,FALSE),3)</f>
        <v>867.76</v>
      </c>
      <c r="H34" s="15">
        <f>ROUND(VLOOKUP($C$2,'[60]ERU-1'!$A$6:$BE$17,H$2,FALSE),3)</f>
        <v>405.66199999999998</v>
      </c>
      <c r="I34" s="15">
        <f>ROUND(VLOOKUP($C$2,'[60]ERU-1'!$A$6:$BE$17,I$2,FALSE),3)</f>
        <v>462.09800000000001</v>
      </c>
      <c r="J34" s="15">
        <f>ROUND(VLOOKUP($C$2,'[60]ERU-1'!$A$6:$BE$17,J$2,FALSE),3)</f>
        <v>34.828000000000003</v>
      </c>
      <c r="K34" s="15">
        <f>ROUND(VLOOKUP($C$2,'[60]ERU-1'!$A$6:$BE$17,K$2,FALSE),3)</f>
        <v>0</v>
      </c>
      <c r="L34" s="15">
        <f>ROUND(VLOOKUP($C$2,'[60]ERU-1'!$A$6:$BE$17,L$2,FALSE),3)</f>
        <v>350.66</v>
      </c>
      <c r="M34" s="15">
        <f>ROUND(VLOOKUP($C$2,'[60]ERU-1'!$A$6:$BE$17,M$2,FALSE),3)</f>
        <v>2.8109999999999999</v>
      </c>
      <c r="N34" s="15">
        <f>ROUND(VLOOKUP($C$2,'[60]ERU-1'!$A$6:$BE$17,N$2,FALSE),3)</f>
        <v>3.202</v>
      </c>
      <c r="O34" s="15">
        <f>ROUND(VLOOKUP($C$2,'[60]ERU-1'!$A$6:$BE$17,O$2,FALSE),3)</f>
        <v>0</v>
      </c>
      <c r="P34" s="15">
        <f>ROUND(VLOOKUP($C$2,'[60]ERU-1'!$A$6:$BE$17,P$2,FALSE),3)</f>
        <v>0</v>
      </c>
      <c r="Q34" s="15">
        <f>ROUND(VLOOKUP($C$2,'[60]ERU-1'!$A$6:$BE$17,Q$2,FALSE),3)</f>
        <v>344.64699999999999</v>
      </c>
      <c r="R34" s="15">
        <f>ROUND(VLOOKUP($C$2,'[60]ERU-1'!$A$6:$BE$17,R$2,FALSE),3)</f>
        <v>0</v>
      </c>
      <c r="S34" s="15">
        <f>ROUND(VLOOKUP($C$2,'[60]ERU-1'!$A$6:$BE$17,S$2,FALSE),3)</f>
        <v>1438</v>
      </c>
      <c r="T34" s="15">
        <f>ROUND(VLOOKUP($C$2,'[60]ERU-1'!$A$6:$BE$17,T$2,FALSE),3)</f>
        <v>0</v>
      </c>
      <c r="U34" s="15">
        <f>ROUND(VLOOKUP($C$2,'[60]ERU-1'!$A$6:$BE$17,U$2,FALSE),3)</f>
        <v>0</v>
      </c>
      <c r="V34" s="15">
        <f>ROUND(VLOOKUP($C$2,'[60]ERU-1'!$A$6:$BE$17,V$2,FALSE),3)</f>
        <v>0</v>
      </c>
      <c r="W34" s="15">
        <f>ROUND(VLOOKUP($C$2,'[60]ERU-1'!$A$6:$BE$17,W$2,FALSE),3)</f>
        <v>0</v>
      </c>
      <c r="X34" s="15">
        <f>ROUND(VLOOKUP($C$2,'[60]ERU-1'!$A$6:$BE$17,X$2,FALSE),3)</f>
        <v>1438</v>
      </c>
      <c r="Y34" s="15">
        <f>ROUND(VLOOKUP($C$2,'[60]ERU-1'!$A$6:$BE$17,Y$2,FALSE),3)</f>
        <v>0</v>
      </c>
      <c r="Z34" s="15">
        <f>ROUND(VLOOKUP($C$2,'[60]ERU-1'!$A$6:$BE$17,Z$2,FALSE),3)</f>
        <v>58.366</v>
      </c>
      <c r="AA34" s="15">
        <f>ROUND(VLOOKUP($C$2,'[60]ERU-1'!$A$6:$BE$17,AA$2,FALSE),3)</f>
        <v>350.66</v>
      </c>
      <c r="AB34" s="15">
        <f>ROUND(VLOOKUP($C$2,'[60]ERU-1'!$A$6:$BE$17,AB$2,FALSE),3)</f>
        <v>64.379000000000005</v>
      </c>
      <c r="AC34" s="15">
        <f>ROUND(VLOOKUP($C$2,'[60]ERU-1'!$A$6:$BE$17,AC$2,FALSE),3)</f>
        <v>0</v>
      </c>
      <c r="AD34" s="15">
        <f>ROUND(VLOOKUP($C$2,'[60]ERU-1'!$A$6:$BE$17,AD$2,FALSE),3)</f>
        <v>0</v>
      </c>
      <c r="AE34" s="15">
        <f>ROUND(VLOOKUP($C$2,'[60]ERU-1'!$A$6:$BE$17,AE$2,FALSE),3)</f>
        <v>0</v>
      </c>
      <c r="AF34" s="15">
        <f>ROUND(VLOOKUP($C$2,'[60]ERU-1'!$A$6:$BE$17,AF$2,FALSE),3)</f>
        <v>0</v>
      </c>
      <c r="AG34" s="15">
        <f>ROUND(VLOOKUP($C$2,'[60]ERU-1'!$A$6:$BE$17,AG$2,FALSE),3)</f>
        <v>0</v>
      </c>
      <c r="AH34" s="15">
        <f>ROUND(VLOOKUP($C$2,'[60]ERU-1'!$A$6:$BE$17,AH$2,FALSE),3)</f>
        <v>1438</v>
      </c>
      <c r="AI34" s="15">
        <f>ROUND(VLOOKUP($C$2,'[60]ERU-1'!$A$6:$BE$17,AI$2,FALSE),3)</f>
        <v>0</v>
      </c>
      <c r="AJ34" s="15" t="s">
        <v>595</v>
      </c>
      <c r="AK34" s="15">
        <f>ROUND(VLOOKUP($C$2,'[60]ERU-1'!$A$6:$BE$17,AK$2,FALSE),3)</f>
        <v>0</v>
      </c>
      <c r="AL34" s="15">
        <f>ROUND(VLOOKUP($C$2,'[60]ERU-1'!$A$6:$BE$17,AL$2,FALSE),3)</f>
        <v>0</v>
      </c>
      <c r="AM34" s="15">
        <f>ROUND(VLOOKUP($C$2,'[60]ERU-1'!$A$6:$BE$17,AM$2,FALSE),3)</f>
        <v>237.56299999999999</v>
      </c>
      <c r="AN34" s="15">
        <f>ROUND(VLOOKUP($C$2,'[60]ERU-1'!$A$6:$BE$17,AN$2,FALSE),3)</f>
        <v>0</v>
      </c>
      <c r="AO34" s="15">
        <f>ROUND(VLOOKUP($C$2,'[60]ERU-1'!$A$6:$BE$17,AO$2,FALSE),3)</f>
        <v>0</v>
      </c>
      <c r="AP34" s="15">
        <f>ROUND(VLOOKUP($C$2,'[60]ERU-1'!$A$6:$BE$17,AP$2,FALSE),3)</f>
        <v>0</v>
      </c>
      <c r="AQ34" s="15">
        <f>ROUND(VLOOKUP($C$2,'[60]ERU-1'!$A$6:$BE$17,AQ$2,FALSE),3)</f>
        <v>0</v>
      </c>
      <c r="AR34" s="15">
        <f>ROUND(VLOOKUP($C$2,'[60]ERU-1'!$A$6:$BE$17,AR$2,FALSE),3)</f>
        <v>0</v>
      </c>
      <c r="AS34" s="15">
        <f>ROUND(VLOOKUP($C$2,'[60]ERU-1'!$A$6:$BE$17,AS$2,FALSE),3)</f>
        <v>107.084</v>
      </c>
      <c r="AT34" s="15">
        <f>ROUND(VLOOKUP($C$2,'[60]ERU-1'!$A$6:$BE$17,AT$2,FALSE),3)</f>
        <v>0</v>
      </c>
      <c r="AU34" s="15">
        <f>ROUND(VLOOKUP($C$2,'[60]ERU-1'!$A$6:$BE$17,AU$2,FALSE),3)</f>
        <v>0</v>
      </c>
      <c r="AV34" s="15">
        <f>ROUND(VLOOKUP($C$2,'[60]ERU-1'!$A$6:$BE$17,AV$2,FALSE),3)</f>
        <v>0</v>
      </c>
      <c r="AW34" s="15">
        <f>ROUND(VLOOKUP($C$2,'[60]ERU-1'!$A$6:$BE$17,AW$2,FALSE),3)</f>
        <v>0</v>
      </c>
      <c r="AX34" s="15">
        <f>ROUND(VLOOKUP($C$2,'[60]ERU-1'!$A$6:$BE$17,AX$2,FALSE),3)</f>
        <v>0</v>
      </c>
      <c r="AY34" s="15">
        <f>ROUND(VLOOKUP($C$2,'[60]ERU-1'!$A$6:$BE$17,AY$2,FALSE),3)</f>
        <v>0</v>
      </c>
      <c r="AZ34" s="15">
        <f>ROUND(VLOOKUP($C$2,'[60]ERU-1'!$A$6:$BE$17,AZ$2,FALSE),3)</f>
        <v>0</v>
      </c>
      <c r="BA34" s="15">
        <f>ROUND(VLOOKUP($C$2,'[60]ERU-1'!$A$6:$BE$17,BA$2,FALSE),3)</f>
        <v>0</v>
      </c>
      <c r="BB34" s="15">
        <f>ROUND(VLOOKUP($C$2,'[60]ERU-1'!$A$6:$BE$17,BB$2,FALSE),3)</f>
        <v>1438</v>
      </c>
      <c r="BC34" s="15">
        <f>ROUND(VLOOKUP($C$2,'[60]ERU-1'!$A$6:$BE$17,BC$2,FALSE),3)</f>
        <v>0</v>
      </c>
      <c r="BD34" s="15">
        <f>ROUND(VLOOKUP($C$2,'[60]ERU-1'!$A$6:$BE$17,BD$2,FALSE),3)</f>
        <v>0</v>
      </c>
      <c r="BE34" s="15">
        <f>ROUND(VLOOKUP($C$2,'[60]ERU-1'!$A$6:$BE$17,BE$2,FALSE),3)</f>
        <v>350.66</v>
      </c>
      <c r="BF34" s="15">
        <f>ROUND(VLOOKUP($C$2,'[60]ERU-1'!$A$6:$BE$17,BF$2,FALSE),3)</f>
        <v>1438</v>
      </c>
      <c r="BG34" s="15">
        <f>ROUND(VLOOKUP($C$2,'[60]ERU-1'!$A$6:$BE$17,BG$2,FALSE),3)</f>
        <v>867.76</v>
      </c>
      <c r="BH34" s="15"/>
      <c r="BI34" s="15"/>
      <c r="BJ34" s="15" t="s">
        <v>733</v>
      </c>
      <c r="BK34" s="15" t="str">
        <f>INDEX(Licence!$I$2:$I$181,MATCH(Data!BJ34,Licence!$C$2:$C$181,0))</f>
        <v>Moravskoslezský</v>
      </c>
      <c r="BL34" s="15">
        <f>INDEX(Licence!$G$2:$G$181,MATCH(Data!BJ34,Licence!$C$2:$C$181,0))/1000</f>
        <v>0.999</v>
      </c>
      <c r="BM34" s="15">
        <f>INDEX(Licence!$F$2:$F$181,MATCH(Data!BJ34,Licence!$C$2:$C$181,0))/1000</f>
        <v>1.3360000000000001</v>
      </c>
      <c r="BN34" s="15" t="str">
        <f>INDEX(Licence!$K$2:$K$181,MATCH(Data!BJ34,Licence!$C$2:$C$181,0))</f>
        <v>ČEZ Distribuce, a.s.</v>
      </c>
      <c r="BO34" s="15"/>
      <c r="BP34" s="16">
        <f t="shared" si="0"/>
        <v>86.441463589522954</v>
      </c>
      <c r="BS34" t="str">
        <f t="shared" si="1"/>
        <v>KJ - Klimkovice (areál sanatoria)</v>
      </c>
    </row>
    <row r="35" spans="1:71" ht="18.75" x14ac:dyDescent="0.3">
      <c r="A35" s="15">
        <f>[61]ExportDB!$C$3</f>
        <v>3498</v>
      </c>
      <c r="B35" s="25">
        <f t="shared" si="2"/>
        <v>31</v>
      </c>
      <c r="C35" s="14" t="s">
        <v>631</v>
      </c>
      <c r="D35" s="15" t="str">
        <f t="shared" si="3"/>
        <v>Únor</v>
      </c>
      <c r="E35" s="15">
        <f>ROUND(VLOOKUP($C$2,'[61]ERU-1'!$A$6:$BE$17,E$2,FALSE),3)</f>
        <v>2</v>
      </c>
      <c r="F35" s="47">
        <f t="shared" si="4"/>
        <v>0</v>
      </c>
      <c r="G35" s="15">
        <f>ROUND(VLOOKUP($C$2,'[62]ERU-1'!$A$6:$BE$17,G$2,FALSE),3)</f>
        <v>1793.32</v>
      </c>
      <c r="H35" s="15">
        <f>ROUND(VLOOKUP($C$2,'[62]ERU-1'!$A$6:$BE$17,H$2,FALSE),3)</f>
        <v>869.87900000000002</v>
      </c>
      <c r="I35" s="15">
        <f>ROUND(VLOOKUP($C$2,'[62]ERU-1'!$A$6:$BE$17,I$2,FALSE),3)</f>
        <v>923.44100000000003</v>
      </c>
      <c r="J35" s="15">
        <f>ROUND(VLOOKUP($C$2,'[62]ERU-1'!$A$6:$BE$17,J$2,FALSE),3)</f>
        <v>35.369</v>
      </c>
      <c r="K35" s="15">
        <f>ROUND(VLOOKUP($C$2,'[62]ERU-1'!$A$6:$BE$17,K$2,FALSE),3)</f>
        <v>0</v>
      </c>
      <c r="L35" s="15">
        <f>ROUND(VLOOKUP($C$2,'[62]ERU-1'!$A$6:$BE$17,L$2,FALSE),3)</f>
        <v>678.5</v>
      </c>
      <c r="M35" s="15">
        <f>ROUND(VLOOKUP($C$2,'[62]ERU-1'!$A$6:$BE$17,M$2,FALSE),3)</f>
        <v>4.5229999999999997</v>
      </c>
      <c r="N35" s="15">
        <f>ROUND(VLOOKUP($C$2,'[62]ERU-1'!$A$6:$BE$17,N$2,FALSE),3)</f>
        <v>4.8010000000000002</v>
      </c>
      <c r="O35" s="15">
        <f>ROUND(VLOOKUP($C$2,'[62]ERU-1'!$A$6:$BE$17,O$2,FALSE),3)</f>
        <v>0</v>
      </c>
      <c r="P35" s="15">
        <f>ROUND(VLOOKUP($C$2,'[62]ERU-1'!$A$6:$BE$17,P$2,FALSE),3)</f>
        <v>0</v>
      </c>
      <c r="Q35" s="15">
        <f>ROUND(VLOOKUP($C$2,'[62]ERU-1'!$A$6:$BE$17,Q$2,FALSE),3)</f>
        <v>669.17600000000004</v>
      </c>
      <c r="R35" s="43">
        <f t="shared" si="5"/>
        <v>0</v>
      </c>
      <c r="S35" s="15">
        <f>ROUND(VLOOKUP($C$2,'[62]ERU-1'!$A$6:$BE$17,S$2,FALSE),3)</f>
        <v>2593</v>
      </c>
      <c r="T35" s="15">
        <f>ROUND(VLOOKUP($C$2,'[62]ERU-1'!$A$6:$BE$17,T$2,FALSE),3)</f>
        <v>0</v>
      </c>
      <c r="U35" s="15">
        <f>ROUND(VLOOKUP($C$2,'[62]ERU-1'!$A$6:$BE$17,U$2,FALSE),3)</f>
        <v>0</v>
      </c>
      <c r="V35" s="15">
        <f>ROUND(VLOOKUP($C$2,'[62]ERU-1'!$A$6:$BE$17,V$2,FALSE),3)</f>
        <v>0</v>
      </c>
      <c r="W35" s="15">
        <f>ROUND(VLOOKUP($C$2,'[62]ERU-1'!$A$6:$BE$17,W$2,FALSE),3)</f>
        <v>0</v>
      </c>
      <c r="X35" s="15">
        <f>ROUND(VLOOKUP($C$2,'[62]ERU-1'!$A$6:$BE$17,X$2,FALSE),3)</f>
        <v>2593</v>
      </c>
      <c r="Y35" s="15">
        <f>ROUND(VLOOKUP($C$2,'[62]ERU-1'!$A$6:$BE$17,Y$2,FALSE),3)</f>
        <v>0</v>
      </c>
      <c r="Z35" s="15">
        <f>ROUND(VLOOKUP($C$2,'[62]ERU-1'!$A$6:$BE$17,Z$2,FALSE),3)</f>
        <v>1.397</v>
      </c>
      <c r="AA35" s="15">
        <f>ROUND(VLOOKUP($C$2,'[62]ERU-1'!$A$6:$BE$17,AA$2,FALSE),3)</f>
        <v>678.5</v>
      </c>
      <c r="AB35" s="15">
        <f>ROUND(VLOOKUP($C$2,'[62]ERU-1'!$A$6:$BE$17,AB$2,FALSE),3)</f>
        <v>10.721</v>
      </c>
      <c r="AC35" s="15">
        <f>ROUND(VLOOKUP($C$2,'[62]ERU-1'!$A$6:$BE$17,AC$2,FALSE),3)</f>
        <v>0</v>
      </c>
      <c r="AD35" s="15">
        <f>ROUND(VLOOKUP($C$2,'[62]ERU-1'!$A$6:$BE$17,AD$2,FALSE),3)</f>
        <v>0</v>
      </c>
      <c r="AE35" s="15">
        <f>ROUND(VLOOKUP($C$2,'[62]ERU-1'!$A$6:$BE$17,AE$2,FALSE),3)</f>
        <v>0</v>
      </c>
      <c r="AF35" s="15">
        <f>ROUND(VLOOKUP($C$2,'[62]ERU-1'!$A$6:$BE$17,AF$2,FALSE),3)</f>
        <v>0</v>
      </c>
      <c r="AG35" s="15">
        <f>ROUND(VLOOKUP($C$2,'[62]ERU-1'!$A$6:$BE$17,AG$2,FALSE),3)</f>
        <v>0</v>
      </c>
      <c r="AH35" s="15">
        <f>ROUND(VLOOKUP($C$2,'[62]ERU-1'!$A$6:$BE$17,AH$2,FALSE),3)</f>
        <v>2593</v>
      </c>
      <c r="AI35" s="15">
        <f>ROUND(VLOOKUP($C$2,'[62]ERU-1'!$A$6:$BE$17,AI$2,FALSE),3)</f>
        <v>0</v>
      </c>
      <c r="AJ35" s="15" t="s">
        <v>595</v>
      </c>
      <c r="AK35" s="15">
        <f>ROUND(VLOOKUP($C$2,'[62]ERU-1'!$A$6:$BE$17,AK$2,FALSE),3)</f>
        <v>0</v>
      </c>
      <c r="AL35" s="15">
        <f>ROUND(VLOOKUP($C$2,'[62]ERU-1'!$A$6:$BE$17,AL$2,FALSE),3)</f>
        <v>0</v>
      </c>
      <c r="AM35" s="15">
        <f>ROUND(VLOOKUP($C$2,'[62]ERU-1'!$A$6:$BE$17,AM$2,FALSE),3)</f>
        <v>669.17600000000004</v>
      </c>
      <c r="AN35" s="15">
        <f>ROUND(VLOOKUP($C$2,'[62]ERU-1'!$A$6:$BE$17,AN$2,FALSE),3)</f>
        <v>0</v>
      </c>
      <c r="AO35" s="15">
        <f>ROUND(VLOOKUP($C$2,'[62]ERU-1'!$A$6:$BE$17,AO$2,FALSE),3)</f>
        <v>0</v>
      </c>
      <c r="AP35" s="15">
        <f>ROUND(VLOOKUP($C$2,'[62]ERU-1'!$A$6:$BE$17,AP$2,FALSE),3)</f>
        <v>0</v>
      </c>
      <c r="AQ35" s="15">
        <f>ROUND(VLOOKUP($C$2,'[62]ERU-1'!$A$6:$BE$17,AQ$2,FALSE),3)</f>
        <v>0</v>
      </c>
      <c r="AR35" s="15">
        <f>ROUND(VLOOKUP($C$2,'[62]ERU-1'!$A$6:$BE$17,AR$2,FALSE),3)</f>
        <v>0</v>
      </c>
      <c r="AS35" s="15">
        <f>ROUND(VLOOKUP($C$2,'[62]ERU-1'!$A$6:$BE$17,AS$2,FALSE),3)</f>
        <v>0</v>
      </c>
      <c r="AT35" s="15">
        <f>ROUND(VLOOKUP($C$2,'[62]ERU-1'!$A$6:$BE$17,AT$2,FALSE),3)</f>
        <v>0</v>
      </c>
      <c r="AU35" s="15">
        <f>ROUND(VLOOKUP($C$2,'[62]ERU-1'!$A$6:$BE$17,AU$2,FALSE),3)</f>
        <v>0</v>
      </c>
      <c r="AV35" s="15">
        <f>ROUND(VLOOKUP($C$2,'[62]ERU-1'!$A$6:$BE$17,AV$2,FALSE),3)</f>
        <v>2593</v>
      </c>
      <c r="AW35" s="15">
        <f>ROUND(VLOOKUP($C$2,'[62]ERU-1'!$A$6:$BE$17,AW$2,FALSE),3)</f>
        <v>0</v>
      </c>
      <c r="AX35" s="15">
        <f>ROUND(VLOOKUP($C$2,'[62]ERU-1'!$A$6:$BE$17,AX$2,FALSE),3)</f>
        <v>0</v>
      </c>
      <c r="AY35" s="15">
        <f>ROUND(VLOOKUP($C$2,'[62]ERU-1'!$A$6:$BE$17,AY$2,FALSE),3)</f>
        <v>0</v>
      </c>
      <c r="AZ35" s="15">
        <f>ROUND(VLOOKUP($C$2,'[62]ERU-1'!$A$6:$BE$17,AZ$2,FALSE),3)</f>
        <v>0</v>
      </c>
      <c r="BA35" s="15">
        <f>ROUND(VLOOKUP($C$2,'[62]ERU-1'!$A$6:$BE$17,BA$2,FALSE),3)</f>
        <v>0</v>
      </c>
      <c r="BB35" s="15">
        <f>ROUND(VLOOKUP($C$2,'[62]ERU-1'!$A$6:$BE$17,BB$2,FALSE),3)</f>
        <v>0</v>
      </c>
      <c r="BC35" s="15">
        <f>ROUND(VLOOKUP($C$2,'[62]ERU-1'!$A$6:$BE$17,BC$2,FALSE),3)</f>
        <v>0</v>
      </c>
      <c r="BD35" s="15">
        <f>ROUND(VLOOKUP($C$2,'[62]ERU-1'!$A$6:$BE$17,BD$2,FALSE),3)</f>
        <v>0</v>
      </c>
      <c r="BE35" s="15">
        <f>ROUND(VLOOKUP($C$2,'[62]ERU-1'!$A$6:$BE$17,BE$2,FALSE),3)</f>
        <v>678.5</v>
      </c>
      <c r="BF35" s="15">
        <f>ROUND(VLOOKUP($C$2,'[62]ERU-1'!$A$6:$BE$17,BF$2,FALSE),3)</f>
        <v>2593</v>
      </c>
      <c r="BG35" s="15">
        <f>ROUND(VLOOKUP($C$2,'[62]ERU-1'!$A$6:$BE$17,BG$2,FALSE),3)</f>
        <v>1793.32</v>
      </c>
      <c r="BH35" s="15"/>
      <c r="BI35" s="15"/>
      <c r="BJ35" s="15" t="s">
        <v>734</v>
      </c>
      <c r="BK35" s="15" t="str">
        <f>INDEX(Licence!$I$2:$I$181,MATCH(Data!BJ35,Licence!$C$2:$C$181,0))</f>
        <v>Liberecký</v>
      </c>
      <c r="BL35" s="15">
        <f>INDEX(Licence!$G$2:$G$181,MATCH(Data!BJ35,Licence!$C$2:$C$181,0))/1000</f>
        <v>2</v>
      </c>
      <c r="BM35" s="15">
        <f>INDEX(Licence!$F$2:$F$181,MATCH(Data!BJ35,Licence!$C$2:$C$181,0))/1000</f>
        <v>2.4729999999999999</v>
      </c>
      <c r="BN35" s="15" t="str">
        <f>INDEX(Licence!$K$2:$K$181,MATCH(Data!BJ35,Licence!$C$2:$C$181,0))</f>
        <v>ČEZ Distribuce, a.s.</v>
      </c>
      <c r="BO35" s="15"/>
      <c r="BP35" s="16">
        <f t="shared" si="0"/>
        <v>77.999340763376196</v>
      </c>
      <c r="BS35" t="str">
        <f t="shared" si="1"/>
        <v>KJ - Kamenický Šenov</v>
      </c>
    </row>
    <row r="36" spans="1:71" ht="18.75" x14ac:dyDescent="0.3">
      <c r="A36" s="39">
        <f>[63]ExportDB!$C$3</f>
        <v>3608</v>
      </c>
      <c r="B36" s="25">
        <f t="shared" si="2"/>
        <v>32</v>
      </c>
      <c r="C36" s="14" t="s">
        <v>632</v>
      </c>
      <c r="D36" s="15" t="str">
        <f t="shared" si="3"/>
        <v>Únor</v>
      </c>
      <c r="E36" s="39">
        <f>ROUND(VLOOKUP($C$2,'[63]ERU-1'!$A$6:$BE$17,E$2,FALSE),3)</f>
        <v>2</v>
      </c>
      <c r="F36" s="47">
        <f t="shared" si="4"/>
        <v>0</v>
      </c>
      <c r="G36" s="39">
        <f>ROUND(VLOOKUP($C$2,'[64]ERU-1'!$A$6:$BE$17,G$2,FALSE),3)</f>
        <v>251.208</v>
      </c>
      <c r="H36" s="39">
        <f>ROUND(VLOOKUP($C$2,'[64]ERU-1'!$A$6:$BE$17,H$2,FALSE),3)</f>
        <v>110.782</v>
      </c>
      <c r="I36" s="39">
        <f>ROUND(VLOOKUP($C$2,'[64]ERU-1'!$A$6:$BE$17,I$2,FALSE),3)</f>
        <v>140.42599999999999</v>
      </c>
      <c r="J36" s="39">
        <f>ROUND(VLOOKUP($C$2,'[64]ERU-1'!$A$6:$BE$17,J$2,FALSE),3)</f>
        <v>34.826999999999998</v>
      </c>
      <c r="K36" s="39">
        <f>ROUND(VLOOKUP($C$2,'[64]ERU-1'!$A$6:$BE$17,K$2,FALSE),3)</f>
        <v>0</v>
      </c>
      <c r="L36" s="39">
        <f>ROUND(VLOOKUP($C$2,'[64]ERU-1'!$A$6:$BE$17,L$2,FALSE),3)</f>
        <v>86.122</v>
      </c>
      <c r="M36" s="39">
        <f>ROUND(VLOOKUP($C$2,'[64]ERU-1'!$A$6:$BE$17,M$2,FALSE),3)</f>
        <v>0.47799999999999998</v>
      </c>
      <c r="N36" s="39">
        <f>ROUND(VLOOKUP($C$2,'[64]ERU-1'!$A$6:$BE$17,N$2,FALSE),3)</f>
        <v>0.60699999999999998</v>
      </c>
      <c r="O36" s="39">
        <f>ROUND(VLOOKUP($C$2,'[64]ERU-1'!$A$6:$BE$17,O$2,FALSE),3)</f>
        <v>0</v>
      </c>
      <c r="P36" s="39">
        <f>ROUND(VLOOKUP($C$2,'[64]ERU-1'!$A$6:$BE$17,P$2,FALSE),3)</f>
        <v>0</v>
      </c>
      <c r="Q36" s="39">
        <f>ROUND(VLOOKUP($C$2,'[64]ERU-1'!$A$6:$BE$17,Q$2,FALSE),3)</f>
        <v>85.037000000000006</v>
      </c>
      <c r="R36" s="43">
        <f t="shared" si="5"/>
        <v>0</v>
      </c>
      <c r="S36" s="39">
        <f>ROUND(VLOOKUP($C$2,'[64]ERU-1'!$A$6:$BE$17,S$2,FALSE),3)</f>
        <v>393</v>
      </c>
      <c r="T36" s="39">
        <f>ROUND(VLOOKUP($C$2,'[64]ERU-1'!$A$6:$BE$17,T$2,FALSE),3)</f>
        <v>0</v>
      </c>
      <c r="U36" s="39">
        <f>ROUND(VLOOKUP($C$2,'[64]ERU-1'!$A$6:$BE$17,U$2,FALSE),3)</f>
        <v>0</v>
      </c>
      <c r="V36" s="39">
        <f>ROUND(VLOOKUP($C$2,'[64]ERU-1'!$A$6:$BE$17,V$2,FALSE),3)</f>
        <v>0</v>
      </c>
      <c r="W36" s="39">
        <f>ROUND(VLOOKUP($C$2,'[64]ERU-1'!$A$6:$BE$17,W$2,FALSE),3)</f>
        <v>0</v>
      </c>
      <c r="X36" s="39">
        <f>ROUND(VLOOKUP($C$2,'[64]ERU-1'!$A$6:$BE$17,X$2,FALSE),3)</f>
        <v>393</v>
      </c>
      <c r="Y36" s="39">
        <f>ROUND(VLOOKUP($C$2,'[64]ERU-1'!$A$6:$BE$17,Y$2,FALSE),3)</f>
        <v>0</v>
      </c>
      <c r="Z36" s="39">
        <f>ROUND(VLOOKUP($C$2,'[64]ERU-1'!$A$6:$BE$17,Z$2,FALSE),3)</f>
        <v>0.113</v>
      </c>
      <c r="AA36" s="39">
        <f>ROUND(VLOOKUP($C$2,'[64]ERU-1'!$A$6:$BE$17,AA$2,FALSE),3)</f>
        <v>86.122</v>
      </c>
      <c r="AB36" s="39">
        <f>ROUND(VLOOKUP($C$2,'[64]ERU-1'!$A$6:$BE$17,AB$2,FALSE),3)</f>
        <v>1.198</v>
      </c>
      <c r="AC36" s="39">
        <f>ROUND(VLOOKUP($C$2,'[64]ERU-1'!$A$6:$BE$17,AC$2,FALSE),3)</f>
        <v>0</v>
      </c>
      <c r="AD36" s="39">
        <f>ROUND(VLOOKUP($C$2,'[64]ERU-1'!$A$6:$BE$17,AD$2,FALSE),3)</f>
        <v>0</v>
      </c>
      <c r="AE36" s="39">
        <f>ROUND(VLOOKUP($C$2,'[64]ERU-1'!$A$6:$BE$17,AE$2,FALSE),3)</f>
        <v>0</v>
      </c>
      <c r="AF36" s="39">
        <f>ROUND(VLOOKUP($C$2,'[64]ERU-1'!$A$6:$BE$17,AF$2,FALSE),3)</f>
        <v>0</v>
      </c>
      <c r="AG36" s="39">
        <f>ROUND(VLOOKUP($C$2,'[64]ERU-1'!$A$6:$BE$17,AG$2,FALSE),3)</f>
        <v>0</v>
      </c>
      <c r="AH36" s="39">
        <f>ROUND(VLOOKUP($C$2,'[64]ERU-1'!$A$6:$BE$17,AH$2,FALSE),3)</f>
        <v>393</v>
      </c>
      <c r="AI36" s="39">
        <f>ROUND(VLOOKUP($C$2,'[64]ERU-1'!$A$6:$BE$17,AI$2,FALSE),3)</f>
        <v>0</v>
      </c>
      <c r="AJ36" s="15" t="s">
        <v>595</v>
      </c>
      <c r="AK36" s="39">
        <f>ROUND(VLOOKUP($C$2,'[64]ERU-1'!$A$6:$BE$17,AK$2,FALSE),3)</f>
        <v>0</v>
      </c>
      <c r="AL36" s="39">
        <f>ROUND(VLOOKUP($C$2,'[64]ERU-1'!$A$6:$BE$17,AL$2,FALSE),3)</f>
        <v>0</v>
      </c>
      <c r="AM36" s="39">
        <f>ROUND(VLOOKUP($C$2,'[64]ERU-1'!$A$6:$BE$17,AM$2,FALSE),3)</f>
        <v>85.037000000000006</v>
      </c>
      <c r="AN36" s="39">
        <f>ROUND(VLOOKUP($C$2,'[64]ERU-1'!$A$6:$BE$17,AN$2,FALSE),3)</f>
        <v>0</v>
      </c>
      <c r="AO36" s="39">
        <f>ROUND(VLOOKUP($C$2,'[64]ERU-1'!$A$6:$BE$17,AO$2,FALSE),3)</f>
        <v>0</v>
      </c>
      <c r="AP36" s="39">
        <f>ROUND(VLOOKUP($C$2,'[64]ERU-1'!$A$6:$BE$17,AP$2,FALSE),3)</f>
        <v>0</v>
      </c>
      <c r="AQ36" s="39">
        <f>ROUND(VLOOKUP($C$2,'[64]ERU-1'!$A$6:$BE$17,AQ$2,FALSE),3)</f>
        <v>0</v>
      </c>
      <c r="AR36" s="39">
        <f>ROUND(VLOOKUP($C$2,'[64]ERU-1'!$A$6:$BE$17,AR$2,FALSE),3)</f>
        <v>0</v>
      </c>
      <c r="AS36" s="39">
        <f>ROUND(VLOOKUP($C$2,'[64]ERU-1'!$A$6:$BE$17,AS$2,FALSE),3)</f>
        <v>0</v>
      </c>
      <c r="AT36" s="39">
        <f>ROUND(VLOOKUP($C$2,'[64]ERU-1'!$A$6:$BE$17,AT$2,FALSE),3)</f>
        <v>0</v>
      </c>
      <c r="AU36" s="39">
        <f>ROUND(VLOOKUP($C$2,'[64]ERU-1'!$A$6:$BE$17,AU$2,FALSE),3)</f>
        <v>0</v>
      </c>
      <c r="AV36" s="39">
        <f>ROUND(VLOOKUP($C$2,'[64]ERU-1'!$A$6:$BE$17,AV$2,FALSE),3)</f>
        <v>393</v>
      </c>
      <c r="AW36" s="39">
        <f>ROUND(VLOOKUP($C$2,'[64]ERU-1'!$A$6:$BE$17,AW$2,FALSE),3)</f>
        <v>0</v>
      </c>
      <c r="AX36" s="39">
        <f>ROUND(VLOOKUP($C$2,'[64]ERU-1'!$A$6:$BE$17,AX$2,FALSE),3)</f>
        <v>0</v>
      </c>
      <c r="AY36" s="39">
        <f>ROUND(VLOOKUP($C$2,'[64]ERU-1'!$A$6:$BE$17,AY$2,FALSE),3)</f>
        <v>0</v>
      </c>
      <c r="AZ36" s="39">
        <f>ROUND(VLOOKUP($C$2,'[64]ERU-1'!$A$6:$BE$17,AZ$2,FALSE),3)</f>
        <v>0</v>
      </c>
      <c r="BA36" s="39">
        <f>ROUND(VLOOKUP($C$2,'[64]ERU-1'!$A$6:$BE$17,BA$2,FALSE),3)</f>
        <v>0</v>
      </c>
      <c r="BB36" s="39">
        <f>ROUND(VLOOKUP($C$2,'[64]ERU-1'!$A$6:$BE$17,BB$2,FALSE),3)</f>
        <v>0</v>
      </c>
      <c r="BC36" s="39">
        <f>ROUND(VLOOKUP($C$2,'[64]ERU-1'!$A$6:$BE$17,BC$2,FALSE),3)</f>
        <v>0</v>
      </c>
      <c r="BD36" s="39">
        <f>ROUND(VLOOKUP($C$2,'[64]ERU-1'!$A$6:$BE$17,BD$2,FALSE),3)</f>
        <v>0</v>
      </c>
      <c r="BE36" s="39">
        <f>ROUND(VLOOKUP($C$2,'[64]ERU-1'!$A$6:$BE$17,BE$2,FALSE),3)</f>
        <v>86.122</v>
      </c>
      <c r="BF36" s="39">
        <f>ROUND(VLOOKUP($C$2,'[64]ERU-1'!$A$6:$BE$17,BF$2,FALSE),3)</f>
        <v>393</v>
      </c>
      <c r="BG36" s="39">
        <f>ROUND(VLOOKUP($C$2,'[64]ERU-1'!$A$6:$BE$17,BG$2,FALSE),3)</f>
        <v>251.208</v>
      </c>
      <c r="BH36" s="39"/>
      <c r="BI36" s="39"/>
      <c r="BJ36" s="39" t="s">
        <v>599</v>
      </c>
      <c r="BK36" s="39" t="str">
        <f>INDEX(Licence!$I$2:$I$181,MATCH(Data!BJ36,Licence!$C$2:$C$181,0))</f>
        <v>Olomoucký</v>
      </c>
      <c r="BL36" s="15">
        <f>INDEX(Licence!$G$2:$G$181,MATCH(Data!BJ36,Licence!$C$2:$C$181,0))/1000</f>
        <v>0.2</v>
      </c>
      <c r="BM36" s="15">
        <f>INDEX(Licence!$F$2:$F$181,MATCH(Data!BJ36,Licence!$C$2:$C$181,0))/1000</f>
        <v>0.28599999999999998</v>
      </c>
      <c r="BN36" s="15" t="str">
        <f>INDEX(Licence!$K$2:$K$181,MATCH(Data!BJ36,Licence!$C$2:$C$181,0))</f>
        <v>ČEZ Distribuce, a.s.</v>
      </c>
      <c r="BO36" s="39"/>
      <c r="BP36" s="41">
        <f t="shared" si="0"/>
        <v>77.739827818646958</v>
      </c>
      <c r="BS36" t="str">
        <f t="shared" si="1"/>
        <v>KJ - Kojetín</v>
      </c>
    </row>
    <row r="37" spans="1:71" ht="18.75" x14ac:dyDescent="0.3">
      <c r="A37" s="15">
        <f>[65]ExportDB!$C$3</f>
        <v>2157</v>
      </c>
      <c r="B37" s="25">
        <f t="shared" si="2"/>
        <v>33</v>
      </c>
      <c r="C37" s="14" t="s">
        <v>634</v>
      </c>
      <c r="D37" s="15" t="str">
        <f t="shared" si="3"/>
        <v>Únor</v>
      </c>
      <c r="E37" s="15">
        <f>ROUND(VLOOKUP($C$2,'[65]ERU-1'!$A$6:$BE$17,E$2,FALSE),3)</f>
        <v>2</v>
      </c>
      <c r="F37" s="47">
        <f t="shared" si="4"/>
        <v>0</v>
      </c>
      <c r="G37" s="15">
        <f>ROUND(VLOOKUP($C$2,'[66]ERU-1'!$A$6:$BE$17,G$2,FALSE),3)</f>
        <v>985.05600000000004</v>
      </c>
      <c r="H37" s="15">
        <f>ROUND(VLOOKUP($C$2,'[66]ERU-1'!$A$6:$BE$17,H$2,FALSE),3)</f>
        <v>481.47399999999999</v>
      </c>
      <c r="I37" s="15">
        <f>ROUND(VLOOKUP($C$2,'[66]ERU-1'!$A$6:$BE$17,I$2,FALSE),3)</f>
        <v>503.58199999999999</v>
      </c>
      <c r="J37" s="15">
        <f>ROUND(VLOOKUP($C$2,'[66]ERU-1'!$A$6:$BE$17,J$2,FALSE),3)</f>
        <v>35.017000000000003</v>
      </c>
      <c r="K37" s="15">
        <f>ROUND(VLOOKUP($C$2,'[66]ERU-1'!$A$6:$BE$17,K$2,FALSE),3)</f>
        <v>0</v>
      </c>
      <c r="L37" s="15">
        <f>ROUND(VLOOKUP($C$2,'[66]ERU-1'!$A$6:$BE$17,L$2,FALSE),3)</f>
        <v>408.99700000000001</v>
      </c>
      <c r="M37" s="15">
        <f>ROUND(VLOOKUP($C$2,'[66]ERU-1'!$A$6:$BE$17,M$2,FALSE),3)</f>
        <v>5.258</v>
      </c>
      <c r="N37" s="15">
        <f>ROUND(VLOOKUP($C$2,'[66]ERU-1'!$A$6:$BE$17,N$2,FALSE),3)</f>
        <v>5.4989999999999997</v>
      </c>
      <c r="O37" s="15">
        <f>ROUND(VLOOKUP($C$2,'[66]ERU-1'!$A$6:$BE$17,O$2,FALSE),3)</f>
        <v>0</v>
      </c>
      <c r="P37" s="15">
        <f>ROUND(VLOOKUP($C$2,'[66]ERU-1'!$A$6:$BE$17,P$2,FALSE),3)</f>
        <v>0</v>
      </c>
      <c r="Q37" s="15">
        <f>ROUND(VLOOKUP($C$2,'[66]ERU-1'!$A$6:$BE$17,Q$2,FALSE),3)</f>
        <v>398.24</v>
      </c>
      <c r="R37" s="43">
        <f t="shared" si="5"/>
        <v>0</v>
      </c>
      <c r="S37" s="15">
        <f>ROUND(VLOOKUP($C$2,'[66]ERU-1'!$A$6:$BE$17,S$2,FALSE),3)</f>
        <v>1540</v>
      </c>
      <c r="T37" s="15">
        <f>ROUND(VLOOKUP($C$2,'[66]ERU-1'!$A$6:$BE$17,T$2,FALSE),3)</f>
        <v>0</v>
      </c>
      <c r="U37" s="15">
        <f>ROUND(VLOOKUP($C$2,'[66]ERU-1'!$A$6:$BE$17,U$2,FALSE),3)</f>
        <v>0</v>
      </c>
      <c r="V37" s="15">
        <f>ROUND(VLOOKUP($C$2,'[66]ERU-1'!$A$6:$BE$17,V$2,FALSE),3)</f>
        <v>0</v>
      </c>
      <c r="W37" s="15">
        <f>ROUND(VLOOKUP($C$2,'[66]ERU-1'!$A$6:$BE$17,W$2,FALSE),3)</f>
        <v>0</v>
      </c>
      <c r="X37" s="15">
        <f>ROUND(VLOOKUP($C$2,'[66]ERU-1'!$A$6:$BE$17,X$2,FALSE),3)</f>
        <v>1540</v>
      </c>
      <c r="Y37" s="15">
        <f>ROUND(VLOOKUP($C$2,'[66]ERU-1'!$A$6:$BE$17,Y$2,FALSE),3)</f>
        <v>0</v>
      </c>
      <c r="Z37" s="15">
        <f>ROUND(VLOOKUP($C$2,'[66]ERU-1'!$A$6:$BE$17,Z$2,FALSE),3)</f>
        <v>0.79700000000000004</v>
      </c>
      <c r="AA37" s="15">
        <f>ROUND(VLOOKUP($C$2,'[66]ERU-1'!$A$6:$BE$17,AA$2,FALSE),3)</f>
        <v>408.99700000000001</v>
      </c>
      <c r="AB37" s="15">
        <f>ROUND(VLOOKUP($C$2,'[66]ERU-1'!$A$6:$BE$17,AB$2,FALSE),3)</f>
        <v>11.554</v>
      </c>
      <c r="AC37" s="15">
        <f>ROUND(VLOOKUP($C$2,'[66]ERU-1'!$A$6:$BE$17,AC$2,FALSE),3)</f>
        <v>0</v>
      </c>
      <c r="AD37" s="15">
        <f>ROUND(VLOOKUP($C$2,'[66]ERU-1'!$A$6:$BE$17,AD$2,FALSE),3)</f>
        <v>0</v>
      </c>
      <c r="AE37" s="15">
        <f>ROUND(VLOOKUP($C$2,'[66]ERU-1'!$A$6:$BE$17,AE$2,FALSE),3)</f>
        <v>0</v>
      </c>
      <c r="AF37" s="15">
        <f>ROUND(VLOOKUP($C$2,'[66]ERU-1'!$A$6:$BE$17,AF$2,FALSE),3)</f>
        <v>0</v>
      </c>
      <c r="AG37" s="15">
        <f>ROUND(VLOOKUP($C$2,'[66]ERU-1'!$A$6:$BE$17,AG$2,FALSE),3)</f>
        <v>0</v>
      </c>
      <c r="AH37" s="15">
        <f>ROUND(VLOOKUP($C$2,'[66]ERU-1'!$A$6:$BE$17,AH$2,FALSE),3)</f>
        <v>1540</v>
      </c>
      <c r="AI37" s="15">
        <f>ROUND(VLOOKUP($C$2,'[66]ERU-1'!$A$6:$BE$17,AI$2,FALSE),3)</f>
        <v>0</v>
      </c>
      <c r="AJ37" s="15" t="s">
        <v>595</v>
      </c>
      <c r="AK37" s="15">
        <f>ROUND(VLOOKUP($C$2,'[66]ERU-1'!$A$6:$BE$17,AK$2,FALSE),3)</f>
        <v>0</v>
      </c>
      <c r="AL37" s="15">
        <f>ROUND(VLOOKUP($C$2,'[66]ERU-1'!$A$6:$BE$17,AL$2,FALSE),3)</f>
        <v>0</v>
      </c>
      <c r="AM37" s="15">
        <f>ROUND(VLOOKUP($C$2,'[66]ERU-1'!$A$6:$BE$17,AM$2,FALSE),3)</f>
        <v>398.24</v>
      </c>
      <c r="AN37" s="15">
        <f>ROUND(VLOOKUP($C$2,'[66]ERU-1'!$A$6:$BE$17,AN$2,FALSE),3)</f>
        <v>0</v>
      </c>
      <c r="AO37" s="15">
        <f>ROUND(VLOOKUP($C$2,'[66]ERU-1'!$A$6:$BE$17,AO$2,FALSE),3)</f>
        <v>0</v>
      </c>
      <c r="AP37" s="15">
        <f>ROUND(VLOOKUP($C$2,'[66]ERU-1'!$A$6:$BE$17,AP$2,FALSE),3)</f>
        <v>0</v>
      </c>
      <c r="AQ37" s="15">
        <f>ROUND(VLOOKUP($C$2,'[66]ERU-1'!$A$6:$BE$17,AQ$2,FALSE),3)</f>
        <v>0</v>
      </c>
      <c r="AR37" s="15">
        <f>ROUND(VLOOKUP($C$2,'[66]ERU-1'!$A$6:$BE$17,AR$2,FALSE),3)</f>
        <v>0</v>
      </c>
      <c r="AS37" s="15">
        <f>ROUND(VLOOKUP($C$2,'[66]ERU-1'!$A$6:$BE$17,AS$2,FALSE),3)</f>
        <v>0</v>
      </c>
      <c r="AT37" s="15">
        <f>ROUND(VLOOKUP($C$2,'[66]ERU-1'!$A$6:$BE$17,AT$2,FALSE),3)</f>
        <v>0</v>
      </c>
      <c r="AU37" s="15">
        <f>ROUND(VLOOKUP($C$2,'[66]ERU-1'!$A$6:$BE$17,AU$2,FALSE),3)</f>
        <v>0</v>
      </c>
      <c r="AV37" s="15">
        <f>ROUND(VLOOKUP($C$2,'[66]ERU-1'!$A$6:$BE$17,AV$2,FALSE),3)</f>
        <v>1540</v>
      </c>
      <c r="AW37" s="15">
        <f>ROUND(VLOOKUP($C$2,'[66]ERU-1'!$A$6:$BE$17,AW$2,FALSE),3)</f>
        <v>0</v>
      </c>
      <c r="AX37" s="15">
        <f>ROUND(VLOOKUP($C$2,'[66]ERU-1'!$A$6:$BE$17,AX$2,FALSE),3)</f>
        <v>0</v>
      </c>
      <c r="AY37" s="15">
        <f>ROUND(VLOOKUP($C$2,'[66]ERU-1'!$A$6:$BE$17,AY$2,FALSE),3)</f>
        <v>0</v>
      </c>
      <c r="AZ37" s="15">
        <f>ROUND(VLOOKUP($C$2,'[66]ERU-1'!$A$6:$BE$17,AZ$2,FALSE),3)</f>
        <v>0</v>
      </c>
      <c r="BA37" s="15">
        <f>ROUND(VLOOKUP($C$2,'[66]ERU-1'!$A$6:$BE$17,BA$2,FALSE),3)</f>
        <v>0</v>
      </c>
      <c r="BB37" s="15">
        <f>ROUND(VLOOKUP($C$2,'[66]ERU-1'!$A$6:$BE$17,BB$2,FALSE),3)</f>
        <v>0</v>
      </c>
      <c r="BC37" s="15">
        <f>ROUND(VLOOKUP($C$2,'[66]ERU-1'!$A$6:$BE$17,BC$2,FALSE),3)</f>
        <v>0</v>
      </c>
      <c r="BD37" s="15">
        <f>ROUND(VLOOKUP($C$2,'[66]ERU-1'!$A$6:$BE$17,BD$2,FALSE),3)</f>
        <v>0</v>
      </c>
      <c r="BE37" s="15">
        <f>ROUND(VLOOKUP($C$2,'[66]ERU-1'!$A$6:$BE$17,BE$2,FALSE),3)</f>
        <v>408.99700000000001</v>
      </c>
      <c r="BF37" s="15">
        <f>ROUND(VLOOKUP($C$2,'[66]ERU-1'!$A$6:$BE$17,BF$2,FALSE),3)</f>
        <v>1540</v>
      </c>
      <c r="BG37" s="15">
        <f>ROUND(VLOOKUP($C$2,'[66]ERU-1'!$A$6:$BE$17,BG$2,FALSE),3)</f>
        <v>985.05600000000004</v>
      </c>
      <c r="BH37" s="15"/>
      <c r="BI37" s="15"/>
      <c r="BJ37" s="15" t="s">
        <v>735</v>
      </c>
      <c r="BK37" s="15" t="str">
        <f>INDEX(Licence!$I$2:$I$181,MATCH(Data!BJ37,Licence!$C$2:$C$181,0))</f>
        <v>Liberecký</v>
      </c>
      <c r="BL37" s="15">
        <f>INDEX(Licence!$G$2:$G$181,MATCH(Data!BJ37,Licence!$C$2:$C$181,0))/1000</f>
        <v>1.349</v>
      </c>
      <c r="BM37" s="15">
        <f>INDEX(Licence!$F$2:$F$181,MATCH(Data!BJ37,Licence!$C$2:$C$181,0))/1000</f>
        <v>1.4970000000000001</v>
      </c>
      <c r="BN37" s="15" t="str">
        <f>INDEX(Licence!$K$2:$K$181,MATCH(Data!BJ37,Licence!$C$2:$C$181,0))</f>
        <v>ČEZ Distribuce, a.s.</v>
      </c>
      <c r="BO37" s="15"/>
      <c r="BP37" s="16">
        <f t="shared" ref="BP37:BP66" si="6">IFERROR((L37+S37/3.6)/G37*100,0)</f>
        <v>84.946924619288424</v>
      </c>
      <c r="BS37" t="str">
        <f t="shared" ref="BS37:BS66" si="7">C37</f>
        <v>Kotelna Frýdlant</v>
      </c>
    </row>
    <row r="38" spans="1:71" ht="18.75" x14ac:dyDescent="0.3">
      <c r="A38" s="15">
        <f>[67]ExportDB!$C$3</f>
        <v>2947</v>
      </c>
      <c r="B38" s="25">
        <f t="shared" si="2"/>
        <v>34</v>
      </c>
      <c r="C38" s="14" t="s">
        <v>635</v>
      </c>
      <c r="D38" s="15" t="str">
        <f t="shared" si="3"/>
        <v>Únor</v>
      </c>
      <c r="E38" s="15">
        <f>ROUND(VLOOKUP($C$2,'[67]ERU-1'!$A$6:$BE$17,E$2,FALSE),3)</f>
        <v>2</v>
      </c>
      <c r="F38" s="47">
        <f t="shared" si="4"/>
        <v>0</v>
      </c>
      <c r="G38" s="15">
        <f>ROUND(VLOOKUP($C$2,'[68]ERU-1'!$A$6:$BE$17,G$2,FALSE),3)</f>
        <v>158.93299999999999</v>
      </c>
      <c r="H38" s="15">
        <f>ROUND(VLOOKUP($C$2,'[68]ERU-1'!$A$6:$BE$17,H$2,FALSE),3)</f>
        <v>62.226999999999997</v>
      </c>
      <c r="I38" s="15">
        <f>ROUND(VLOOKUP($C$2,'[68]ERU-1'!$A$6:$BE$17,I$2,FALSE),3)</f>
        <v>96.706000000000003</v>
      </c>
      <c r="J38" s="15">
        <f>ROUND(VLOOKUP($C$2,'[68]ERU-1'!$A$6:$BE$17,J$2,FALSE),3)</f>
        <v>35.15</v>
      </c>
      <c r="K38" s="15">
        <f>ROUND(VLOOKUP($C$2,'[68]ERU-1'!$A$6:$BE$17,K$2,FALSE),3)</f>
        <v>0</v>
      </c>
      <c r="L38" s="15">
        <f>ROUND(VLOOKUP($C$2,'[68]ERU-1'!$A$6:$BE$17,L$2,FALSE),3)</f>
        <v>49.154000000000003</v>
      </c>
      <c r="M38" s="15">
        <f>ROUND(VLOOKUP($C$2,'[68]ERU-1'!$A$6:$BE$17,M$2,FALSE),3)</f>
        <v>0.34899999999999998</v>
      </c>
      <c r="N38" s="15">
        <f>ROUND(VLOOKUP($C$2,'[68]ERU-1'!$A$6:$BE$17,N$2,FALSE),3)</f>
        <v>0.54300000000000004</v>
      </c>
      <c r="O38" s="15">
        <f>ROUND(VLOOKUP($C$2,'[68]ERU-1'!$A$6:$BE$17,O$2,FALSE),3)</f>
        <v>0</v>
      </c>
      <c r="P38" s="15">
        <f>ROUND(VLOOKUP($C$2,'[68]ERU-1'!$A$6:$BE$17,P$2,FALSE),3)</f>
        <v>0</v>
      </c>
      <c r="Q38" s="15">
        <f>ROUND(VLOOKUP($C$2,'[68]ERU-1'!$A$6:$BE$17,Q$2,FALSE),3)</f>
        <v>48.262</v>
      </c>
      <c r="R38" s="43">
        <f t="shared" si="5"/>
        <v>0</v>
      </c>
      <c r="S38" s="15">
        <f>ROUND(VLOOKUP($C$2,'[68]ERU-1'!$A$6:$BE$17,S$2,FALSE),3)</f>
        <v>275</v>
      </c>
      <c r="T38" s="15">
        <f>ROUND(VLOOKUP($C$2,'[68]ERU-1'!$A$6:$BE$17,T$2,FALSE),3)</f>
        <v>0</v>
      </c>
      <c r="U38" s="15">
        <f>ROUND(VLOOKUP($C$2,'[68]ERU-1'!$A$6:$BE$17,U$2,FALSE),3)</f>
        <v>0</v>
      </c>
      <c r="V38" s="15">
        <f>ROUND(VLOOKUP($C$2,'[68]ERU-1'!$A$6:$BE$17,V$2,FALSE),3)</f>
        <v>0</v>
      </c>
      <c r="W38" s="15">
        <f>ROUND(VLOOKUP($C$2,'[68]ERU-1'!$A$6:$BE$17,W$2,FALSE),3)</f>
        <v>0</v>
      </c>
      <c r="X38" s="15">
        <f>ROUND(VLOOKUP($C$2,'[68]ERU-1'!$A$6:$BE$17,X$2,FALSE),3)</f>
        <v>275</v>
      </c>
      <c r="Y38" s="15">
        <f>ROUND(VLOOKUP($C$2,'[68]ERU-1'!$A$6:$BE$17,Y$2,FALSE),3)</f>
        <v>0</v>
      </c>
      <c r="Z38" s="15">
        <f>ROUND(VLOOKUP($C$2,'[68]ERU-1'!$A$6:$BE$17,Z$2,FALSE),3)</f>
        <v>4.9000000000000002E-2</v>
      </c>
      <c r="AA38" s="15">
        <f>ROUND(VLOOKUP($C$2,'[68]ERU-1'!$A$6:$BE$17,AA$2,FALSE),3)</f>
        <v>49.154000000000003</v>
      </c>
      <c r="AB38" s="15">
        <f>ROUND(VLOOKUP($C$2,'[68]ERU-1'!$A$6:$BE$17,AB$2,FALSE),3)</f>
        <v>0.94099999999999995</v>
      </c>
      <c r="AC38" s="15">
        <f>ROUND(VLOOKUP($C$2,'[68]ERU-1'!$A$6:$BE$17,AC$2,FALSE),3)</f>
        <v>0</v>
      </c>
      <c r="AD38" s="15">
        <f>ROUND(VLOOKUP($C$2,'[68]ERU-1'!$A$6:$BE$17,AD$2,FALSE),3)</f>
        <v>0</v>
      </c>
      <c r="AE38" s="15">
        <f>ROUND(VLOOKUP($C$2,'[68]ERU-1'!$A$6:$BE$17,AE$2,FALSE),3)</f>
        <v>0</v>
      </c>
      <c r="AF38" s="15">
        <f>ROUND(VLOOKUP($C$2,'[68]ERU-1'!$A$6:$BE$17,AF$2,FALSE),3)</f>
        <v>0</v>
      </c>
      <c r="AG38" s="15">
        <f>ROUND(VLOOKUP($C$2,'[68]ERU-1'!$A$6:$BE$17,AG$2,FALSE),3)</f>
        <v>0</v>
      </c>
      <c r="AH38" s="15">
        <f>ROUND(VLOOKUP($C$2,'[68]ERU-1'!$A$6:$BE$17,AH$2,FALSE),3)</f>
        <v>275</v>
      </c>
      <c r="AI38" s="15">
        <f>ROUND(VLOOKUP($C$2,'[68]ERU-1'!$A$6:$BE$17,AI$2,FALSE),3)</f>
        <v>0</v>
      </c>
      <c r="AJ38" s="15" t="s">
        <v>595</v>
      </c>
      <c r="AK38" s="15">
        <f>ROUND(VLOOKUP($C$2,'[68]ERU-1'!$A$6:$BE$17,AK$2,FALSE),3)</f>
        <v>0</v>
      </c>
      <c r="AL38" s="15">
        <f>ROUND(VLOOKUP($C$2,'[68]ERU-1'!$A$6:$BE$17,AL$2,FALSE),3)</f>
        <v>0</v>
      </c>
      <c r="AM38" s="15">
        <f>ROUND(VLOOKUP($C$2,'[68]ERU-1'!$A$6:$BE$17,AM$2,FALSE),3)</f>
        <v>48.262</v>
      </c>
      <c r="AN38" s="15">
        <f>ROUND(VLOOKUP($C$2,'[68]ERU-1'!$A$6:$BE$17,AN$2,FALSE),3)</f>
        <v>0</v>
      </c>
      <c r="AO38" s="15">
        <f>ROUND(VLOOKUP($C$2,'[68]ERU-1'!$A$6:$BE$17,AO$2,FALSE),3)</f>
        <v>0</v>
      </c>
      <c r="AP38" s="15">
        <f>ROUND(VLOOKUP($C$2,'[68]ERU-1'!$A$6:$BE$17,AP$2,FALSE),3)</f>
        <v>0</v>
      </c>
      <c r="AQ38" s="15">
        <f>ROUND(VLOOKUP($C$2,'[68]ERU-1'!$A$6:$BE$17,AQ$2,FALSE),3)</f>
        <v>0</v>
      </c>
      <c r="AR38" s="15">
        <f>ROUND(VLOOKUP($C$2,'[68]ERU-1'!$A$6:$BE$17,AR$2,FALSE),3)</f>
        <v>0</v>
      </c>
      <c r="AS38" s="15">
        <f>ROUND(VLOOKUP($C$2,'[68]ERU-1'!$A$6:$BE$17,AS$2,FALSE),3)</f>
        <v>0</v>
      </c>
      <c r="AT38" s="15">
        <f>ROUND(VLOOKUP($C$2,'[68]ERU-1'!$A$6:$BE$17,AT$2,FALSE),3)</f>
        <v>0</v>
      </c>
      <c r="AU38" s="15">
        <f>ROUND(VLOOKUP($C$2,'[68]ERU-1'!$A$6:$BE$17,AU$2,FALSE),3)</f>
        <v>0</v>
      </c>
      <c r="AV38" s="15">
        <f>ROUND(VLOOKUP($C$2,'[68]ERU-1'!$A$6:$BE$17,AV$2,FALSE),3)</f>
        <v>275</v>
      </c>
      <c r="AW38" s="15">
        <f>ROUND(VLOOKUP($C$2,'[68]ERU-1'!$A$6:$BE$17,AW$2,FALSE),3)</f>
        <v>0</v>
      </c>
      <c r="AX38" s="15">
        <f>ROUND(VLOOKUP($C$2,'[68]ERU-1'!$A$6:$BE$17,AX$2,FALSE),3)</f>
        <v>0</v>
      </c>
      <c r="AY38" s="15">
        <f>ROUND(VLOOKUP($C$2,'[68]ERU-1'!$A$6:$BE$17,AY$2,FALSE),3)</f>
        <v>0</v>
      </c>
      <c r="AZ38" s="15">
        <f>ROUND(VLOOKUP($C$2,'[68]ERU-1'!$A$6:$BE$17,AZ$2,FALSE),3)</f>
        <v>0</v>
      </c>
      <c r="BA38" s="15">
        <f>ROUND(VLOOKUP($C$2,'[68]ERU-1'!$A$6:$BE$17,BA$2,FALSE),3)</f>
        <v>0</v>
      </c>
      <c r="BB38" s="15">
        <f>ROUND(VLOOKUP($C$2,'[68]ERU-1'!$A$6:$BE$17,BB$2,FALSE),3)</f>
        <v>0</v>
      </c>
      <c r="BC38" s="15">
        <f>ROUND(VLOOKUP($C$2,'[68]ERU-1'!$A$6:$BE$17,BC$2,FALSE),3)</f>
        <v>0</v>
      </c>
      <c r="BD38" s="15">
        <f>ROUND(VLOOKUP($C$2,'[68]ERU-1'!$A$6:$BE$17,BD$2,FALSE),3)</f>
        <v>0</v>
      </c>
      <c r="BE38" s="15">
        <f>ROUND(VLOOKUP($C$2,'[68]ERU-1'!$A$6:$BE$17,BE$2,FALSE),3)</f>
        <v>49.154000000000003</v>
      </c>
      <c r="BF38" s="15">
        <f>ROUND(VLOOKUP($C$2,'[68]ERU-1'!$A$6:$BE$17,BF$2,FALSE),3)</f>
        <v>275</v>
      </c>
      <c r="BG38" s="15">
        <f>ROUND(VLOOKUP($C$2,'[68]ERU-1'!$A$6:$BE$17,BG$2,FALSE),3)</f>
        <v>158.93299999999999</v>
      </c>
      <c r="BH38" s="15"/>
      <c r="BI38" s="15"/>
      <c r="BJ38" s="15" t="s">
        <v>736</v>
      </c>
      <c r="BK38" s="15" t="str">
        <f>INDEX(Licence!$I$2:$I$181,MATCH(Data!BJ38,Licence!$C$2:$C$181,0))</f>
        <v>Vysočina</v>
      </c>
      <c r="BL38" s="15">
        <f>INDEX(Licence!$G$2:$G$181,MATCH(Data!BJ38,Licence!$C$2:$C$181,0))/1000</f>
        <v>0.125</v>
      </c>
      <c r="BM38" s="15">
        <f>INDEX(Licence!$F$2:$F$181,MATCH(Data!BJ38,Licence!$C$2:$C$181,0))/1000</f>
        <v>0.184</v>
      </c>
      <c r="BN38" s="15" t="str">
        <f>INDEX(Licence!$K$2:$K$181,MATCH(Data!BJ38,Licence!$C$2:$C$181,0))</f>
        <v>EG.D, a.s.</v>
      </c>
      <c r="BO38" s="15"/>
      <c r="BP38" s="16">
        <f t="shared" si="6"/>
        <v>78.991077302315375</v>
      </c>
      <c r="BS38" t="str">
        <f t="shared" si="7"/>
        <v>Kotelna Humpolec</v>
      </c>
    </row>
    <row r="39" spans="1:71" ht="18.75" x14ac:dyDescent="0.3">
      <c r="A39" s="15">
        <f>[69]ExportDB!$C$3</f>
        <v>1746</v>
      </c>
      <c r="B39" s="25">
        <f t="shared" si="2"/>
        <v>35</v>
      </c>
      <c r="C39" s="14" t="s">
        <v>636</v>
      </c>
      <c r="D39" s="15" t="str">
        <f t="shared" si="3"/>
        <v>Únor</v>
      </c>
      <c r="E39" s="15">
        <f>ROUND(VLOOKUP($C$2,'[69]ERU-1'!$A$6:$BE$17,E$2,FALSE),3)</f>
        <v>2</v>
      </c>
      <c r="F39" s="47">
        <f t="shared" si="4"/>
        <v>0</v>
      </c>
      <c r="G39" s="15">
        <f>ROUND(VLOOKUP($C$2,'[70]ERU-1'!$A$6:$BE$17,G$2,FALSE),3)</f>
        <v>15.285</v>
      </c>
      <c r="H39" s="15">
        <f>ROUND(VLOOKUP($C$2,'[70]ERU-1'!$A$6:$BE$17,H$2,FALSE),3)</f>
        <v>4.1120000000000001</v>
      </c>
      <c r="I39" s="15">
        <f>ROUND(VLOOKUP($C$2,'[70]ERU-1'!$A$6:$BE$17,I$2,FALSE),3)</f>
        <v>11.173</v>
      </c>
      <c r="J39" s="15">
        <f>ROUND(VLOOKUP($C$2,'[70]ERU-1'!$A$6:$BE$17,J$2,FALSE),3)</f>
        <v>35.478999999999999</v>
      </c>
      <c r="K39" s="15">
        <f>ROUND(VLOOKUP($C$2,'[70]ERU-1'!$A$6:$BE$17,K$2,FALSE),3)</f>
        <v>0</v>
      </c>
      <c r="L39" s="15">
        <f>ROUND(VLOOKUP($C$2,'[70]ERU-1'!$A$6:$BE$17,L$2,FALSE),3)</f>
        <v>3.3740000000000001</v>
      </c>
      <c r="M39" s="15">
        <f>ROUND(VLOOKUP($C$2,'[70]ERU-1'!$A$6:$BE$17,M$2,FALSE),3)</f>
        <v>0</v>
      </c>
      <c r="N39" s="15">
        <f>ROUND(VLOOKUP($C$2,'[70]ERU-1'!$A$6:$BE$17,N$2,FALSE),3)</f>
        <v>0</v>
      </c>
      <c r="O39" s="15">
        <f>ROUND(VLOOKUP($C$2,'[70]ERU-1'!$A$6:$BE$17,O$2,FALSE),3)</f>
        <v>1.901</v>
      </c>
      <c r="P39" s="15">
        <f>ROUND(VLOOKUP($C$2,'[70]ERU-1'!$A$6:$BE$17,P$2,FALSE),3)</f>
        <v>0</v>
      </c>
      <c r="Q39" s="15">
        <f>ROUND(VLOOKUP($C$2,'[70]ERU-1'!$A$6:$BE$17,Q$2,FALSE),3)</f>
        <v>1.4730000000000001</v>
      </c>
      <c r="R39" s="43">
        <f t="shared" si="5"/>
        <v>0</v>
      </c>
      <c r="S39" s="15">
        <f>ROUND(VLOOKUP($C$2,'[70]ERU-1'!$A$6:$BE$17,S$2,FALSE),3)</f>
        <v>33</v>
      </c>
      <c r="T39" s="15">
        <f>ROUND(VLOOKUP($C$2,'[70]ERU-1'!$A$6:$BE$17,T$2,FALSE),3)</f>
        <v>0</v>
      </c>
      <c r="U39" s="15">
        <f>ROUND(VLOOKUP($C$2,'[70]ERU-1'!$A$6:$BE$17,U$2,FALSE),3)</f>
        <v>0</v>
      </c>
      <c r="V39" s="15">
        <f>ROUND(VLOOKUP($C$2,'[70]ERU-1'!$A$6:$BE$17,V$2,FALSE),3)</f>
        <v>0</v>
      </c>
      <c r="W39" s="15">
        <f>ROUND(VLOOKUP($C$2,'[70]ERU-1'!$A$6:$BE$17,W$2,FALSE),3)</f>
        <v>0</v>
      </c>
      <c r="X39" s="15">
        <f>ROUND(VLOOKUP($C$2,'[70]ERU-1'!$A$6:$BE$17,X$2,FALSE),3)</f>
        <v>33</v>
      </c>
      <c r="Y39" s="15">
        <f>ROUND(VLOOKUP($C$2,'[70]ERU-1'!$A$6:$BE$17,Y$2,FALSE),3)</f>
        <v>0</v>
      </c>
      <c r="Z39" s="15">
        <f>ROUND(VLOOKUP($C$2,'[70]ERU-1'!$A$6:$BE$17,Z$2,FALSE),3)</f>
        <v>0.998</v>
      </c>
      <c r="AA39" s="15">
        <f>ROUND(VLOOKUP($C$2,'[70]ERU-1'!$A$6:$BE$17,AA$2,FALSE),3)</f>
        <v>3.3740000000000001</v>
      </c>
      <c r="AB39" s="15">
        <f>ROUND(VLOOKUP($C$2,'[70]ERU-1'!$A$6:$BE$17,AB$2,FALSE),3)</f>
        <v>2.899</v>
      </c>
      <c r="AC39" s="15">
        <f>ROUND(VLOOKUP($C$2,'[70]ERU-1'!$A$6:$BE$17,AC$2,FALSE),3)</f>
        <v>0</v>
      </c>
      <c r="AD39" s="15">
        <f>ROUND(VLOOKUP($C$2,'[70]ERU-1'!$A$6:$BE$17,AD$2,FALSE),3)</f>
        <v>0</v>
      </c>
      <c r="AE39" s="15">
        <f>ROUND(VLOOKUP($C$2,'[70]ERU-1'!$A$6:$BE$17,AE$2,FALSE),3)</f>
        <v>0</v>
      </c>
      <c r="AF39" s="15">
        <f>ROUND(VLOOKUP($C$2,'[70]ERU-1'!$A$6:$BE$17,AF$2,FALSE),3)</f>
        <v>0</v>
      </c>
      <c r="AG39" s="15">
        <f>ROUND(VLOOKUP($C$2,'[70]ERU-1'!$A$6:$BE$17,AG$2,FALSE),3)</f>
        <v>0</v>
      </c>
      <c r="AH39" s="15">
        <f>ROUND(VLOOKUP($C$2,'[70]ERU-1'!$A$6:$BE$17,AH$2,FALSE),3)</f>
        <v>33</v>
      </c>
      <c r="AI39" s="15">
        <f>ROUND(VLOOKUP($C$2,'[70]ERU-1'!$A$6:$BE$17,AI$2,FALSE),3)</f>
        <v>0</v>
      </c>
      <c r="AJ39" s="15" t="s">
        <v>595</v>
      </c>
      <c r="AK39" s="15">
        <f>ROUND(VLOOKUP($C$2,'[70]ERU-1'!$A$6:$BE$17,AK$2,FALSE),3)</f>
        <v>0</v>
      </c>
      <c r="AL39" s="15">
        <f>ROUND(VLOOKUP($C$2,'[70]ERU-1'!$A$6:$BE$17,AL$2,FALSE),3)</f>
        <v>0</v>
      </c>
      <c r="AM39" s="15">
        <f>ROUND(VLOOKUP($C$2,'[70]ERU-1'!$A$6:$BE$17,AM$2,FALSE),3)</f>
        <v>1.4730000000000001</v>
      </c>
      <c r="AN39" s="15">
        <f>ROUND(VLOOKUP($C$2,'[70]ERU-1'!$A$6:$BE$17,AN$2,FALSE),3)</f>
        <v>0</v>
      </c>
      <c r="AO39" s="15">
        <f>ROUND(VLOOKUP($C$2,'[70]ERU-1'!$A$6:$BE$17,AO$2,FALSE),3)</f>
        <v>0</v>
      </c>
      <c r="AP39" s="15">
        <f>ROUND(VLOOKUP($C$2,'[70]ERU-1'!$A$6:$BE$17,AP$2,FALSE),3)</f>
        <v>0</v>
      </c>
      <c r="AQ39" s="15">
        <f>ROUND(VLOOKUP($C$2,'[70]ERU-1'!$A$6:$BE$17,AQ$2,FALSE),3)</f>
        <v>0</v>
      </c>
      <c r="AR39" s="15">
        <f>ROUND(VLOOKUP($C$2,'[70]ERU-1'!$A$6:$BE$17,AR$2,FALSE),3)</f>
        <v>0</v>
      </c>
      <c r="AS39" s="15">
        <f>ROUND(VLOOKUP($C$2,'[70]ERU-1'!$A$6:$BE$17,AS$2,FALSE),3)</f>
        <v>0</v>
      </c>
      <c r="AT39" s="15">
        <f>ROUND(VLOOKUP($C$2,'[70]ERU-1'!$A$6:$BE$17,AT$2,FALSE),3)</f>
        <v>0</v>
      </c>
      <c r="AU39" s="15">
        <f>ROUND(VLOOKUP($C$2,'[70]ERU-1'!$A$6:$BE$17,AU$2,FALSE),3)</f>
        <v>0</v>
      </c>
      <c r="AV39" s="15">
        <f>ROUND(VLOOKUP($C$2,'[70]ERU-1'!$A$6:$BE$17,AV$2,FALSE),3)</f>
        <v>0</v>
      </c>
      <c r="AW39" s="15">
        <f>ROUND(VLOOKUP($C$2,'[70]ERU-1'!$A$6:$BE$17,AW$2,FALSE),3)</f>
        <v>0</v>
      </c>
      <c r="AX39" s="15">
        <f>ROUND(VLOOKUP($C$2,'[70]ERU-1'!$A$6:$BE$17,AX$2,FALSE),3)</f>
        <v>0</v>
      </c>
      <c r="AY39" s="15">
        <f>ROUND(VLOOKUP($C$2,'[70]ERU-1'!$A$6:$BE$17,AY$2,FALSE),3)</f>
        <v>0</v>
      </c>
      <c r="AZ39" s="15">
        <f>ROUND(VLOOKUP($C$2,'[70]ERU-1'!$A$6:$BE$17,AZ$2,FALSE),3)</f>
        <v>0</v>
      </c>
      <c r="BA39" s="15">
        <f>ROUND(VLOOKUP($C$2,'[70]ERU-1'!$A$6:$BE$17,BA$2,FALSE),3)</f>
        <v>0</v>
      </c>
      <c r="BB39" s="15">
        <f>ROUND(VLOOKUP($C$2,'[70]ERU-1'!$A$6:$BE$17,BB$2,FALSE),3)</f>
        <v>3</v>
      </c>
      <c r="BC39" s="15">
        <f>ROUND(VLOOKUP($C$2,'[70]ERU-1'!$A$6:$BE$17,BC$2,FALSE),3)</f>
        <v>30</v>
      </c>
      <c r="BD39" s="15">
        <f>ROUND(VLOOKUP($C$2,'[70]ERU-1'!$A$6:$BE$17,BD$2,FALSE),3)</f>
        <v>0</v>
      </c>
      <c r="BE39" s="15">
        <f>ROUND(VLOOKUP($C$2,'[70]ERU-1'!$A$6:$BE$17,BE$2,FALSE),3)</f>
        <v>3.3740000000000001</v>
      </c>
      <c r="BF39" s="15">
        <f>ROUND(VLOOKUP($C$2,'[70]ERU-1'!$A$6:$BE$17,BF$2,FALSE),3)</f>
        <v>33</v>
      </c>
      <c r="BG39" s="15">
        <f>ROUND(VLOOKUP($C$2,'[70]ERU-1'!$A$6:$BE$17,BG$2,FALSE),3)</f>
        <v>15.285</v>
      </c>
      <c r="BH39" s="15"/>
      <c r="BI39" s="15"/>
      <c r="BJ39" s="15" t="s">
        <v>598</v>
      </c>
      <c r="BK39" s="15" t="str">
        <f>INDEX(Licence!$I$2:$I$181,MATCH(Data!BJ39,Licence!$C$2:$C$181,0))</f>
        <v>Plzeňský</v>
      </c>
      <c r="BL39" s="15">
        <f>INDEX(Licence!$G$2:$G$181,MATCH(Data!BJ39,Licence!$C$2:$C$181,0))/1000</f>
        <v>0.17799999999999999</v>
      </c>
      <c r="BM39" s="15">
        <f>INDEX(Licence!$F$2:$F$181,MATCH(Data!BJ39,Licence!$C$2:$C$181,0))/1000</f>
        <v>0.253</v>
      </c>
      <c r="BN39" s="15" t="str">
        <f>INDEX(Licence!$K$2:$K$181,MATCH(Data!BJ39,Licence!$C$2:$C$181,0))</f>
        <v>ČEZ Distribuce, a.s.</v>
      </c>
      <c r="BO39" s="15"/>
      <c r="BP39" s="16">
        <f t="shared" si="6"/>
        <v>82.045578453821832</v>
      </c>
      <c r="BS39" t="str">
        <f t="shared" si="7"/>
        <v>Kotelna Krátká - Železná Ruda</v>
      </c>
    </row>
    <row r="40" spans="1:71" ht="18.75" x14ac:dyDescent="0.3">
      <c r="A40" s="15">
        <f>[71]ExportDB!$C$3</f>
        <v>1747</v>
      </c>
      <c r="B40" s="25">
        <f t="shared" si="2"/>
        <v>36</v>
      </c>
      <c r="C40" s="14" t="s">
        <v>637</v>
      </c>
      <c r="D40" s="15" t="str">
        <f t="shared" si="3"/>
        <v>Únor</v>
      </c>
      <c r="E40" s="15">
        <f>ROUND(VLOOKUP($C$2,'[71]ERU-1'!$A$6:$BE$17,E$2,FALSE),3)</f>
        <v>2</v>
      </c>
      <c r="F40" s="47">
        <f t="shared" si="4"/>
        <v>0</v>
      </c>
      <c r="G40" s="15">
        <f>ROUND(VLOOKUP($C$2,'[72]ERU-1'!$A$6:$BE$17,G$2,FALSE),3)</f>
        <v>207.352</v>
      </c>
      <c r="H40" s="15">
        <f>ROUND(VLOOKUP($C$2,'[72]ERU-1'!$A$6:$BE$17,H$2,FALSE),3)</f>
        <v>87.141000000000005</v>
      </c>
      <c r="I40" s="15">
        <f>ROUND(VLOOKUP($C$2,'[72]ERU-1'!$A$6:$BE$17,I$2,FALSE),3)</f>
        <v>120.211</v>
      </c>
      <c r="J40" s="15">
        <f>ROUND(VLOOKUP($C$2,'[72]ERU-1'!$A$6:$BE$17,J$2,FALSE),3)</f>
        <v>34.595999999999997</v>
      </c>
      <c r="K40" s="15">
        <f>ROUND(VLOOKUP($C$2,'[72]ERU-1'!$A$6:$BE$17,K$2,FALSE),3)</f>
        <v>0</v>
      </c>
      <c r="L40" s="15">
        <f>ROUND(VLOOKUP($C$2,'[72]ERU-1'!$A$6:$BE$17,L$2,FALSE),3)</f>
        <v>68.864999999999995</v>
      </c>
      <c r="M40" s="15">
        <f>ROUND(VLOOKUP($C$2,'[72]ERU-1'!$A$6:$BE$17,M$2,FALSE),3)</f>
        <v>0.73599999999999999</v>
      </c>
      <c r="N40" s="15">
        <f>ROUND(VLOOKUP($C$2,'[72]ERU-1'!$A$6:$BE$17,N$2,FALSE),3)</f>
        <v>1.0149999999999999</v>
      </c>
      <c r="O40" s="15">
        <f>ROUND(VLOOKUP($C$2,'[72]ERU-1'!$A$6:$BE$17,O$2,FALSE),3)</f>
        <v>2.786</v>
      </c>
      <c r="P40" s="15">
        <f>ROUND(VLOOKUP($C$2,'[72]ERU-1'!$A$6:$BE$17,P$2,FALSE),3)</f>
        <v>0</v>
      </c>
      <c r="Q40" s="15">
        <f>ROUND(VLOOKUP($C$2,'[72]ERU-1'!$A$6:$BE$17,Q$2,FALSE),3)</f>
        <v>64.328000000000003</v>
      </c>
      <c r="R40" s="43">
        <f t="shared" si="5"/>
        <v>0</v>
      </c>
      <c r="S40" s="15">
        <f>ROUND(VLOOKUP($C$2,'[72]ERU-1'!$A$6:$BE$17,S$2,FALSE),3)</f>
        <v>342</v>
      </c>
      <c r="T40" s="15">
        <f>ROUND(VLOOKUP($C$2,'[72]ERU-1'!$A$6:$BE$17,T$2,FALSE),3)</f>
        <v>0</v>
      </c>
      <c r="U40" s="15">
        <f>ROUND(VLOOKUP($C$2,'[72]ERU-1'!$A$6:$BE$17,U$2,FALSE),3)</f>
        <v>0</v>
      </c>
      <c r="V40" s="15">
        <f>ROUND(VLOOKUP($C$2,'[72]ERU-1'!$A$6:$BE$17,V$2,FALSE),3)</f>
        <v>0</v>
      </c>
      <c r="W40" s="15">
        <f>ROUND(VLOOKUP($C$2,'[72]ERU-1'!$A$6:$BE$17,W$2,FALSE),3)</f>
        <v>0</v>
      </c>
      <c r="X40" s="15">
        <f>ROUND(VLOOKUP($C$2,'[72]ERU-1'!$A$6:$BE$17,X$2,FALSE),3)</f>
        <v>342</v>
      </c>
      <c r="Y40" s="15">
        <f>ROUND(VLOOKUP($C$2,'[72]ERU-1'!$A$6:$BE$17,Y$2,FALSE),3)</f>
        <v>0</v>
      </c>
      <c r="Z40" s="15">
        <f>ROUND(VLOOKUP($C$2,'[72]ERU-1'!$A$6:$BE$17,Z$2,FALSE),3)</f>
        <v>0.90600000000000003</v>
      </c>
      <c r="AA40" s="15">
        <f>ROUND(VLOOKUP($C$2,'[72]ERU-1'!$A$6:$BE$17,AA$2,FALSE),3)</f>
        <v>68.864999999999995</v>
      </c>
      <c r="AB40" s="15">
        <f>ROUND(VLOOKUP($C$2,'[72]ERU-1'!$A$6:$BE$17,AB$2,FALSE),3)</f>
        <v>5.4429999999999996</v>
      </c>
      <c r="AC40" s="15">
        <f>ROUND(VLOOKUP($C$2,'[72]ERU-1'!$A$6:$BE$17,AC$2,FALSE),3)</f>
        <v>0</v>
      </c>
      <c r="AD40" s="15">
        <f>ROUND(VLOOKUP($C$2,'[72]ERU-1'!$A$6:$BE$17,AD$2,FALSE),3)</f>
        <v>0</v>
      </c>
      <c r="AE40" s="15">
        <f>ROUND(VLOOKUP($C$2,'[72]ERU-1'!$A$6:$BE$17,AE$2,FALSE),3)</f>
        <v>0</v>
      </c>
      <c r="AF40" s="15">
        <f>ROUND(VLOOKUP($C$2,'[72]ERU-1'!$A$6:$BE$17,AF$2,FALSE),3)</f>
        <v>0</v>
      </c>
      <c r="AG40" s="15">
        <f>ROUND(VLOOKUP($C$2,'[72]ERU-1'!$A$6:$BE$17,AG$2,FALSE),3)</f>
        <v>0</v>
      </c>
      <c r="AH40" s="15">
        <f>ROUND(VLOOKUP($C$2,'[72]ERU-1'!$A$6:$BE$17,AH$2,FALSE),3)</f>
        <v>342</v>
      </c>
      <c r="AI40" s="15">
        <f>ROUND(VLOOKUP($C$2,'[72]ERU-1'!$A$6:$BE$17,AI$2,FALSE),3)</f>
        <v>0</v>
      </c>
      <c r="AJ40" s="15" t="s">
        <v>595</v>
      </c>
      <c r="AK40" s="15">
        <f>ROUND(VLOOKUP($C$2,'[72]ERU-1'!$A$6:$BE$17,AK$2,FALSE),3)</f>
        <v>0</v>
      </c>
      <c r="AL40" s="15">
        <f>ROUND(VLOOKUP($C$2,'[72]ERU-1'!$A$6:$BE$17,AL$2,FALSE),3)</f>
        <v>0</v>
      </c>
      <c r="AM40" s="15">
        <f>ROUND(VLOOKUP($C$2,'[72]ERU-1'!$A$6:$BE$17,AM$2,FALSE),3)</f>
        <v>64.328000000000003</v>
      </c>
      <c r="AN40" s="15">
        <f>ROUND(VLOOKUP($C$2,'[72]ERU-1'!$A$6:$BE$17,AN$2,FALSE),3)</f>
        <v>0</v>
      </c>
      <c r="AO40" s="15">
        <f>ROUND(VLOOKUP($C$2,'[72]ERU-1'!$A$6:$BE$17,AO$2,FALSE),3)</f>
        <v>0</v>
      </c>
      <c r="AP40" s="15">
        <f>ROUND(VLOOKUP($C$2,'[72]ERU-1'!$A$6:$BE$17,AP$2,FALSE),3)</f>
        <v>0</v>
      </c>
      <c r="AQ40" s="15">
        <f>ROUND(VLOOKUP($C$2,'[72]ERU-1'!$A$6:$BE$17,AQ$2,FALSE),3)</f>
        <v>0</v>
      </c>
      <c r="AR40" s="15">
        <f>ROUND(VLOOKUP($C$2,'[72]ERU-1'!$A$6:$BE$17,AR$2,FALSE),3)</f>
        <v>0</v>
      </c>
      <c r="AS40" s="15">
        <f>ROUND(VLOOKUP($C$2,'[72]ERU-1'!$A$6:$BE$17,AS$2,FALSE),3)</f>
        <v>0</v>
      </c>
      <c r="AT40" s="15">
        <f>ROUND(VLOOKUP($C$2,'[72]ERU-1'!$A$6:$BE$17,AT$2,FALSE),3)</f>
        <v>0</v>
      </c>
      <c r="AU40" s="15">
        <f>ROUND(VLOOKUP($C$2,'[72]ERU-1'!$A$6:$BE$17,AU$2,FALSE),3)</f>
        <v>0</v>
      </c>
      <c r="AV40" s="15">
        <f>ROUND(VLOOKUP($C$2,'[72]ERU-1'!$A$6:$BE$17,AV$2,FALSE),3)</f>
        <v>0</v>
      </c>
      <c r="AW40" s="15">
        <f>ROUND(VLOOKUP($C$2,'[72]ERU-1'!$A$6:$BE$17,AW$2,FALSE),3)</f>
        <v>0</v>
      </c>
      <c r="AX40" s="15">
        <f>ROUND(VLOOKUP($C$2,'[72]ERU-1'!$A$6:$BE$17,AX$2,FALSE),3)</f>
        <v>0</v>
      </c>
      <c r="AY40" s="15">
        <f>ROUND(VLOOKUP($C$2,'[72]ERU-1'!$A$6:$BE$17,AY$2,FALSE),3)</f>
        <v>0</v>
      </c>
      <c r="AZ40" s="15">
        <f>ROUND(VLOOKUP($C$2,'[72]ERU-1'!$A$6:$BE$17,AZ$2,FALSE),3)</f>
        <v>0</v>
      </c>
      <c r="BA40" s="15">
        <f>ROUND(VLOOKUP($C$2,'[72]ERU-1'!$A$6:$BE$17,BA$2,FALSE),3)</f>
        <v>0</v>
      </c>
      <c r="BB40" s="15">
        <f>ROUND(VLOOKUP($C$2,'[72]ERU-1'!$A$6:$BE$17,BB$2,FALSE),3)</f>
        <v>85</v>
      </c>
      <c r="BC40" s="15">
        <f>ROUND(VLOOKUP($C$2,'[72]ERU-1'!$A$6:$BE$17,BC$2,FALSE),3)</f>
        <v>257</v>
      </c>
      <c r="BD40" s="15">
        <f>ROUND(VLOOKUP($C$2,'[72]ERU-1'!$A$6:$BE$17,BD$2,FALSE),3)</f>
        <v>0</v>
      </c>
      <c r="BE40" s="15">
        <f>ROUND(VLOOKUP($C$2,'[72]ERU-1'!$A$6:$BE$17,BE$2,FALSE),3)</f>
        <v>68.864999999999995</v>
      </c>
      <c r="BF40" s="15">
        <f>ROUND(VLOOKUP($C$2,'[72]ERU-1'!$A$6:$BE$17,BF$2,FALSE),3)</f>
        <v>342</v>
      </c>
      <c r="BG40" s="15">
        <f>ROUND(VLOOKUP($C$2,'[72]ERU-1'!$A$6:$BE$17,BG$2,FALSE),3)</f>
        <v>207.352</v>
      </c>
      <c r="BH40" s="15"/>
      <c r="BI40" s="15"/>
      <c r="BJ40" s="15" t="s">
        <v>737</v>
      </c>
      <c r="BK40" s="15" t="str">
        <f>INDEX(Licence!$I$2:$I$181,MATCH(Data!BJ40,Licence!$C$2:$C$181,0))</f>
        <v>Královéhradecký</v>
      </c>
      <c r="BL40" s="15">
        <f>INDEX(Licence!$G$2:$G$181,MATCH(Data!BJ40,Licence!$C$2:$C$181,0))/1000</f>
        <v>0.17</v>
      </c>
      <c r="BM40" s="15">
        <f>INDEX(Licence!$F$2:$F$181,MATCH(Data!BJ40,Licence!$C$2:$C$181,0))/1000</f>
        <v>0.23400000000000001</v>
      </c>
      <c r="BN40" s="15" t="str">
        <f>INDEX(Licence!$K$2:$K$181,MATCH(Data!BJ40,Licence!$C$2:$C$181,0))</f>
        <v>ČEZ Distribuce, a.s.</v>
      </c>
      <c r="BO40" s="15"/>
      <c r="BP40" s="16">
        <f t="shared" si="6"/>
        <v>79.027450904741698</v>
      </c>
      <c r="BS40" t="str">
        <f t="shared" si="7"/>
        <v>Kotelna Govorova - Smiřice</v>
      </c>
    </row>
    <row r="41" spans="1:71" ht="18.75" x14ac:dyDescent="0.3">
      <c r="A41" s="15">
        <f>[73]ExportDB!$C$3</f>
        <v>2043</v>
      </c>
      <c r="B41" s="25">
        <f t="shared" si="2"/>
        <v>37</v>
      </c>
      <c r="C41" s="14" t="s">
        <v>638</v>
      </c>
      <c r="D41" s="15" t="str">
        <f t="shared" si="3"/>
        <v>Únor</v>
      </c>
      <c r="E41" s="15">
        <f>ROUND(VLOOKUP($C$2,'[73]ERU-1'!$A$6:$BE$17,E$2,FALSE),3)</f>
        <v>2</v>
      </c>
      <c r="F41" s="47">
        <f t="shared" si="4"/>
        <v>0</v>
      </c>
      <c r="G41" s="15">
        <f>ROUND(VLOOKUP($C$2,'[74]ERU-1'!$A$6:$BE$17,G$2,FALSE),3)</f>
        <v>1961.7809999999999</v>
      </c>
      <c r="H41" s="15">
        <f>ROUND(VLOOKUP($C$2,'[74]ERU-1'!$A$6:$BE$17,H$2,FALSE),3)</f>
        <v>957.49300000000005</v>
      </c>
      <c r="I41" s="15">
        <f>ROUND(VLOOKUP($C$2,'[74]ERU-1'!$A$6:$BE$17,I$2,FALSE),3)</f>
        <v>1004.288</v>
      </c>
      <c r="J41" s="15">
        <f>ROUND(VLOOKUP($C$2,'[74]ERU-1'!$A$6:$BE$17,J$2,FALSE),3)</f>
        <v>34.996000000000002</v>
      </c>
      <c r="K41" s="15">
        <f>ROUND(VLOOKUP($C$2,'[74]ERU-1'!$A$6:$BE$17,K$2,FALSE),3)</f>
        <v>0</v>
      </c>
      <c r="L41" s="15">
        <f>ROUND(VLOOKUP($C$2,'[74]ERU-1'!$A$6:$BE$17,L$2,FALSE),3)</f>
        <v>737.56399999999996</v>
      </c>
      <c r="M41" s="15">
        <f>ROUND(VLOOKUP($C$2,'[74]ERU-1'!$A$6:$BE$17,M$2,FALSE),3)</f>
        <v>2.794</v>
      </c>
      <c r="N41" s="15">
        <f>ROUND(VLOOKUP($C$2,'[74]ERU-1'!$A$6:$BE$17,N$2,FALSE),3)</f>
        <v>2.93</v>
      </c>
      <c r="O41" s="15">
        <f>ROUND(VLOOKUP($C$2,'[74]ERU-1'!$A$6:$BE$17,O$2,FALSE),3)</f>
        <v>0</v>
      </c>
      <c r="P41" s="15">
        <f>ROUND(VLOOKUP($C$2,'[74]ERU-1'!$A$6:$BE$17,P$2,FALSE),3)</f>
        <v>0</v>
      </c>
      <c r="Q41" s="15">
        <f>ROUND(VLOOKUP($C$2,'[74]ERU-1'!$A$6:$BE$17,Q$2,FALSE),3)</f>
        <v>731.84</v>
      </c>
      <c r="R41" s="43">
        <f t="shared" si="5"/>
        <v>0</v>
      </c>
      <c r="S41" s="15">
        <f>ROUND(VLOOKUP($C$2,'[74]ERU-1'!$A$6:$BE$17,S$2,FALSE),3)</f>
        <v>2785</v>
      </c>
      <c r="T41" s="15">
        <f>ROUND(VLOOKUP($C$2,'[74]ERU-1'!$A$6:$BE$17,T$2,FALSE),3)</f>
        <v>0</v>
      </c>
      <c r="U41" s="15">
        <f>ROUND(VLOOKUP($C$2,'[74]ERU-1'!$A$6:$BE$17,U$2,FALSE),3)</f>
        <v>0</v>
      </c>
      <c r="V41" s="15">
        <f>ROUND(VLOOKUP($C$2,'[74]ERU-1'!$A$6:$BE$17,V$2,FALSE),3)</f>
        <v>0</v>
      </c>
      <c r="W41" s="15">
        <f>ROUND(VLOOKUP($C$2,'[74]ERU-1'!$A$6:$BE$17,W$2,FALSE),3)</f>
        <v>0</v>
      </c>
      <c r="X41" s="15">
        <f>ROUND(VLOOKUP($C$2,'[74]ERU-1'!$A$6:$BE$17,X$2,FALSE),3)</f>
        <v>2785</v>
      </c>
      <c r="Y41" s="15">
        <f>ROUND(VLOOKUP($C$2,'[74]ERU-1'!$A$6:$BE$17,Y$2,FALSE),3)</f>
        <v>0</v>
      </c>
      <c r="Z41" s="15">
        <f>ROUND(VLOOKUP($C$2,'[74]ERU-1'!$A$6:$BE$17,Z$2,FALSE),3)</f>
        <v>3.044</v>
      </c>
      <c r="AA41" s="15">
        <f>ROUND(VLOOKUP($C$2,'[74]ERU-1'!$A$6:$BE$17,AA$2,FALSE),3)</f>
        <v>737.56399999999996</v>
      </c>
      <c r="AB41" s="15">
        <f>ROUND(VLOOKUP($C$2,'[74]ERU-1'!$A$6:$BE$17,AB$2,FALSE),3)</f>
        <v>8.7680000000000007</v>
      </c>
      <c r="AC41" s="15">
        <f>ROUND(VLOOKUP($C$2,'[74]ERU-1'!$A$6:$BE$17,AC$2,FALSE),3)</f>
        <v>0</v>
      </c>
      <c r="AD41" s="15">
        <f>ROUND(VLOOKUP($C$2,'[74]ERU-1'!$A$6:$BE$17,AD$2,FALSE),3)</f>
        <v>0</v>
      </c>
      <c r="AE41" s="15">
        <f>ROUND(VLOOKUP($C$2,'[74]ERU-1'!$A$6:$BE$17,AE$2,FALSE),3)</f>
        <v>0</v>
      </c>
      <c r="AF41" s="15">
        <f>ROUND(VLOOKUP($C$2,'[74]ERU-1'!$A$6:$BE$17,AF$2,FALSE),3)</f>
        <v>0</v>
      </c>
      <c r="AG41" s="15">
        <f>ROUND(VLOOKUP($C$2,'[74]ERU-1'!$A$6:$BE$17,AG$2,FALSE),3)</f>
        <v>0</v>
      </c>
      <c r="AH41" s="15">
        <f>ROUND(VLOOKUP($C$2,'[74]ERU-1'!$A$6:$BE$17,AH$2,FALSE),3)</f>
        <v>2785</v>
      </c>
      <c r="AI41" s="15">
        <f>ROUND(VLOOKUP($C$2,'[74]ERU-1'!$A$6:$BE$17,AI$2,FALSE),3)</f>
        <v>0</v>
      </c>
      <c r="AJ41" s="15" t="s">
        <v>595</v>
      </c>
      <c r="AK41" s="15">
        <f>ROUND(VLOOKUP($C$2,'[74]ERU-1'!$A$6:$BE$17,AK$2,FALSE),3)</f>
        <v>0</v>
      </c>
      <c r="AL41" s="15">
        <f>ROUND(VLOOKUP($C$2,'[74]ERU-1'!$A$6:$BE$17,AL$2,FALSE),3)</f>
        <v>0</v>
      </c>
      <c r="AM41" s="15">
        <f>ROUND(VLOOKUP($C$2,'[74]ERU-1'!$A$6:$BE$17,AM$2,FALSE),3)</f>
        <v>731.84</v>
      </c>
      <c r="AN41" s="15">
        <f>ROUND(VLOOKUP($C$2,'[74]ERU-1'!$A$6:$BE$17,AN$2,FALSE),3)</f>
        <v>0</v>
      </c>
      <c r="AO41" s="15">
        <f>ROUND(VLOOKUP($C$2,'[74]ERU-1'!$A$6:$BE$17,AO$2,FALSE),3)</f>
        <v>0</v>
      </c>
      <c r="AP41" s="15">
        <f>ROUND(VLOOKUP($C$2,'[74]ERU-1'!$A$6:$BE$17,AP$2,FALSE),3)</f>
        <v>0</v>
      </c>
      <c r="AQ41" s="15">
        <f>ROUND(VLOOKUP($C$2,'[74]ERU-1'!$A$6:$BE$17,AQ$2,FALSE),3)</f>
        <v>0</v>
      </c>
      <c r="AR41" s="15">
        <f>ROUND(VLOOKUP($C$2,'[74]ERU-1'!$A$6:$BE$17,AR$2,FALSE),3)</f>
        <v>0</v>
      </c>
      <c r="AS41" s="15">
        <f>ROUND(VLOOKUP($C$2,'[74]ERU-1'!$A$6:$BE$17,AS$2,FALSE),3)</f>
        <v>0</v>
      </c>
      <c r="AT41" s="15">
        <f>ROUND(VLOOKUP($C$2,'[74]ERU-1'!$A$6:$BE$17,AT$2,FALSE),3)</f>
        <v>0</v>
      </c>
      <c r="AU41" s="15">
        <f>ROUND(VLOOKUP($C$2,'[74]ERU-1'!$A$6:$BE$17,AU$2,FALSE),3)</f>
        <v>0</v>
      </c>
      <c r="AV41" s="15">
        <f>ROUND(VLOOKUP($C$2,'[74]ERU-1'!$A$6:$BE$17,AV$2,FALSE),3)</f>
        <v>0</v>
      </c>
      <c r="AW41" s="15">
        <f>ROUND(VLOOKUP($C$2,'[74]ERU-1'!$A$6:$BE$17,AW$2,FALSE),3)</f>
        <v>0</v>
      </c>
      <c r="AX41" s="15">
        <f>ROUND(VLOOKUP($C$2,'[74]ERU-1'!$A$6:$BE$17,AX$2,FALSE),3)</f>
        <v>0</v>
      </c>
      <c r="AY41" s="15">
        <f>ROUND(VLOOKUP($C$2,'[74]ERU-1'!$A$6:$BE$17,AY$2,FALSE),3)</f>
        <v>0</v>
      </c>
      <c r="AZ41" s="15">
        <f>ROUND(VLOOKUP($C$2,'[74]ERU-1'!$A$6:$BE$17,AZ$2,FALSE),3)</f>
        <v>0</v>
      </c>
      <c r="BA41" s="15">
        <f>ROUND(VLOOKUP($C$2,'[74]ERU-1'!$A$6:$BE$17,BA$2,FALSE),3)</f>
        <v>0</v>
      </c>
      <c r="BB41" s="15">
        <f>ROUND(VLOOKUP($C$2,'[74]ERU-1'!$A$6:$BE$17,BB$2,FALSE),3)</f>
        <v>1114</v>
      </c>
      <c r="BC41" s="15">
        <f>ROUND(VLOOKUP($C$2,'[74]ERU-1'!$A$6:$BE$17,BC$2,FALSE),3)</f>
        <v>1671</v>
      </c>
      <c r="BD41" s="15">
        <f>ROUND(VLOOKUP($C$2,'[74]ERU-1'!$A$6:$BE$17,BD$2,FALSE),3)</f>
        <v>0</v>
      </c>
      <c r="BE41" s="15">
        <f>ROUND(VLOOKUP($C$2,'[74]ERU-1'!$A$6:$BE$17,BE$2,FALSE),3)</f>
        <v>737.56399999999996</v>
      </c>
      <c r="BF41" s="15">
        <f>ROUND(VLOOKUP($C$2,'[74]ERU-1'!$A$6:$BE$17,BF$2,FALSE),3)</f>
        <v>2785</v>
      </c>
      <c r="BG41" s="15">
        <f>ROUND(VLOOKUP($C$2,'[74]ERU-1'!$A$6:$BE$17,BG$2,FALSE),3)</f>
        <v>1961.7809999999999</v>
      </c>
      <c r="BH41" s="15"/>
      <c r="BI41" s="15"/>
      <c r="BJ41" s="15" t="s">
        <v>738</v>
      </c>
      <c r="BK41" s="15" t="str">
        <f>INDEX(Licence!$I$2:$I$181,MATCH(Data!BJ41,Licence!$C$2:$C$181,0))</f>
        <v>Vysočina</v>
      </c>
      <c r="BL41" s="15">
        <f>INDEX(Licence!$G$2:$G$181,MATCH(Data!BJ41,Licence!$C$2:$C$181,0))/1000</f>
        <v>2.0139999999999998</v>
      </c>
      <c r="BM41" s="15">
        <f>INDEX(Licence!$F$2:$F$181,MATCH(Data!BJ41,Licence!$C$2:$C$181,0))/1000</f>
        <v>2.161</v>
      </c>
      <c r="BN41" s="15" t="str">
        <f>INDEX(Licence!$K$2:$K$181,MATCH(Data!BJ41,Licence!$C$2:$C$181,0))</f>
        <v>ČEZ Distribuce, a.s.</v>
      </c>
      <c r="BO41" s="15"/>
      <c r="BP41" s="16">
        <f t="shared" si="6"/>
        <v>77.030775153348472</v>
      </c>
      <c r="BS41" t="str">
        <f t="shared" si="7"/>
        <v>Kotelna Bradlo</v>
      </c>
    </row>
    <row r="42" spans="1:71" ht="18.75" x14ac:dyDescent="0.3">
      <c r="A42" s="15">
        <f>[75]ExportDB!$C$3</f>
        <v>2658</v>
      </c>
      <c r="B42" s="25">
        <f t="shared" si="2"/>
        <v>38</v>
      </c>
      <c r="C42" s="14" t="s">
        <v>639</v>
      </c>
      <c r="D42" s="15" t="str">
        <f t="shared" si="3"/>
        <v>Únor</v>
      </c>
      <c r="E42" s="15">
        <f>ROUND(VLOOKUP($C$2,'[75]ERU-1'!$A$50:$BE$61,E$2,FALSE),3)</f>
        <v>2</v>
      </c>
      <c r="F42" s="47">
        <f t="shared" si="4"/>
        <v>0</v>
      </c>
      <c r="G42" s="15">
        <f>ROUND(VLOOKUP($C$2,'[76]ERU-1'!$A$50:$BE$61,G$2,FALSE),3)</f>
        <v>201.38399999999999</v>
      </c>
      <c r="H42" s="15">
        <f>ROUND(VLOOKUP($C$2,'[76]ERU-1'!$A$50:$BE$61,H$2,FALSE),3)</f>
        <v>83.549000000000007</v>
      </c>
      <c r="I42" s="15">
        <f>ROUND(VLOOKUP($C$2,'[76]ERU-1'!$A$50:$BE$61,I$2,FALSE),3)</f>
        <v>117.83499999999999</v>
      </c>
      <c r="J42" s="15">
        <f>ROUND(VLOOKUP($C$2,'[76]ERU-1'!$A$50:$BE$61,J$2,FALSE),3)</f>
        <v>34.991</v>
      </c>
      <c r="K42" s="15">
        <f>ROUND(VLOOKUP($C$2,'[76]ERU-1'!$A$50:$BE$61,K$2,FALSE),3)</f>
        <v>0</v>
      </c>
      <c r="L42" s="15">
        <f>ROUND(VLOOKUP($C$2,'[76]ERU-1'!$A$50:$BE$61,L$2,FALSE),3)</f>
        <v>75.828000000000003</v>
      </c>
      <c r="M42" s="15">
        <f>ROUND(VLOOKUP($C$2,'[76]ERU-1'!$A$50:$BE$61,M$2,FALSE),3)</f>
        <v>0.44700000000000001</v>
      </c>
      <c r="N42" s="15">
        <f>ROUND(VLOOKUP($C$2,'[76]ERU-1'!$A$50:$BE$61,N$2,FALSE),3)</f>
        <v>0.63100000000000001</v>
      </c>
      <c r="O42" s="15">
        <f>ROUND(VLOOKUP($C$2,'[76]ERU-1'!$A$50:$BE$61,O$2,FALSE),3)</f>
        <v>3.5009999999999999</v>
      </c>
      <c r="P42" s="15">
        <f>ROUND(VLOOKUP($C$2,'[76]ERU-1'!$A$50:$BE$61,P$2,FALSE),3)</f>
        <v>0</v>
      </c>
      <c r="Q42" s="15">
        <f>ROUND(VLOOKUP($C$2,'[76]ERU-1'!$A$50:$BE$61,Q$2,FALSE),3)</f>
        <v>71.248999999999995</v>
      </c>
      <c r="R42" s="43">
        <f t="shared" si="5"/>
        <v>0</v>
      </c>
      <c r="S42" s="15">
        <f>ROUND(VLOOKUP($C$2,'[76]ERU-1'!$A$50:$BE$61,S$2,FALSE),3)</f>
        <v>385</v>
      </c>
      <c r="T42" s="15">
        <f>ROUND(VLOOKUP($C$2,'[76]ERU-1'!$A$50:$BE$61,T$2,FALSE),3)</f>
        <v>0</v>
      </c>
      <c r="U42" s="15">
        <f>ROUND(VLOOKUP($C$2,'[76]ERU-1'!$A$50:$BE$61,U$2,FALSE),3)</f>
        <v>0</v>
      </c>
      <c r="V42" s="15">
        <f>ROUND(VLOOKUP($C$2,'[76]ERU-1'!$A$50:$BE$61,V$2,FALSE),3)</f>
        <v>0</v>
      </c>
      <c r="W42" s="15">
        <f>ROUND(VLOOKUP($C$2,'[76]ERU-1'!$A$50:$BE$61,W$2,FALSE),3)</f>
        <v>0</v>
      </c>
      <c r="X42" s="15">
        <f>ROUND(VLOOKUP($C$2,'[76]ERU-1'!$A$50:$BE$61,X$2,FALSE),3)</f>
        <v>385</v>
      </c>
      <c r="Y42" s="15">
        <f>ROUND(VLOOKUP($C$2,'[76]ERU-1'!$A$50:$BE$61,Y$2,FALSE),3)</f>
        <v>0</v>
      </c>
      <c r="Z42" s="15">
        <f>ROUND(VLOOKUP($C$2,'[76]ERU-1'!$A$50:$BE$61,Z$2,FALSE),3)</f>
        <v>1.1919999999999999</v>
      </c>
      <c r="AA42" s="15">
        <f>ROUND(VLOOKUP($C$2,'[76]ERU-1'!$A$50:$BE$61,AA$2,FALSE),3)</f>
        <v>75.828000000000003</v>
      </c>
      <c r="AB42" s="15">
        <f>ROUND(VLOOKUP($C$2,'[76]ERU-1'!$A$50:$BE$61,AB$2,FALSE),3)</f>
        <v>5.7709999999999999</v>
      </c>
      <c r="AC42" s="15">
        <f>ROUND(VLOOKUP($C$2,'[76]ERU-1'!$A$50:$BE$61,AC$2,FALSE),3)</f>
        <v>0</v>
      </c>
      <c r="AD42" s="15">
        <f>ROUND(VLOOKUP($C$2,'[76]ERU-1'!$A$50:$BE$61,AD$2,FALSE),3)</f>
        <v>0</v>
      </c>
      <c r="AE42" s="15">
        <f>ROUND(VLOOKUP($C$2,'[76]ERU-1'!$A$50:$BE$61,AE$2,FALSE),3)</f>
        <v>0</v>
      </c>
      <c r="AF42" s="15">
        <f>ROUND(VLOOKUP($C$2,'[76]ERU-1'!$A$50:$BE$61,AF$2,FALSE),3)</f>
        <v>0</v>
      </c>
      <c r="AG42" s="15">
        <f>ROUND(VLOOKUP($C$2,'[76]ERU-1'!$A$50:$BE$61,AG$2,FALSE),3)</f>
        <v>0</v>
      </c>
      <c r="AH42" s="15">
        <f>ROUND(VLOOKUP($C$2,'[76]ERU-1'!$A$50:$BE$61,AH$2,FALSE),3)</f>
        <v>385</v>
      </c>
      <c r="AI42" s="15">
        <f>ROUND(VLOOKUP($C$2,'[76]ERU-1'!$A$50:$BE$61,AI$2,FALSE),3)</f>
        <v>0</v>
      </c>
      <c r="AJ42" s="15" t="s">
        <v>595</v>
      </c>
      <c r="AK42" s="15">
        <f>ROUND(VLOOKUP($C$2,'[76]ERU-1'!$A$50:$BE$61,AK$2,FALSE),3)</f>
        <v>0</v>
      </c>
      <c r="AL42" s="15">
        <f>ROUND(VLOOKUP($C$2,'[76]ERU-1'!$A$50:$BE$61,AL$2,FALSE),3)</f>
        <v>0</v>
      </c>
      <c r="AM42" s="15">
        <f>ROUND(VLOOKUP($C$2,'[76]ERU-1'!$A$50:$BE$61,AM$2,FALSE),3)</f>
        <v>71.248999999999995</v>
      </c>
      <c r="AN42" s="15">
        <f>ROUND(VLOOKUP($C$2,'[76]ERU-1'!$A$50:$BE$61,AN$2,FALSE),3)</f>
        <v>0</v>
      </c>
      <c r="AO42" s="15">
        <f>ROUND(VLOOKUP($C$2,'[76]ERU-1'!$A$50:$BE$61,AO$2,FALSE),3)</f>
        <v>0</v>
      </c>
      <c r="AP42" s="15">
        <f>ROUND(VLOOKUP($C$2,'[76]ERU-1'!$A$50:$BE$61,AP$2,FALSE),3)</f>
        <v>0</v>
      </c>
      <c r="AQ42" s="15">
        <f>ROUND(VLOOKUP($C$2,'[76]ERU-1'!$A$50:$BE$61,AQ$2,FALSE),3)</f>
        <v>0</v>
      </c>
      <c r="AR42" s="15">
        <f>ROUND(VLOOKUP($C$2,'[76]ERU-1'!$A$50:$BE$61,AR$2,FALSE),3)</f>
        <v>0</v>
      </c>
      <c r="AS42" s="15">
        <f>ROUND(VLOOKUP($C$2,'[76]ERU-1'!$A$50:$BE$61,AS$2,FALSE),3)</f>
        <v>0</v>
      </c>
      <c r="AT42" s="15">
        <f>ROUND(VLOOKUP($C$2,'[76]ERU-1'!$A$50:$BE$61,AT$2,FALSE),3)</f>
        <v>0</v>
      </c>
      <c r="AU42" s="15">
        <f>ROUND(VLOOKUP($C$2,'[76]ERU-1'!$A$50:$BE$61,AU$2,FALSE),3)</f>
        <v>0</v>
      </c>
      <c r="AV42" s="15">
        <f>ROUND(VLOOKUP($C$2,'[76]ERU-1'!$A$50:$BE$61,AV$2,FALSE),3)</f>
        <v>0</v>
      </c>
      <c r="AW42" s="15">
        <f>ROUND(VLOOKUP($C$2,'[76]ERU-1'!$A$50:$BE$61,AW$2,FALSE),3)</f>
        <v>0</v>
      </c>
      <c r="AX42" s="15">
        <f>ROUND(VLOOKUP($C$2,'[76]ERU-1'!$A$50:$BE$61,AX$2,FALSE),3)</f>
        <v>0</v>
      </c>
      <c r="AY42" s="15">
        <f>ROUND(VLOOKUP($C$2,'[76]ERU-1'!$A$50:$BE$61,AY$2,FALSE),3)</f>
        <v>0</v>
      </c>
      <c r="AZ42" s="15">
        <f>ROUND(VLOOKUP($C$2,'[76]ERU-1'!$A$50:$BE$61,AZ$2,FALSE),3)</f>
        <v>0</v>
      </c>
      <c r="BA42" s="15">
        <f>ROUND(VLOOKUP($C$2,'[76]ERU-1'!$A$50:$BE$61,BA$2,FALSE),3)</f>
        <v>0</v>
      </c>
      <c r="BB42" s="15">
        <f>ROUND(VLOOKUP($C$2,'[76]ERU-1'!$A$50:$BE$61,BB$2,FALSE),3)</f>
        <v>77</v>
      </c>
      <c r="BC42" s="15">
        <f>ROUND(VLOOKUP($C$2,'[76]ERU-1'!$A$50:$BE$61,BC$2,FALSE),3)</f>
        <v>308</v>
      </c>
      <c r="BD42" s="15">
        <f>ROUND(VLOOKUP($C$2,'[76]ERU-1'!$A$50:$BE$61,BD$2,FALSE),3)</f>
        <v>0</v>
      </c>
      <c r="BE42" s="15">
        <f>ROUND(VLOOKUP($C$2,'[76]ERU-1'!$A$50:$BE$61,BE$2,FALSE),3)</f>
        <v>75.828000000000003</v>
      </c>
      <c r="BF42" s="15">
        <f>ROUND(VLOOKUP($C$2,'[76]ERU-1'!$A$50:$BE$61,BF$2,FALSE),3)</f>
        <v>385</v>
      </c>
      <c r="BG42" s="15">
        <f>ROUND(VLOOKUP($C$2,'[76]ERU-1'!$A$50:$BE$61,BG$2,FALSE),3)</f>
        <v>201.38399999999999</v>
      </c>
      <c r="BH42" s="15"/>
      <c r="BI42" s="15"/>
      <c r="BJ42" s="15" t="s">
        <v>739</v>
      </c>
      <c r="BK42" s="15" t="str">
        <f>INDEX(Licence!$I$2:$I$181,MATCH(Data!BJ42,Licence!$C$2:$C$181,0))</f>
        <v>Pardubický</v>
      </c>
      <c r="BL42" s="15">
        <f>INDEX(Licence!$G$2:$G$181,MATCH(Data!BJ42,Licence!$C$2:$C$181,0))/1000</f>
        <v>0.2</v>
      </c>
      <c r="BM42" s="15">
        <f>INDEX(Licence!$F$2:$F$181,MATCH(Data!BJ42,Licence!$C$2:$C$181,0))/1000</f>
        <v>0.28000000000000003</v>
      </c>
      <c r="BN42" s="15" t="str">
        <f>INDEX(Licence!$K$2:$K$181,MATCH(Data!BJ42,Licence!$C$2:$C$181,0))</f>
        <v>ČEZ Distribuce, a.s.</v>
      </c>
      <c r="BO42" s="15"/>
      <c r="BP42" s="16"/>
      <c r="BR42" s="12"/>
      <c r="BS42" t="str">
        <f t="shared" si="7"/>
        <v>Kotelna Svitavy - Dimitrovova</v>
      </c>
    </row>
    <row r="43" spans="1:71" ht="18.75" x14ac:dyDescent="0.3">
      <c r="A43" s="15">
        <v>4380</v>
      </c>
      <c r="B43" s="25">
        <f t="shared" si="2"/>
        <v>39</v>
      </c>
      <c r="C43" s="14" t="s">
        <v>640</v>
      </c>
      <c r="D43" s="15" t="str">
        <f t="shared" si="3"/>
        <v>Únor</v>
      </c>
      <c r="E43" s="15">
        <f>ROUND(VLOOKUP($C$2,'[75]ERU-1'!$A$28:$BE$39,E$2,FALSE),3)</f>
        <v>2</v>
      </c>
      <c r="F43" s="47">
        <f t="shared" si="4"/>
        <v>0</v>
      </c>
      <c r="G43" s="15">
        <f>ROUND(VLOOKUP($C$2,'[76]ERU-1'!$A$28:$BE$39,G$2,FALSE),3)</f>
        <v>577.70699999999999</v>
      </c>
      <c r="H43" s="15">
        <f>ROUND(VLOOKUP($C$2,'[76]ERU-1'!$A$28:$BE$39,H$2,FALSE),3)</f>
        <v>252.001</v>
      </c>
      <c r="I43" s="15">
        <f>ROUND(VLOOKUP($C$2,'[76]ERU-1'!$A$28:$BE$39,I$2,FALSE),3)</f>
        <v>325.70600000000002</v>
      </c>
      <c r="J43" s="15">
        <f>ROUND(VLOOKUP($C$2,'[76]ERU-1'!$A$28:$BE$39,J$2,FALSE),3)</f>
        <v>34.988</v>
      </c>
      <c r="K43" s="15">
        <f>ROUND(VLOOKUP($C$2,'[76]ERU-1'!$A$28:$BE$39,K$2,FALSE),3)</f>
        <v>0</v>
      </c>
      <c r="L43" s="15">
        <f>ROUND(VLOOKUP($C$2,'[76]ERU-1'!$A$28:$BE$39,L$2,FALSE),3)</f>
        <v>235.55099999999999</v>
      </c>
      <c r="M43" s="15">
        <f>ROUND(VLOOKUP($C$2,'[76]ERU-1'!$A$28:$BE$39,M$2,FALSE),3)</f>
        <v>1.3859999999999999</v>
      </c>
      <c r="N43" s="15">
        <f>ROUND(VLOOKUP($C$2,'[76]ERU-1'!$A$28:$BE$39,N$2,FALSE),3)</f>
        <v>1.792</v>
      </c>
      <c r="O43" s="15">
        <f>ROUND(VLOOKUP($C$2,'[76]ERU-1'!$A$28:$BE$39,O$2,FALSE),3)</f>
        <v>10.016999999999999</v>
      </c>
      <c r="P43" s="15">
        <f>ROUND(VLOOKUP($C$2,'[76]ERU-1'!$A$28:$BE$39,P$2,FALSE),3)</f>
        <v>0</v>
      </c>
      <c r="Q43" s="15">
        <f>ROUND(VLOOKUP($C$2,'[76]ERU-1'!$A$28:$BE$39,Q$2,FALSE),3)</f>
        <v>222.35599999999999</v>
      </c>
      <c r="R43" s="43">
        <f t="shared" si="5"/>
        <v>0</v>
      </c>
      <c r="S43" s="15">
        <f>ROUND(VLOOKUP($C$2,'[76]ERU-1'!$A$28:$BE$39,S$2,FALSE),3)</f>
        <v>1096</v>
      </c>
      <c r="T43" s="15">
        <f>ROUND(VLOOKUP($C$2,'[76]ERU-1'!$A$28:$BE$39,T$2,FALSE),3)</f>
        <v>0</v>
      </c>
      <c r="U43" s="15">
        <f>ROUND(VLOOKUP($C$2,'[76]ERU-1'!$A$28:$BE$39,U$2,FALSE),3)</f>
        <v>0</v>
      </c>
      <c r="V43" s="15">
        <f>ROUND(VLOOKUP($C$2,'[76]ERU-1'!$A$28:$BE$39,V$2,FALSE),3)</f>
        <v>0</v>
      </c>
      <c r="W43" s="15">
        <f>ROUND(VLOOKUP($C$2,'[76]ERU-1'!$A$28:$BE$39,W$2,FALSE),3)</f>
        <v>0</v>
      </c>
      <c r="X43" s="15">
        <f>ROUND(VLOOKUP($C$2,'[76]ERU-1'!$A$28:$BE$39,X$2,FALSE),3)</f>
        <v>1096</v>
      </c>
      <c r="Y43" s="15">
        <f>ROUND(VLOOKUP($C$2,'[76]ERU-1'!$A$28:$BE$39,Y$2,FALSE),3)</f>
        <v>0</v>
      </c>
      <c r="Z43" s="15">
        <f>ROUND(VLOOKUP($C$2,'[76]ERU-1'!$A$28:$BE$39,Z$2,FALSE),3)</f>
        <v>4.0129999999999999</v>
      </c>
      <c r="AA43" s="15">
        <f>ROUND(VLOOKUP($C$2,'[76]ERU-1'!$A$28:$BE$39,AA$2,FALSE),3)</f>
        <v>235.55099999999999</v>
      </c>
      <c r="AB43" s="15">
        <f>ROUND(VLOOKUP($C$2,'[76]ERU-1'!$A$28:$BE$39,AB$2,FALSE),3)</f>
        <v>17.207999999999998</v>
      </c>
      <c r="AC43" s="15">
        <f>ROUND(VLOOKUP($C$2,'[76]ERU-1'!$A$28:$BE$39,AC$2,FALSE),3)</f>
        <v>0</v>
      </c>
      <c r="AD43" s="15">
        <f>ROUND(VLOOKUP($C$2,'[76]ERU-1'!$A$28:$BE$39,AD$2,FALSE),3)</f>
        <v>0</v>
      </c>
      <c r="AE43" s="15">
        <f>ROUND(VLOOKUP($C$2,'[76]ERU-1'!$A$28:$BE$39,AE$2,FALSE),3)</f>
        <v>0</v>
      </c>
      <c r="AF43" s="15">
        <f>ROUND(VLOOKUP($C$2,'[76]ERU-1'!$A$28:$BE$39,AF$2,FALSE),3)</f>
        <v>0</v>
      </c>
      <c r="AG43" s="15">
        <f>ROUND(VLOOKUP($C$2,'[76]ERU-1'!$A$28:$BE$39,AG$2,FALSE),3)</f>
        <v>0</v>
      </c>
      <c r="AH43" s="15">
        <f>ROUND(VLOOKUP($C$2,'[76]ERU-1'!$A$28:$BE$39,AH$2,FALSE),3)</f>
        <v>1096</v>
      </c>
      <c r="AI43" s="15">
        <f>ROUND(VLOOKUP($C$2,'[76]ERU-1'!$A$28:$BE$39,AI$2,FALSE),3)</f>
        <v>0</v>
      </c>
      <c r="AJ43" s="15" t="s">
        <v>595</v>
      </c>
      <c r="AK43" s="15">
        <f>ROUND(VLOOKUP($C$2,'[76]ERU-1'!$A$28:$BE$39,AK$2,FALSE),3)</f>
        <v>0</v>
      </c>
      <c r="AL43" s="15">
        <f>ROUND(VLOOKUP($C$2,'[76]ERU-1'!$A$28:$BE$39,AL$2,FALSE),3)</f>
        <v>0</v>
      </c>
      <c r="AM43" s="15">
        <f>ROUND(VLOOKUP($C$2,'[76]ERU-1'!$A$28:$BE$39,AM$2,FALSE),3)</f>
        <v>222.35599999999999</v>
      </c>
      <c r="AN43" s="15">
        <f>ROUND(VLOOKUP($C$2,'[76]ERU-1'!$A$28:$BE$39,AN$2,FALSE),3)</f>
        <v>0</v>
      </c>
      <c r="AO43" s="15">
        <f>ROUND(VLOOKUP($C$2,'[76]ERU-1'!$A$28:$BE$39,AO$2,FALSE),3)</f>
        <v>0</v>
      </c>
      <c r="AP43" s="15">
        <f>ROUND(VLOOKUP($C$2,'[76]ERU-1'!$A$28:$BE$39,AP$2,FALSE),3)</f>
        <v>0</v>
      </c>
      <c r="AQ43" s="15">
        <f>ROUND(VLOOKUP($C$2,'[76]ERU-1'!$A$28:$BE$39,AQ$2,FALSE),3)</f>
        <v>0</v>
      </c>
      <c r="AR43" s="15">
        <f>ROUND(VLOOKUP($C$2,'[76]ERU-1'!$A$28:$BE$39,AR$2,FALSE),3)</f>
        <v>0</v>
      </c>
      <c r="AS43" s="15">
        <f>ROUND(VLOOKUP($C$2,'[76]ERU-1'!$A$28:$BE$39,AS$2,FALSE),3)</f>
        <v>0</v>
      </c>
      <c r="AT43" s="15">
        <f>ROUND(VLOOKUP($C$2,'[76]ERU-1'!$A$28:$BE$39,AT$2,FALSE),3)</f>
        <v>0</v>
      </c>
      <c r="AU43" s="15">
        <f>ROUND(VLOOKUP($C$2,'[76]ERU-1'!$A$28:$BE$39,AU$2,FALSE),3)</f>
        <v>0</v>
      </c>
      <c r="AV43" s="15">
        <f>ROUND(VLOOKUP($C$2,'[76]ERU-1'!$A$28:$BE$39,AV$2,FALSE),3)</f>
        <v>0</v>
      </c>
      <c r="AW43" s="15">
        <f>ROUND(VLOOKUP($C$2,'[76]ERU-1'!$A$28:$BE$39,AW$2,FALSE),3)</f>
        <v>0</v>
      </c>
      <c r="AX43" s="15">
        <f>ROUND(VLOOKUP($C$2,'[76]ERU-1'!$A$28:$BE$39,AX$2,FALSE),3)</f>
        <v>0</v>
      </c>
      <c r="AY43" s="15">
        <f>ROUND(VLOOKUP($C$2,'[76]ERU-1'!$A$28:$BE$39,AY$2,FALSE),3)</f>
        <v>0</v>
      </c>
      <c r="AZ43" s="15">
        <f>ROUND(VLOOKUP($C$2,'[76]ERU-1'!$A$28:$BE$39,AZ$2,FALSE),3)</f>
        <v>0</v>
      </c>
      <c r="BA43" s="15">
        <f>ROUND(VLOOKUP($C$2,'[76]ERU-1'!$A$28:$BE$39,BA$2,FALSE),3)</f>
        <v>0</v>
      </c>
      <c r="BB43" s="15">
        <f>ROUND(VLOOKUP($C$2,'[76]ERU-1'!$A$28:$BE$39,BB$2,FALSE),3)</f>
        <v>110</v>
      </c>
      <c r="BC43" s="15">
        <f>ROUND(VLOOKUP($C$2,'[76]ERU-1'!$A$28:$BE$39,BC$2,FALSE),3)</f>
        <v>986</v>
      </c>
      <c r="BD43" s="15">
        <f>ROUND(VLOOKUP($C$2,'[76]ERU-1'!$A$28:$BE$39,BD$2,FALSE),3)</f>
        <v>0</v>
      </c>
      <c r="BE43" s="15">
        <f>ROUND(VLOOKUP($C$2,'[76]ERU-1'!$A$28:$BE$39,BE$2,FALSE),3)</f>
        <v>235.55099999999999</v>
      </c>
      <c r="BF43" s="15">
        <f>ROUND(VLOOKUP($C$2,'[76]ERU-1'!$A$28:$BE$39,BF$2,FALSE),3)</f>
        <v>1096</v>
      </c>
      <c r="BG43" s="15">
        <f>ROUND(VLOOKUP($C$2,'[76]ERU-1'!$A$28:$BE$39,BG$2,FALSE),3)</f>
        <v>577.70699999999999</v>
      </c>
      <c r="BH43" s="15"/>
      <c r="BI43" s="15"/>
      <c r="BJ43" s="15" t="s">
        <v>740</v>
      </c>
      <c r="BK43" s="15" t="str">
        <f>INDEX(Licence!$I$2:$I$181,MATCH(Data!BJ43,Licence!$C$2:$C$181,0))</f>
        <v>Pardubický</v>
      </c>
      <c r="BL43" s="15">
        <f>INDEX(Licence!$G$2:$G$181,MATCH(Data!BJ43,Licence!$C$2:$C$181,0))/1000</f>
        <v>0.6</v>
      </c>
      <c r="BM43" s="15">
        <f>INDEX(Licence!$F$2:$F$181,MATCH(Data!BJ43,Licence!$C$2:$C$181,0))/1000</f>
        <v>0.748</v>
      </c>
      <c r="BN43" s="15" t="str">
        <f>INDEX(Licence!$K$2:$K$181,MATCH(Data!BJ43,Licence!$C$2:$C$181,0))</f>
        <v>ČEZ Distribuce, a.s.</v>
      </c>
      <c r="BO43" s="15"/>
      <c r="BP43" s="16"/>
      <c r="BR43" s="12"/>
      <c r="BS43" t="str">
        <f t="shared" si="7"/>
        <v>Kotelna Svitavy - Tovární</v>
      </c>
    </row>
    <row r="44" spans="1:71" ht="18.75" x14ac:dyDescent="0.3">
      <c r="A44" s="15">
        <f>[75]ExportDB!$C$3</f>
        <v>2658</v>
      </c>
      <c r="B44" s="25">
        <f t="shared" si="2"/>
        <v>40</v>
      </c>
      <c r="C44" s="14" t="s">
        <v>641</v>
      </c>
      <c r="D44" s="15" t="str">
        <f t="shared" si="3"/>
        <v>Únor</v>
      </c>
      <c r="E44" s="15">
        <f>ROUND(VLOOKUP($C$2,'[75]ERU-1'!$A$6:$BE$17,E$2,FALSE),3)</f>
        <v>2</v>
      </c>
      <c r="F44" s="47">
        <f t="shared" si="4"/>
        <v>0</v>
      </c>
      <c r="G44" s="15">
        <f>ROUND(VLOOKUP($C$2,'[76]ERU-1'!$A$6:$BE$17,G$2,FALSE),3)</f>
        <v>1861.3889999999999</v>
      </c>
      <c r="H44" s="15">
        <f>ROUND(VLOOKUP($C$2,'[76]ERU-1'!$A$6:$BE$17,H$2,FALSE),3)</f>
        <v>905.245</v>
      </c>
      <c r="I44" s="15">
        <f>ROUND(VLOOKUP($C$2,'[76]ERU-1'!$A$6:$BE$17,I$2,FALSE),3)</f>
        <v>956.14400000000001</v>
      </c>
      <c r="J44" s="15">
        <f>ROUND(VLOOKUP($C$2,'[76]ERU-1'!$A$6:$BE$17,J$2,FALSE),3)</f>
        <v>35.006999999999998</v>
      </c>
      <c r="K44" s="15">
        <f>ROUND(VLOOKUP($C$2,'[76]ERU-1'!$A$6:$BE$17,K$2,FALSE),3)</f>
        <v>0</v>
      </c>
      <c r="L44" s="15">
        <f>ROUND(VLOOKUP($C$2,'[76]ERU-1'!$A$6:$BE$17,L$2,FALSE),3)</f>
        <v>768.721</v>
      </c>
      <c r="M44" s="15">
        <f>ROUND(VLOOKUP($C$2,'[76]ERU-1'!$A$6:$BE$17,M$2,FALSE),3)</f>
        <v>5.1959999999999997</v>
      </c>
      <c r="N44" s="15">
        <f>ROUND(VLOOKUP($C$2,'[76]ERU-1'!$A$6:$BE$17,N$2,FALSE),3)</f>
        <v>5.4880000000000004</v>
      </c>
      <c r="O44" s="15">
        <f>ROUND(VLOOKUP($C$2,'[76]ERU-1'!$A$6:$BE$17,O$2,FALSE),3)</f>
        <v>32.728999999999999</v>
      </c>
      <c r="P44" s="15">
        <f>ROUND(VLOOKUP($C$2,'[76]ERU-1'!$A$6:$BE$17,P$2,FALSE),3)</f>
        <v>0</v>
      </c>
      <c r="Q44" s="15">
        <f>ROUND(VLOOKUP($C$2,'[76]ERU-1'!$A$6:$BE$17,Q$2,FALSE),3)</f>
        <v>725.30799999999999</v>
      </c>
      <c r="R44" s="43">
        <f t="shared" si="5"/>
        <v>0</v>
      </c>
      <c r="S44" s="15">
        <f>ROUND(VLOOKUP($C$2,'[76]ERU-1'!$A$6:$BE$17,S$2,FALSE),3)</f>
        <v>2923</v>
      </c>
      <c r="T44" s="15">
        <f>ROUND(VLOOKUP($C$2,'[76]ERU-1'!$A$6:$BE$17,T$2,FALSE),3)</f>
        <v>0</v>
      </c>
      <c r="U44" s="15">
        <f>ROUND(VLOOKUP($C$2,'[76]ERU-1'!$A$6:$BE$17,U$2,FALSE),3)</f>
        <v>0</v>
      </c>
      <c r="V44" s="15">
        <f>ROUND(VLOOKUP($C$2,'[76]ERU-1'!$A$6:$BE$17,V$2,FALSE),3)</f>
        <v>0</v>
      </c>
      <c r="W44" s="15">
        <f>ROUND(VLOOKUP($C$2,'[76]ERU-1'!$A$6:$BE$17,W$2,FALSE),3)</f>
        <v>0</v>
      </c>
      <c r="X44" s="15">
        <f>ROUND(VLOOKUP($C$2,'[76]ERU-1'!$A$6:$BE$17,X$2,FALSE),3)</f>
        <v>2923</v>
      </c>
      <c r="Y44" s="15">
        <f>ROUND(VLOOKUP($C$2,'[76]ERU-1'!$A$6:$BE$17,Y$2,FALSE),3)</f>
        <v>0</v>
      </c>
      <c r="Z44" s="15">
        <f>ROUND(VLOOKUP($C$2,'[76]ERU-1'!$A$6:$BE$17,Z$2,FALSE),3)</f>
        <v>10.217000000000001</v>
      </c>
      <c r="AA44" s="15">
        <f>ROUND(VLOOKUP($C$2,'[76]ERU-1'!$A$6:$BE$17,AA$2,FALSE),3)</f>
        <v>768.721</v>
      </c>
      <c r="AB44" s="15">
        <f>ROUND(VLOOKUP($C$2,'[76]ERU-1'!$A$6:$BE$17,AB$2,FALSE),3)</f>
        <v>53.63</v>
      </c>
      <c r="AC44" s="15">
        <f>ROUND(VLOOKUP($C$2,'[76]ERU-1'!$A$6:$BE$17,AC$2,FALSE),3)</f>
        <v>0</v>
      </c>
      <c r="AD44" s="15">
        <f>ROUND(VLOOKUP($C$2,'[76]ERU-1'!$A$6:$BE$17,AD$2,FALSE),3)</f>
        <v>0</v>
      </c>
      <c r="AE44" s="15">
        <f>ROUND(VLOOKUP($C$2,'[76]ERU-1'!$A$6:$BE$17,AE$2,FALSE),3)</f>
        <v>0</v>
      </c>
      <c r="AF44" s="15">
        <f>ROUND(VLOOKUP($C$2,'[76]ERU-1'!$A$6:$BE$17,AF$2,FALSE),3)</f>
        <v>0</v>
      </c>
      <c r="AG44" s="15">
        <f>ROUND(VLOOKUP($C$2,'[76]ERU-1'!$A$6:$BE$17,AG$2,FALSE),3)</f>
        <v>0</v>
      </c>
      <c r="AH44" s="15">
        <f>ROUND(VLOOKUP($C$2,'[76]ERU-1'!$A$6:$BE$17,AH$2,FALSE),3)</f>
        <v>2923</v>
      </c>
      <c r="AI44" s="15">
        <f>ROUND(VLOOKUP($C$2,'[76]ERU-1'!$A$6:$BE$17,AI$2,FALSE),3)</f>
        <v>0</v>
      </c>
      <c r="AJ44" s="15" t="s">
        <v>595</v>
      </c>
      <c r="AK44" s="15">
        <f>ROUND(VLOOKUP($C$2,'[76]ERU-1'!$A$6:$BE$17,AK$2,FALSE),3)</f>
        <v>0</v>
      </c>
      <c r="AL44" s="15">
        <f>ROUND(VLOOKUP($C$2,'[76]ERU-1'!$A$6:$BE$17,AL$2,FALSE),3)</f>
        <v>0</v>
      </c>
      <c r="AM44" s="15">
        <f>ROUND(VLOOKUP($C$2,'[76]ERU-1'!$A$6:$BE$17,AM$2,FALSE),3)</f>
        <v>719.58799999999997</v>
      </c>
      <c r="AN44" s="15">
        <f>ROUND(VLOOKUP($C$2,'[76]ERU-1'!$A$6:$BE$17,AN$2,FALSE),3)</f>
        <v>0</v>
      </c>
      <c r="AO44" s="15">
        <f>ROUND(VLOOKUP($C$2,'[76]ERU-1'!$A$6:$BE$17,AO$2,FALSE),3)</f>
        <v>0</v>
      </c>
      <c r="AP44" s="15">
        <f>ROUND(VLOOKUP($C$2,'[76]ERU-1'!$A$6:$BE$17,AP$2,FALSE),3)</f>
        <v>0</v>
      </c>
      <c r="AQ44" s="15">
        <f>ROUND(VLOOKUP($C$2,'[76]ERU-1'!$A$6:$BE$17,AQ$2,FALSE),3)</f>
        <v>0</v>
      </c>
      <c r="AR44" s="15">
        <f>ROUND(VLOOKUP($C$2,'[76]ERU-1'!$A$6:$BE$17,AR$2,FALSE),3)</f>
        <v>0</v>
      </c>
      <c r="AS44" s="15">
        <f>ROUND(VLOOKUP($C$2,'[76]ERU-1'!$A$6:$BE$17,AS$2,FALSE),3)</f>
        <v>5.72</v>
      </c>
      <c r="AT44" s="15">
        <f>ROUND(VLOOKUP($C$2,'[76]ERU-1'!$A$6:$BE$17,AT$2,FALSE),3)</f>
        <v>0</v>
      </c>
      <c r="AU44" s="15">
        <f>ROUND(VLOOKUP($C$2,'[76]ERU-1'!$A$6:$BE$17,AU$2,FALSE),3)</f>
        <v>0</v>
      </c>
      <c r="AV44" s="15">
        <f>ROUND(VLOOKUP($C$2,'[76]ERU-1'!$A$6:$BE$17,AV$2,FALSE),3)</f>
        <v>0</v>
      </c>
      <c r="AW44" s="15">
        <f>ROUND(VLOOKUP($C$2,'[76]ERU-1'!$A$6:$BE$17,AW$2,FALSE),3)</f>
        <v>0</v>
      </c>
      <c r="AX44" s="15">
        <f>ROUND(VLOOKUP($C$2,'[76]ERU-1'!$A$6:$BE$17,AX$2,FALSE),3)</f>
        <v>0</v>
      </c>
      <c r="AY44" s="15">
        <f>ROUND(VLOOKUP($C$2,'[76]ERU-1'!$A$6:$BE$17,AY$2,FALSE),3)</f>
        <v>0</v>
      </c>
      <c r="AZ44" s="15">
        <f>ROUND(VLOOKUP($C$2,'[76]ERU-1'!$A$6:$BE$17,AZ$2,FALSE),3)</f>
        <v>0</v>
      </c>
      <c r="BA44" s="15">
        <f>ROUND(VLOOKUP($C$2,'[76]ERU-1'!$A$6:$BE$17,BA$2,FALSE),3)</f>
        <v>0</v>
      </c>
      <c r="BB44" s="15">
        <f>ROUND(VLOOKUP($C$2,'[76]ERU-1'!$A$6:$BE$17,BB$2,FALSE),3)</f>
        <v>292</v>
      </c>
      <c r="BC44" s="15">
        <f>ROUND(VLOOKUP($C$2,'[76]ERU-1'!$A$6:$BE$17,BC$2,FALSE),3)</f>
        <v>2631</v>
      </c>
      <c r="BD44" s="15">
        <f>ROUND(VLOOKUP($C$2,'[76]ERU-1'!$A$6:$BE$17,BD$2,FALSE),3)</f>
        <v>0</v>
      </c>
      <c r="BE44" s="15">
        <f>ROUND(VLOOKUP($C$2,'[76]ERU-1'!$A$6:$BE$17,BE$2,FALSE),3)</f>
        <v>768.721</v>
      </c>
      <c r="BF44" s="15">
        <f>ROUND(VLOOKUP($C$2,'[76]ERU-1'!$A$6:$BE$17,BF$2,FALSE),3)</f>
        <v>2923</v>
      </c>
      <c r="BG44" s="15">
        <f>ROUND(VLOOKUP($C$2,'[76]ERU-1'!$A$6:$BE$17,BG$2,FALSE),3)</f>
        <v>1861.3889999999999</v>
      </c>
      <c r="BH44" s="15"/>
      <c r="BI44" s="15"/>
      <c r="BJ44" s="15" t="s">
        <v>741</v>
      </c>
      <c r="BK44" s="15" t="str">
        <f>INDEX(Licence!$I$2:$I$181,MATCH(Data!BJ44,Licence!$C$2:$C$181,0))</f>
        <v>Pardubický</v>
      </c>
      <c r="BL44" s="15">
        <f>INDEX(Licence!$G$2:$G$181,MATCH(Data!BJ44,Licence!$C$2:$C$181,0))/1000</f>
        <v>2</v>
      </c>
      <c r="BM44" s="15">
        <f>INDEX(Licence!$F$2:$F$181,MATCH(Data!BJ44,Licence!$C$2:$C$181,0))/1000</f>
        <v>2.254</v>
      </c>
      <c r="BN44" s="15" t="str">
        <f>INDEX(Licence!$K$2:$K$181,MATCH(Data!BJ44,Licence!$C$2:$C$181,0))</f>
        <v>ČEZ Distribuce, a.s.</v>
      </c>
      <c r="BO44" s="15"/>
      <c r="BP44" s="16">
        <f t="shared" si="6"/>
        <v>84.918598124542726</v>
      </c>
      <c r="BS44" t="str">
        <f t="shared" si="7"/>
        <v>Kotelna Svitavy - Větrná</v>
      </c>
    </row>
    <row r="45" spans="1:71" ht="18.75" x14ac:dyDescent="0.3">
      <c r="A45" s="15">
        <f>[77]ExportDB!$C$3</f>
        <v>3468</v>
      </c>
      <c r="B45" s="25">
        <f t="shared" si="2"/>
        <v>41</v>
      </c>
      <c r="C45" s="14" t="s">
        <v>642</v>
      </c>
      <c r="D45" s="15" t="str">
        <f t="shared" si="3"/>
        <v>Únor</v>
      </c>
      <c r="E45" s="15">
        <f>ROUND(VLOOKUP($C$2,'[77]ERU-1'!$A$28:$BE$39,E$2,FALSE),3)</f>
        <v>2</v>
      </c>
      <c r="F45" s="47">
        <f t="shared" si="4"/>
        <v>0</v>
      </c>
      <c r="G45" s="15">
        <f>ROUND(VLOOKUP($C$2,'[78]ERU-1'!$A$28:$BE$39,G$2,FALSE),3)</f>
        <v>170.923</v>
      </c>
      <c r="H45" s="15">
        <f>ROUND(VLOOKUP($C$2,'[78]ERU-1'!$A$28:$BE$39,H$2,FALSE),3)</f>
        <v>76.748000000000005</v>
      </c>
      <c r="I45" s="15">
        <f>ROUND(VLOOKUP($C$2,'[78]ERU-1'!$A$28:$BE$39,I$2,FALSE),3)</f>
        <v>94.174999999999997</v>
      </c>
      <c r="J45" s="15">
        <f>ROUND(VLOOKUP($C$2,'[78]ERU-1'!$A$28:$BE$39,J$2,FALSE),3)</f>
        <v>35.256</v>
      </c>
      <c r="K45" s="15">
        <f>ROUND(VLOOKUP($C$2,'[78]ERU-1'!$A$28:$BE$39,K$2,FALSE),3)</f>
        <v>0</v>
      </c>
      <c r="L45" s="47">
        <f>ROUND(VLOOKUP($C$2,'[78]ERU-1'!$A$28:$BE$39,L$2,FALSE),3)</f>
        <v>63.610999999999997</v>
      </c>
      <c r="M45" s="15">
        <f>ROUND(VLOOKUP($C$2,'[78]ERU-1'!$A$28:$BE$39,M$2,FALSE),3)</f>
        <v>0.79900000000000004</v>
      </c>
      <c r="N45" s="15">
        <f>ROUND(VLOOKUP($C$2,'[78]ERU-1'!$A$28:$BE$39,N$2,FALSE),3)</f>
        <v>0.98</v>
      </c>
      <c r="O45" s="15">
        <f>ROUND(VLOOKUP($C$2,'[78]ERU-1'!$A$28:$BE$39,O$2,FALSE),3)</f>
        <v>1.45</v>
      </c>
      <c r="P45" s="47">
        <f>ROUND(VLOOKUP($C$2,'[78]ERU-1'!$A$28:$BE$39,P$2,FALSE),3)</f>
        <v>0</v>
      </c>
      <c r="Q45" s="15">
        <f>ROUND(VLOOKUP($C$2,'[78]ERU-1'!$A$28:$BE$39,Q$2,FALSE),3)</f>
        <v>60.381999999999998</v>
      </c>
      <c r="R45" s="43">
        <f t="shared" si="5"/>
        <v>0</v>
      </c>
      <c r="S45" s="15">
        <f>ROUND(VLOOKUP($C$2,'[78]ERU-1'!$A$28:$BE$39,S$2,FALSE),3)</f>
        <v>281</v>
      </c>
      <c r="T45" s="15">
        <f>ROUND(VLOOKUP($C$2,'[78]ERU-1'!$A$28:$BE$39,T$2,FALSE),3)</f>
        <v>0</v>
      </c>
      <c r="U45" s="15">
        <f>ROUND(VLOOKUP($C$2,'[78]ERU-1'!$A$28:$BE$39,U$2,FALSE),3)</f>
        <v>0</v>
      </c>
      <c r="V45" s="15">
        <f>ROUND(VLOOKUP($C$2,'[78]ERU-1'!$A$28:$BE$39,V$2,FALSE),3)</f>
        <v>0</v>
      </c>
      <c r="W45" s="15">
        <f>ROUND(VLOOKUP($C$2,'[78]ERU-1'!$A$28:$BE$39,W$2,FALSE),3)</f>
        <v>0</v>
      </c>
      <c r="X45" s="15">
        <f>ROUND(VLOOKUP($C$2,'[78]ERU-1'!$A$28:$BE$39,X$2,FALSE),3)</f>
        <v>281</v>
      </c>
      <c r="Y45" s="15">
        <f>ROUND(VLOOKUP($C$2,'[78]ERU-1'!$A$28:$BE$39,Y$2,FALSE),3)</f>
        <v>0</v>
      </c>
      <c r="Z45" s="15">
        <f>ROUND(VLOOKUP($C$2,'[78]ERU-1'!$A$28:$BE$39,Z$2,FALSE),3)</f>
        <v>5.2949999999999999</v>
      </c>
      <c r="AA45" s="15">
        <f>ROUND(VLOOKUP($C$2,'[78]ERU-1'!$A$28:$BE$39,AA$2,FALSE),3)</f>
        <v>63.610999999999997</v>
      </c>
      <c r="AB45" s="15">
        <f>ROUND(VLOOKUP($C$2,'[78]ERU-1'!$A$28:$BE$39,AB$2,FALSE),3)</f>
        <v>8.5239999999999991</v>
      </c>
      <c r="AC45" s="15">
        <f>ROUND(VLOOKUP($C$2,'[78]ERU-1'!$A$28:$BE$39,AC$2,FALSE),3)</f>
        <v>0</v>
      </c>
      <c r="AD45" s="15">
        <f>ROUND(VLOOKUP($C$2,'[78]ERU-1'!$A$28:$BE$39,AD$2,FALSE),3)</f>
        <v>0</v>
      </c>
      <c r="AE45" s="15">
        <f>ROUND(VLOOKUP($C$2,'[78]ERU-1'!$A$28:$BE$39,AE$2,FALSE),3)</f>
        <v>0</v>
      </c>
      <c r="AF45" s="15">
        <f>ROUND(VLOOKUP($C$2,'[78]ERU-1'!$A$28:$BE$39,AF$2,FALSE),3)</f>
        <v>0</v>
      </c>
      <c r="AG45" s="15">
        <f>ROUND(VLOOKUP($C$2,'[78]ERU-1'!$A$28:$BE$39,AG$2,FALSE),3)</f>
        <v>0</v>
      </c>
      <c r="AH45" s="15">
        <f>ROUND(VLOOKUP($C$2,'[78]ERU-1'!$A$28:$BE$39,AH$2,FALSE),3)</f>
        <v>281</v>
      </c>
      <c r="AI45" s="15">
        <f>ROUND(VLOOKUP($C$2,'[78]ERU-1'!$A$28:$BE$39,AI$2,FALSE),3)</f>
        <v>0</v>
      </c>
      <c r="AJ45" s="15" t="s">
        <v>595</v>
      </c>
      <c r="AK45" s="15">
        <f>ROUND(VLOOKUP($C$2,'[78]ERU-1'!$A$28:$BE$39,AK$2,FALSE),3)</f>
        <v>0</v>
      </c>
      <c r="AL45" s="15">
        <f>ROUND(VLOOKUP($C$2,'[78]ERU-1'!$A$28:$BE$39,AL$2,FALSE),3)</f>
        <v>0</v>
      </c>
      <c r="AM45" s="15">
        <f>ROUND(VLOOKUP($C$2,'[78]ERU-1'!$A$28:$BE$39,AM$2,FALSE),3)</f>
        <v>60.381999999999998</v>
      </c>
      <c r="AN45" s="15">
        <f>ROUND(VLOOKUP($C$2,'[78]ERU-1'!$A$28:$BE$39,AN$2,FALSE),3)</f>
        <v>0</v>
      </c>
      <c r="AO45" s="15">
        <f>ROUND(VLOOKUP($C$2,'[78]ERU-1'!$A$28:$BE$39,AO$2,FALSE),3)</f>
        <v>0</v>
      </c>
      <c r="AP45" s="15">
        <f>ROUND(VLOOKUP($C$2,'[78]ERU-1'!$A$28:$BE$39,AP$2,FALSE),3)</f>
        <v>0</v>
      </c>
      <c r="AQ45" s="15">
        <f>ROUND(VLOOKUP($C$2,'[78]ERU-1'!$A$28:$BE$39,AQ$2,FALSE),3)</f>
        <v>0</v>
      </c>
      <c r="AR45" s="15">
        <f>ROUND(VLOOKUP($C$2,'[78]ERU-1'!$A$28:$BE$39,AR$2,FALSE),3)</f>
        <v>0</v>
      </c>
      <c r="AS45" s="15">
        <f>ROUND(VLOOKUP($C$2,'[78]ERU-1'!$A$28:$BE$39,AS$2,FALSE),3)</f>
        <v>0</v>
      </c>
      <c r="AT45" s="15">
        <f>ROUND(VLOOKUP($C$2,'[78]ERU-1'!$A$28:$BE$39,AT$2,FALSE),3)</f>
        <v>0</v>
      </c>
      <c r="AU45" s="15">
        <f>ROUND(VLOOKUP($C$2,'[78]ERU-1'!$A$28:$BE$39,AU$2,FALSE),3)</f>
        <v>0</v>
      </c>
      <c r="AV45" s="15">
        <f>ROUND(VLOOKUP($C$2,'[78]ERU-1'!$A$28:$BE$39,AV$2,FALSE),3)</f>
        <v>0</v>
      </c>
      <c r="AW45" s="15">
        <f>ROUND(VLOOKUP($C$2,'[78]ERU-1'!$A$28:$BE$39,AW$2,FALSE),3)</f>
        <v>0</v>
      </c>
      <c r="AX45" s="15">
        <f>ROUND(VLOOKUP($C$2,'[78]ERU-1'!$A$28:$BE$39,AX$2,FALSE),3)</f>
        <v>0</v>
      </c>
      <c r="AY45" s="15">
        <f>ROUND(VLOOKUP($C$2,'[78]ERU-1'!$A$28:$BE$39,AY$2,FALSE),3)</f>
        <v>0</v>
      </c>
      <c r="AZ45" s="15">
        <f>ROUND(VLOOKUP($C$2,'[78]ERU-1'!$A$28:$BE$39,AZ$2,FALSE),3)</f>
        <v>0</v>
      </c>
      <c r="BA45" s="15">
        <f>ROUND(VLOOKUP($C$2,'[78]ERU-1'!$A$28:$BE$39,BA$2,FALSE),3)</f>
        <v>0</v>
      </c>
      <c r="BB45" s="15">
        <f>ROUND(VLOOKUP($C$2,'[78]ERU-1'!$A$28:$BE$39,BB$2,FALSE),3)</f>
        <v>141</v>
      </c>
      <c r="BC45" s="15">
        <f>ROUND(VLOOKUP($C$2,'[78]ERU-1'!$A$28:$BE$39,BC$2,FALSE),3)</f>
        <v>140</v>
      </c>
      <c r="BD45" s="15">
        <f>ROUND(VLOOKUP($C$2,'[78]ERU-1'!$A$28:$BE$39,BD$2,FALSE),3)</f>
        <v>0</v>
      </c>
      <c r="BE45" s="15">
        <f>ROUND(VLOOKUP($C$2,'[78]ERU-1'!$A$28:$BE$39,BE$2,FALSE),3)</f>
        <v>63.610999999999997</v>
      </c>
      <c r="BF45" s="15">
        <f>ROUND(VLOOKUP($C$2,'[78]ERU-1'!$A$28:$BE$39,BF$2,FALSE),3)</f>
        <v>281</v>
      </c>
      <c r="BG45" s="15">
        <f>ROUND(VLOOKUP($C$2,'[78]ERU-1'!$A$28:$BE$39,BG$2,FALSE),3)</f>
        <v>170.923</v>
      </c>
      <c r="BH45" s="15"/>
      <c r="BI45" s="15"/>
      <c r="BJ45" s="15" t="s">
        <v>742</v>
      </c>
      <c r="BK45" s="15" t="str">
        <f>INDEX(Licence!$I$2:$I$181,MATCH(Data!BJ45,Licence!$C$2:$C$181,0))</f>
        <v>Středočeský</v>
      </c>
      <c r="BL45" s="15">
        <f>INDEX(Licence!$G$2:$G$181,MATCH(Data!BJ45,Licence!$C$2:$C$181,0))/1000</f>
        <v>0.8</v>
      </c>
      <c r="BM45" s="15">
        <f>INDEX(Licence!$F$2:$F$181,MATCH(Data!BJ45,Licence!$C$2:$C$181,0))/1000</f>
        <v>1.0629999999999999</v>
      </c>
      <c r="BN45" s="15" t="str">
        <f>INDEX(Licence!$K$2:$K$181,MATCH(Data!BJ45,Licence!$C$2:$C$181,0))</f>
        <v>ČEZ Distribuce, a.s.</v>
      </c>
      <c r="BO45" s="15"/>
      <c r="BP45" s="16">
        <f t="shared" si="6"/>
        <v>82.883260623529637</v>
      </c>
      <c r="BS45" t="str">
        <f t="shared" si="7"/>
        <v>Kotelna Zruč - Na Výsluní</v>
      </c>
    </row>
    <row r="46" spans="1:71" ht="18.75" x14ac:dyDescent="0.3">
      <c r="A46" s="15">
        <f>[71]ExportDB!$C$3</f>
        <v>1747</v>
      </c>
      <c r="B46" s="25">
        <f t="shared" si="2"/>
        <v>42</v>
      </c>
      <c r="C46" s="14" t="s">
        <v>644</v>
      </c>
      <c r="D46" s="15" t="str">
        <f t="shared" si="3"/>
        <v>Únor</v>
      </c>
      <c r="E46" s="15">
        <f>ROUND(VLOOKUP($C$2,'[71]ERU-1'!$A$28:$BE$39,E$2,FALSE),3)</f>
        <v>2</v>
      </c>
      <c r="F46" s="47">
        <f t="shared" si="4"/>
        <v>0</v>
      </c>
      <c r="G46" s="15">
        <f>ROUND(VLOOKUP($C$2,'[72]ERU-1'!$A$28:$BE$39,G$2,FALSE),3)</f>
        <v>8.3960000000000008</v>
      </c>
      <c r="H46" s="15">
        <f>ROUND(VLOOKUP($C$2,'[72]ERU-1'!$A$28:$BE$39,H$2,FALSE),3)</f>
        <v>2.476</v>
      </c>
      <c r="I46" s="15">
        <f>ROUND(VLOOKUP($C$2,'[72]ERU-1'!$A$28:$BE$39,I$2,FALSE),3)</f>
        <v>5.92</v>
      </c>
      <c r="J46" s="15">
        <f>ROUND(VLOOKUP($C$2,'[72]ERU-1'!$A$28:$BE$39,J$2,FALSE),3)</f>
        <v>34.595999999999997</v>
      </c>
      <c r="K46" s="15">
        <f>ROUND(VLOOKUP($C$2,'[72]ERU-1'!$A$28:$BE$39,K$2,FALSE),3)</f>
        <v>0</v>
      </c>
      <c r="L46" s="15">
        <f>ROUND(VLOOKUP($C$2,'[72]ERU-1'!$A$28:$BE$39,L$2,FALSE),3)</f>
        <v>2.2080000000000002</v>
      </c>
      <c r="M46" s="15">
        <f>ROUND(VLOOKUP($C$2,'[72]ERU-1'!$A$28:$BE$39,M$2,FALSE),3)</f>
        <v>0</v>
      </c>
      <c r="N46" s="15">
        <f>ROUND(VLOOKUP($C$2,'[72]ERU-1'!$A$28:$BE$39,N$2,FALSE),3)</f>
        <v>0</v>
      </c>
      <c r="O46" s="15">
        <f>ROUND(VLOOKUP($C$2,'[72]ERU-1'!$A$28:$BE$39,O$2,FALSE),3)</f>
        <v>1.3520000000000001</v>
      </c>
      <c r="P46" s="15">
        <f>ROUND(VLOOKUP($C$2,'[72]ERU-1'!$A$28:$BE$39,P$2,FALSE),3)</f>
        <v>0</v>
      </c>
      <c r="Q46" s="15">
        <f>ROUND(VLOOKUP($C$2,'[72]ERU-1'!$A$28:$BE$39,Q$2,FALSE),3)</f>
        <v>0.85599999999999998</v>
      </c>
      <c r="R46" s="43">
        <f t="shared" si="5"/>
        <v>0</v>
      </c>
      <c r="S46" s="15">
        <f>ROUND(VLOOKUP($C$2,'[72]ERU-1'!$A$28:$BE$39,S$2,FALSE),3)</f>
        <v>19</v>
      </c>
      <c r="T46" s="15">
        <f>ROUND(VLOOKUP($C$2,'[72]ERU-1'!$A$28:$BE$39,T$2,FALSE),3)</f>
        <v>0</v>
      </c>
      <c r="U46" s="15">
        <f>ROUND(VLOOKUP($C$2,'[72]ERU-1'!$A$28:$BE$39,U$2,FALSE),3)</f>
        <v>0</v>
      </c>
      <c r="V46" s="15">
        <f>ROUND(VLOOKUP($C$2,'[72]ERU-1'!$A$28:$BE$39,V$2,FALSE),3)</f>
        <v>0</v>
      </c>
      <c r="W46" s="15">
        <f>ROUND(VLOOKUP($C$2,'[72]ERU-1'!$A$28:$BE$39,W$2,FALSE),3)</f>
        <v>0</v>
      </c>
      <c r="X46" s="15">
        <f>ROUND(VLOOKUP($C$2,'[72]ERU-1'!$A$28:$BE$39,X$2,FALSE),3)</f>
        <v>19</v>
      </c>
      <c r="Y46" s="15">
        <f>ROUND(VLOOKUP($C$2,'[72]ERU-1'!$A$28:$BE$39,Y$2,FALSE),3)</f>
        <v>0</v>
      </c>
      <c r="Z46" s="15">
        <f>ROUND(VLOOKUP($C$2,'[72]ERU-1'!$A$28:$BE$39,Z$2,FALSE),3)</f>
        <v>4.7089999999999996</v>
      </c>
      <c r="AA46" s="15">
        <f>ROUND(VLOOKUP($C$2,'[72]ERU-1'!$A$28:$BE$39,AA$2,FALSE),3)</f>
        <v>2.2080000000000002</v>
      </c>
      <c r="AB46" s="15">
        <f>ROUND(VLOOKUP($C$2,'[72]ERU-1'!$A$28:$BE$39,AB$2,FALSE),3)</f>
        <v>6.0609999999999999</v>
      </c>
      <c r="AC46" s="15">
        <f>ROUND(VLOOKUP($C$2,'[72]ERU-1'!$A$28:$BE$39,AC$2,FALSE),3)</f>
        <v>0</v>
      </c>
      <c r="AD46" s="15">
        <f>ROUND(VLOOKUP($C$2,'[72]ERU-1'!$A$28:$BE$39,AD$2,FALSE),3)</f>
        <v>0</v>
      </c>
      <c r="AE46" s="15">
        <f>ROUND(VLOOKUP($C$2,'[72]ERU-1'!$A$28:$BE$39,AE$2,FALSE),3)</f>
        <v>0</v>
      </c>
      <c r="AF46" s="15">
        <f>ROUND(VLOOKUP($C$2,'[72]ERU-1'!$A$28:$BE$39,AF$2,FALSE),3)</f>
        <v>0</v>
      </c>
      <c r="AG46" s="15">
        <f>ROUND(VLOOKUP($C$2,'[72]ERU-1'!$A$28:$BE$39,AG$2,FALSE),3)</f>
        <v>0</v>
      </c>
      <c r="AH46" s="15">
        <f>ROUND(VLOOKUP($C$2,'[72]ERU-1'!$A$28:$BE$39,AH$2,FALSE),3)</f>
        <v>19</v>
      </c>
      <c r="AI46" s="15">
        <f>ROUND(VLOOKUP($C$2,'[72]ERU-1'!$A$28:$BE$39,AI$2,FALSE),3)</f>
        <v>0</v>
      </c>
      <c r="AJ46" s="15" t="s">
        <v>595</v>
      </c>
      <c r="AK46" s="15">
        <f>ROUND(VLOOKUP($C$2,'[72]ERU-1'!$A$28:$BE$39,AK$2,FALSE),3)</f>
        <v>0</v>
      </c>
      <c r="AL46" s="15">
        <f>ROUND(VLOOKUP($C$2,'[72]ERU-1'!$A$28:$BE$39,AL$2,FALSE),3)</f>
        <v>0</v>
      </c>
      <c r="AM46" s="15">
        <f>ROUND(VLOOKUP($C$2,'[72]ERU-1'!$A$28:$BE$39,AM$2,FALSE),3)</f>
        <v>0.85599999999999998</v>
      </c>
      <c r="AN46" s="15">
        <f>ROUND(VLOOKUP($C$2,'[72]ERU-1'!$A$28:$BE$39,AN$2,FALSE),3)</f>
        <v>0</v>
      </c>
      <c r="AO46" s="15">
        <f>ROUND(VLOOKUP($C$2,'[72]ERU-1'!$A$28:$BE$39,AO$2,FALSE),3)</f>
        <v>0</v>
      </c>
      <c r="AP46" s="15">
        <f>ROUND(VLOOKUP($C$2,'[72]ERU-1'!$A$28:$BE$39,AP$2,FALSE),3)</f>
        <v>0</v>
      </c>
      <c r="AQ46" s="15">
        <f>ROUND(VLOOKUP($C$2,'[72]ERU-1'!$A$28:$BE$39,AQ$2,FALSE),3)</f>
        <v>0</v>
      </c>
      <c r="AR46" s="15">
        <f>ROUND(VLOOKUP($C$2,'[72]ERU-1'!$A$28:$BE$39,AR$2,FALSE),3)</f>
        <v>0</v>
      </c>
      <c r="AS46" s="15">
        <f>ROUND(VLOOKUP($C$2,'[72]ERU-1'!$A$28:$BE$39,AS$2,FALSE),3)</f>
        <v>0</v>
      </c>
      <c r="AT46" s="15">
        <f>ROUND(VLOOKUP($C$2,'[72]ERU-1'!$A$28:$BE$39,AT$2,FALSE),3)</f>
        <v>0</v>
      </c>
      <c r="AU46" s="15">
        <f>ROUND(VLOOKUP($C$2,'[72]ERU-1'!$A$28:$BE$39,AU$2,FALSE),3)</f>
        <v>0</v>
      </c>
      <c r="AV46" s="15">
        <f>ROUND(VLOOKUP($C$2,'[72]ERU-1'!$A$28:$BE$39,AV$2,FALSE),3)</f>
        <v>0</v>
      </c>
      <c r="AW46" s="15">
        <f>ROUND(VLOOKUP($C$2,'[72]ERU-1'!$A$28:$BE$39,AW$2,FALSE),3)</f>
        <v>0</v>
      </c>
      <c r="AX46" s="15">
        <f>ROUND(VLOOKUP($C$2,'[72]ERU-1'!$A$28:$BE$39,AX$2,FALSE),3)</f>
        <v>0</v>
      </c>
      <c r="AY46" s="15">
        <f>ROUND(VLOOKUP($C$2,'[72]ERU-1'!$A$28:$BE$39,AY$2,FALSE),3)</f>
        <v>0</v>
      </c>
      <c r="AZ46" s="15">
        <f>ROUND(VLOOKUP($C$2,'[72]ERU-1'!$A$28:$BE$39,AZ$2,FALSE),3)</f>
        <v>0</v>
      </c>
      <c r="BA46" s="15">
        <f>ROUND(VLOOKUP($C$2,'[72]ERU-1'!$A$28:$BE$39,BA$2,FALSE),3)</f>
        <v>0</v>
      </c>
      <c r="BB46" s="15">
        <f>ROUND(VLOOKUP($C$2,'[72]ERU-1'!$A$28:$BE$39,BB$2,FALSE),3)</f>
        <v>19</v>
      </c>
      <c r="BC46" s="15">
        <f>ROUND(VLOOKUP($C$2,'[72]ERU-1'!$A$28:$BE$39,BC$2,FALSE),3)</f>
        <v>0</v>
      </c>
      <c r="BD46" s="15">
        <f>ROUND(VLOOKUP($C$2,'[72]ERU-1'!$A$28:$BE$39,BD$2,FALSE),3)</f>
        <v>0</v>
      </c>
      <c r="BE46" s="15">
        <f>ROUND(VLOOKUP($C$2,'[72]ERU-1'!$A$28:$BE$39,BE$2,FALSE),3)</f>
        <v>2.2080000000000002</v>
      </c>
      <c r="BF46" s="15">
        <f>ROUND(VLOOKUP($C$2,'[72]ERU-1'!$A$28:$BE$39,BF$2,FALSE),3)</f>
        <v>19</v>
      </c>
      <c r="BG46" s="15">
        <f>ROUND(VLOOKUP($C$2,'[72]ERU-1'!$A$28:$BE$39,BG$2,FALSE),3)</f>
        <v>8.3960000000000008</v>
      </c>
      <c r="BH46" s="15"/>
      <c r="BI46" s="15"/>
      <c r="BJ46" s="15" t="s">
        <v>743</v>
      </c>
      <c r="BK46" s="15" t="str">
        <f>INDEX(Licence!$I$2:$I$181,MATCH(Data!BJ46,Licence!$C$2:$C$181,0))</f>
        <v>Královéhradecký</v>
      </c>
      <c r="BL46" s="15">
        <f>INDEX(Licence!$G$2:$G$181,MATCH(Data!BJ46,Licence!$C$2:$C$181,0))/1000</f>
        <v>8.0000000000000002E-3</v>
      </c>
      <c r="BM46" s="15">
        <f>INDEX(Licence!$F$2:$F$181,MATCH(Data!BJ46,Licence!$C$2:$C$181,0))/1000</f>
        <v>1.9E-2</v>
      </c>
      <c r="BN46" s="15" t="str">
        <f>INDEX(Licence!$K$2:$K$181,MATCH(Data!BJ46,Licence!$C$2:$C$181,0))</f>
        <v>ČEZ Distribuce, a.s.</v>
      </c>
      <c r="BO46" s="15"/>
      <c r="BP46" s="16">
        <f t="shared" si="6"/>
        <v>89.158858715790572</v>
      </c>
      <c r="BS46" t="str">
        <f t="shared" si="7"/>
        <v>Kotelna - ZŠ Jiráskova</v>
      </c>
    </row>
    <row r="47" spans="1:71" ht="18.75" x14ac:dyDescent="0.3">
      <c r="A47" s="15">
        <f>[79]ExportDB!$C$3</f>
        <v>2381</v>
      </c>
      <c r="B47" s="25">
        <f t="shared" si="2"/>
        <v>43</v>
      </c>
      <c r="C47" s="14" t="s">
        <v>645</v>
      </c>
      <c r="D47" s="15" t="str">
        <f t="shared" si="3"/>
        <v>Únor</v>
      </c>
      <c r="E47" s="15">
        <f>ROUND(VLOOKUP($C$2,'[79]ERU-1'!$A$6:$BE$17,E$2,FALSE),3)</f>
        <v>2</v>
      </c>
      <c r="F47" s="47">
        <f t="shared" si="4"/>
        <v>0</v>
      </c>
      <c r="G47" s="15">
        <f>ROUND(VLOOKUP($C$2,'[80]ERU-1'!$A$6:$BE$17,G$2,FALSE),3)</f>
        <v>37.475999999999999</v>
      </c>
      <c r="H47" s="15">
        <f>ROUND(VLOOKUP($C$2,'[80]ERU-1'!$A$6:$BE$17,H$2,FALSE),3)</f>
        <v>12.523999999999999</v>
      </c>
      <c r="I47" s="15">
        <f>ROUND(VLOOKUP($C$2,'[80]ERU-1'!$A$6:$BE$17,I$2,FALSE),3)</f>
        <v>24.952000000000002</v>
      </c>
      <c r="J47" s="15">
        <f>ROUND(VLOOKUP($C$2,'[80]ERU-1'!$A$6:$BE$17,J$2,FALSE),3)</f>
        <v>35.296999999999997</v>
      </c>
      <c r="K47" s="15">
        <f>ROUND(VLOOKUP($C$2,'[80]ERU-1'!$A$6:$BE$17,K$2,FALSE),3)</f>
        <v>0</v>
      </c>
      <c r="L47" s="15">
        <f>ROUND(VLOOKUP($C$2,'[80]ERU-1'!$A$6:$BE$17,L$2,FALSE),3)</f>
        <v>9.6199999999999992</v>
      </c>
      <c r="M47" s="15">
        <f>ROUND(VLOOKUP($C$2,'[80]ERU-1'!$A$6:$BE$17,M$2,FALSE),3)</f>
        <v>0</v>
      </c>
      <c r="N47" s="15">
        <f>ROUND(VLOOKUP($C$2,'[80]ERU-1'!$A$6:$BE$17,N$2,FALSE),3)</f>
        <v>0</v>
      </c>
      <c r="O47" s="15">
        <f>ROUND(VLOOKUP($C$2,'[80]ERU-1'!$A$6:$BE$17,O$2,FALSE),3)</f>
        <v>0</v>
      </c>
      <c r="P47" s="15">
        <f>ROUND(VLOOKUP($C$2,'[80]ERU-1'!$A$6:$BE$17,P$2,FALSE),3)</f>
        <v>0</v>
      </c>
      <c r="Q47" s="15">
        <f>ROUND(VLOOKUP($C$2,'[80]ERU-1'!$A$6:$BE$17,Q$2,FALSE),3)</f>
        <v>9.6199999999999992</v>
      </c>
      <c r="R47" s="43">
        <f t="shared" si="5"/>
        <v>0</v>
      </c>
      <c r="S47" s="15">
        <f>ROUND(VLOOKUP($C$2,'[80]ERU-1'!$A$6:$BE$17,S$2,FALSE),3)</f>
        <v>69</v>
      </c>
      <c r="T47" s="15">
        <f>ROUND(VLOOKUP($C$2,'[80]ERU-1'!$A$6:$BE$17,T$2,FALSE),3)</f>
        <v>0</v>
      </c>
      <c r="U47" s="15">
        <f>ROUND(VLOOKUP($C$2,'[80]ERU-1'!$A$6:$BE$17,U$2,FALSE),3)</f>
        <v>0</v>
      </c>
      <c r="V47" s="15">
        <f>ROUND(VLOOKUP($C$2,'[80]ERU-1'!$A$6:$BE$17,V$2,FALSE),3)</f>
        <v>0</v>
      </c>
      <c r="W47" s="15">
        <f>ROUND(VLOOKUP($C$2,'[80]ERU-1'!$A$6:$BE$17,W$2,FALSE),3)</f>
        <v>0</v>
      </c>
      <c r="X47" s="15">
        <f>ROUND(VLOOKUP($C$2,'[80]ERU-1'!$A$6:$BE$17,X$2,FALSE),3)</f>
        <v>69</v>
      </c>
      <c r="Y47" s="15">
        <f>ROUND(VLOOKUP($C$2,'[80]ERU-1'!$A$6:$BE$17,Y$2,FALSE),3)</f>
        <v>0</v>
      </c>
      <c r="Z47" s="15">
        <f>ROUND(VLOOKUP($C$2,'[80]ERU-1'!$A$6:$BE$17,Z$2,FALSE),3)</f>
        <v>3.4569999999999999</v>
      </c>
      <c r="AA47" s="15">
        <f>ROUND(VLOOKUP($C$2,'[80]ERU-1'!$A$6:$BE$17,AA$2,FALSE),3)</f>
        <v>9.6199999999999992</v>
      </c>
      <c r="AB47" s="15">
        <f>ROUND(VLOOKUP($C$2,'[80]ERU-1'!$A$6:$BE$17,AB$2,FALSE),3)</f>
        <v>3.4569999999999999</v>
      </c>
      <c r="AC47" s="15">
        <f>ROUND(VLOOKUP($C$2,'[80]ERU-1'!$A$6:$BE$17,AC$2,FALSE),3)</f>
        <v>0</v>
      </c>
      <c r="AD47" s="15">
        <f>ROUND(VLOOKUP($C$2,'[80]ERU-1'!$A$6:$BE$17,AD$2,FALSE),3)</f>
        <v>0</v>
      </c>
      <c r="AE47" s="15">
        <f>ROUND(VLOOKUP($C$2,'[80]ERU-1'!$A$6:$BE$17,AE$2,FALSE),3)</f>
        <v>0</v>
      </c>
      <c r="AF47" s="15">
        <f>ROUND(VLOOKUP($C$2,'[80]ERU-1'!$A$6:$BE$17,AF$2,FALSE),3)</f>
        <v>0</v>
      </c>
      <c r="AG47" s="15">
        <f>ROUND(VLOOKUP($C$2,'[80]ERU-1'!$A$6:$BE$17,AG$2,FALSE),3)</f>
        <v>0</v>
      </c>
      <c r="AH47" s="15">
        <f>ROUND(VLOOKUP($C$2,'[80]ERU-1'!$A$6:$BE$17,AH$2,FALSE),3)</f>
        <v>69</v>
      </c>
      <c r="AI47" s="15">
        <f>ROUND(VLOOKUP($C$2,'[80]ERU-1'!$A$6:$BE$17,AI$2,FALSE),3)</f>
        <v>0</v>
      </c>
      <c r="AJ47" s="15" t="s">
        <v>595</v>
      </c>
      <c r="AK47" s="15">
        <f>ROUND(VLOOKUP($C$2,'[80]ERU-1'!$A$6:$BE$17,AK$2,FALSE),3)</f>
        <v>0</v>
      </c>
      <c r="AL47" s="15">
        <f>ROUND(VLOOKUP($C$2,'[80]ERU-1'!$A$6:$BE$17,AL$2,FALSE),3)</f>
        <v>0</v>
      </c>
      <c r="AM47" s="15">
        <f>ROUND(VLOOKUP($C$2,'[80]ERU-1'!$A$6:$BE$17,AM$2,FALSE),3)</f>
        <v>6.1630000000000003</v>
      </c>
      <c r="AN47" s="15">
        <f>ROUND(VLOOKUP($C$2,'[80]ERU-1'!$A$6:$BE$17,AN$2,FALSE),3)</f>
        <v>0</v>
      </c>
      <c r="AO47" s="15">
        <f>ROUND(VLOOKUP($C$2,'[80]ERU-1'!$A$6:$BE$17,AO$2,FALSE),3)</f>
        <v>0</v>
      </c>
      <c r="AP47" s="15">
        <f>ROUND(VLOOKUP($C$2,'[80]ERU-1'!$A$6:$BE$17,AP$2,FALSE),3)</f>
        <v>0</v>
      </c>
      <c r="AQ47" s="15">
        <f>ROUND(VLOOKUP($C$2,'[80]ERU-1'!$A$6:$BE$17,AQ$2,FALSE),3)</f>
        <v>0</v>
      </c>
      <c r="AR47" s="15">
        <f>ROUND(VLOOKUP($C$2,'[80]ERU-1'!$A$6:$BE$17,AR$2,FALSE),3)</f>
        <v>0</v>
      </c>
      <c r="AS47" s="15">
        <f>ROUND(VLOOKUP($C$2,'[80]ERU-1'!$A$6:$BE$17,AS$2,FALSE),3)</f>
        <v>3.4569999999999999</v>
      </c>
      <c r="AT47" s="15">
        <f>ROUND(VLOOKUP($C$2,'[80]ERU-1'!$A$6:$BE$17,AT$2,FALSE),3)</f>
        <v>0</v>
      </c>
      <c r="AU47" s="15">
        <f>ROUND(VLOOKUP($C$2,'[80]ERU-1'!$A$6:$BE$17,AU$2,FALSE),3)</f>
        <v>0</v>
      </c>
      <c r="AV47" s="15">
        <f>ROUND(VLOOKUP($C$2,'[80]ERU-1'!$A$6:$BE$17,AV$2,FALSE),3)</f>
        <v>69</v>
      </c>
      <c r="AW47" s="15">
        <f>ROUND(VLOOKUP($C$2,'[80]ERU-1'!$A$6:$BE$17,AW$2,FALSE),3)</f>
        <v>0</v>
      </c>
      <c r="AX47" s="15">
        <f>ROUND(VLOOKUP($C$2,'[80]ERU-1'!$A$6:$BE$17,AX$2,FALSE),3)</f>
        <v>0</v>
      </c>
      <c r="AY47" s="15">
        <f>ROUND(VLOOKUP($C$2,'[80]ERU-1'!$A$6:$BE$17,AY$2,FALSE),3)</f>
        <v>0</v>
      </c>
      <c r="AZ47" s="15">
        <f>ROUND(VLOOKUP($C$2,'[80]ERU-1'!$A$6:$BE$17,AZ$2,FALSE),3)</f>
        <v>0</v>
      </c>
      <c r="BA47" s="15">
        <f>ROUND(VLOOKUP($C$2,'[80]ERU-1'!$A$6:$BE$17,BA$2,FALSE),3)</f>
        <v>0</v>
      </c>
      <c r="BB47" s="15">
        <f>ROUND(VLOOKUP($C$2,'[80]ERU-1'!$A$6:$BE$17,BB$2,FALSE),3)</f>
        <v>0</v>
      </c>
      <c r="BC47" s="15">
        <f>ROUND(VLOOKUP($C$2,'[80]ERU-1'!$A$6:$BE$17,BC$2,FALSE),3)</f>
        <v>0</v>
      </c>
      <c r="BD47" s="15">
        <f>ROUND(VLOOKUP($C$2,'[80]ERU-1'!$A$6:$BE$17,BD$2,FALSE),3)</f>
        <v>0</v>
      </c>
      <c r="BE47" s="15">
        <f>ROUND(VLOOKUP($C$2,'[80]ERU-1'!$A$6:$BE$17,BE$2,FALSE),3)</f>
        <v>9.6199999999999992</v>
      </c>
      <c r="BF47" s="15">
        <f>ROUND(VLOOKUP($C$2,'[80]ERU-1'!$A$6:$BE$17,BF$2,FALSE),3)</f>
        <v>69</v>
      </c>
      <c r="BG47" s="15">
        <f>ROUND(VLOOKUP($C$2,'[80]ERU-1'!$A$6:$BE$17,BG$2,FALSE),3)</f>
        <v>37.475999999999999</v>
      </c>
      <c r="BH47" s="15"/>
      <c r="BI47" s="15"/>
      <c r="BJ47" s="15" t="s">
        <v>744</v>
      </c>
      <c r="BK47" s="15" t="str">
        <f>INDEX(Licence!$I$2:$I$181,MATCH(Data!BJ47,Licence!$C$2:$C$181,0))</f>
        <v>Praha</v>
      </c>
      <c r="BL47" s="15">
        <f>INDEX(Licence!$G$2:$G$181,MATCH(Data!BJ47,Licence!$C$2:$C$181,0))/1000</f>
        <v>0.03</v>
      </c>
      <c r="BM47" s="15">
        <f>INDEX(Licence!$F$2:$F$181,MATCH(Data!BJ47,Licence!$C$2:$C$181,0))/1000</f>
        <v>6.2E-2</v>
      </c>
      <c r="BN47" s="15" t="str">
        <f>INDEX(Licence!$K$2:$K$181,MATCH(Data!BJ47,Licence!$C$2:$C$181,0))</f>
        <v>PRE distribuce, a.s.</v>
      </c>
      <c r="BO47" s="15"/>
      <c r="BP47" s="16">
        <f t="shared" si="6"/>
        <v>76.813605151741569</v>
      </c>
      <c r="BS47" t="str">
        <f t="shared" si="7"/>
        <v>Kotelna - ZŠ Velká Chuchle</v>
      </c>
    </row>
    <row r="48" spans="1:71" ht="18.75" x14ac:dyDescent="0.3">
      <c r="A48" s="15">
        <f>[81]ExportDB!$C$3</f>
        <v>3522</v>
      </c>
      <c r="B48" s="25">
        <f t="shared" si="2"/>
        <v>44</v>
      </c>
      <c r="C48" s="14" t="s">
        <v>646</v>
      </c>
      <c r="D48" s="15" t="str">
        <f t="shared" si="3"/>
        <v>Únor</v>
      </c>
      <c r="E48" s="15">
        <f>ROUND(VLOOKUP($C$2,'[81]ERU-1'!$A$6:$BE$17,E$2,FALSE),3)</f>
        <v>2</v>
      </c>
      <c r="F48" s="47">
        <f t="shared" si="4"/>
        <v>0</v>
      </c>
      <c r="G48" s="15">
        <f>ROUND(VLOOKUP($C$2,'[82]ERU-1'!$A$6:$BE$17,G$2,FALSE),3)</f>
        <v>884.50199999999995</v>
      </c>
      <c r="H48" s="15">
        <f>ROUND(VLOOKUP($C$2,'[82]ERU-1'!$A$6:$BE$17,H$2,FALSE),3)</f>
        <v>391.64100000000002</v>
      </c>
      <c r="I48" s="15">
        <f>ROUND(VLOOKUP($C$2,'[82]ERU-1'!$A$6:$BE$17,I$2,FALSE),3)</f>
        <v>492.86099999999999</v>
      </c>
      <c r="J48" s="15">
        <f>ROUND(VLOOKUP($C$2,'[82]ERU-1'!$A$6:$BE$17,J$2,FALSE),3)</f>
        <v>35.478999999999999</v>
      </c>
      <c r="K48" s="15">
        <f>ROUND(VLOOKUP($C$2,'[82]ERU-1'!$A$6:$BE$17,K$2,FALSE),3)</f>
        <v>0</v>
      </c>
      <c r="L48" s="15">
        <f>ROUND(VLOOKUP($C$2,'[82]ERU-1'!$A$6:$BE$17,L$2,FALSE),3)</f>
        <v>323.37</v>
      </c>
      <c r="M48" s="15">
        <f>ROUND(VLOOKUP($C$2,'[82]ERU-1'!$A$6:$BE$17,M$2,FALSE),3)</f>
        <v>4.2</v>
      </c>
      <c r="N48" s="15">
        <f>ROUND(VLOOKUP($C$2,'[82]ERU-1'!$A$6:$BE$17,N$2,FALSE),3)</f>
        <v>5.2859999999999996</v>
      </c>
      <c r="O48" s="15">
        <f>ROUND(VLOOKUP($C$2,'[82]ERU-1'!$A$6:$BE$17,O$2,FALSE),3)</f>
        <v>0</v>
      </c>
      <c r="P48" s="15">
        <f>ROUND(VLOOKUP($C$2,'[82]ERU-1'!$A$6:$BE$17,P$2,FALSE),3)</f>
        <v>0</v>
      </c>
      <c r="Q48" s="15">
        <f>ROUND(VLOOKUP($C$2,'[82]ERU-1'!$A$6:$BE$17,Q$2,FALSE),3)</f>
        <v>313.88400000000001</v>
      </c>
      <c r="R48" s="43">
        <f t="shared" si="5"/>
        <v>0</v>
      </c>
      <c r="S48" s="15">
        <f>ROUND(VLOOKUP($C$2,'[82]ERU-1'!$A$6:$BE$17,S$2,FALSE),3)</f>
        <v>1465</v>
      </c>
      <c r="T48" s="15">
        <f>ROUND(VLOOKUP($C$2,'[82]ERU-1'!$A$6:$BE$17,T$2,FALSE),3)</f>
        <v>0</v>
      </c>
      <c r="U48" s="15">
        <f>ROUND(VLOOKUP($C$2,'[82]ERU-1'!$A$6:$BE$17,U$2,FALSE),3)</f>
        <v>0</v>
      </c>
      <c r="V48" s="15">
        <f>ROUND(VLOOKUP($C$2,'[82]ERU-1'!$A$6:$BE$17,V$2,FALSE),3)</f>
        <v>0</v>
      </c>
      <c r="W48" s="15">
        <f>ROUND(VLOOKUP($C$2,'[82]ERU-1'!$A$6:$BE$17,W$2,FALSE),3)</f>
        <v>0</v>
      </c>
      <c r="X48" s="15">
        <f>ROUND(VLOOKUP($C$2,'[82]ERU-1'!$A$6:$BE$17,X$2,FALSE),3)</f>
        <v>1465</v>
      </c>
      <c r="Y48" s="15">
        <f>ROUND(VLOOKUP($C$2,'[82]ERU-1'!$A$6:$BE$17,Y$2,FALSE),3)</f>
        <v>0</v>
      </c>
      <c r="Z48" s="15">
        <f>ROUND(VLOOKUP($C$2,'[82]ERU-1'!$A$6:$BE$17,Z$2,FALSE),3)</f>
        <v>0.40400000000000003</v>
      </c>
      <c r="AA48" s="15">
        <f>ROUND(VLOOKUP($C$2,'[82]ERU-1'!$A$6:$BE$17,AA$2,FALSE),3)</f>
        <v>323.37</v>
      </c>
      <c r="AB48" s="15">
        <f>ROUND(VLOOKUP($C$2,'[82]ERU-1'!$A$6:$BE$17,AB$2,FALSE),3)</f>
        <v>9.89</v>
      </c>
      <c r="AC48" s="15">
        <f>ROUND(VLOOKUP($C$2,'[82]ERU-1'!$A$6:$BE$17,AC$2,FALSE),3)</f>
        <v>0</v>
      </c>
      <c r="AD48" s="15">
        <f>ROUND(VLOOKUP($C$2,'[82]ERU-1'!$A$6:$BE$17,AD$2,FALSE),3)</f>
        <v>0</v>
      </c>
      <c r="AE48" s="15">
        <f>ROUND(VLOOKUP($C$2,'[82]ERU-1'!$A$6:$BE$17,AE$2,FALSE),3)</f>
        <v>0</v>
      </c>
      <c r="AF48" s="15">
        <f>ROUND(VLOOKUP($C$2,'[82]ERU-1'!$A$6:$BE$17,AF$2,FALSE),3)</f>
        <v>0</v>
      </c>
      <c r="AG48" s="15">
        <f>ROUND(VLOOKUP($C$2,'[82]ERU-1'!$A$6:$BE$17,AG$2,FALSE),3)</f>
        <v>0</v>
      </c>
      <c r="AH48" s="15">
        <f>ROUND(VLOOKUP($C$2,'[82]ERU-1'!$A$6:$BE$17,AH$2,FALSE),3)</f>
        <v>1465</v>
      </c>
      <c r="AI48" s="15">
        <f>ROUND(VLOOKUP($C$2,'[82]ERU-1'!$A$6:$BE$17,AI$2,FALSE),3)</f>
        <v>0</v>
      </c>
      <c r="AJ48" s="15" t="s">
        <v>595</v>
      </c>
      <c r="AK48" s="15">
        <f>ROUND(VLOOKUP($C$2,'[82]ERU-1'!$A$6:$BE$17,AK$2,FALSE),3)</f>
        <v>0</v>
      </c>
      <c r="AL48" s="15">
        <f>ROUND(VLOOKUP($C$2,'[82]ERU-1'!$A$6:$BE$17,AL$2,FALSE),3)</f>
        <v>0</v>
      </c>
      <c r="AM48" s="15">
        <f>ROUND(VLOOKUP($C$2,'[82]ERU-1'!$A$6:$BE$17,AM$2,FALSE),3)</f>
        <v>313.88400000000001</v>
      </c>
      <c r="AN48" s="15">
        <f>ROUND(VLOOKUP($C$2,'[82]ERU-1'!$A$6:$BE$17,AN$2,FALSE),3)</f>
        <v>0</v>
      </c>
      <c r="AO48" s="15">
        <f>ROUND(VLOOKUP($C$2,'[82]ERU-1'!$A$6:$BE$17,AO$2,FALSE),3)</f>
        <v>0</v>
      </c>
      <c r="AP48" s="15">
        <f>ROUND(VLOOKUP($C$2,'[82]ERU-1'!$A$6:$BE$17,AP$2,FALSE),3)</f>
        <v>0</v>
      </c>
      <c r="AQ48" s="15">
        <f>ROUND(VLOOKUP($C$2,'[82]ERU-1'!$A$6:$BE$17,AQ$2,FALSE),3)</f>
        <v>0</v>
      </c>
      <c r="AR48" s="15">
        <f>ROUND(VLOOKUP($C$2,'[82]ERU-1'!$A$6:$BE$17,AR$2,FALSE),3)</f>
        <v>0</v>
      </c>
      <c r="AS48" s="15">
        <f>ROUND(VLOOKUP($C$2,'[82]ERU-1'!$A$6:$BE$17,AS$2,FALSE),3)</f>
        <v>0</v>
      </c>
      <c r="AT48" s="15">
        <f>ROUND(VLOOKUP($C$2,'[82]ERU-1'!$A$6:$BE$17,AT$2,FALSE),3)</f>
        <v>0</v>
      </c>
      <c r="AU48" s="15">
        <f>ROUND(VLOOKUP($C$2,'[82]ERU-1'!$A$6:$BE$17,AU$2,FALSE),3)</f>
        <v>0</v>
      </c>
      <c r="AV48" s="15">
        <f>ROUND(VLOOKUP($C$2,'[82]ERU-1'!$A$6:$BE$17,AV$2,FALSE),3)</f>
        <v>1465</v>
      </c>
      <c r="AW48" s="15">
        <f>ROUND(VLOOKUP($C$2,'[82]ERU-1'!$A$6:$BE$17,AW$2,FALSE),3)</f>
        <v>0</v>
      </c>
      <c r="AX48" s="15">
        <f>ROUND(VLOOKUP($C$2,'[82]ERU-1'!$A$6:$BE$17,AX$2,FALSE),3)</f>
        <v>0</v>
      </c>
      <c r="AY48" s="15">
        <f>ROUND(VLOOKUP($C$2,'[82]ERU-1'!$A$6:$BE$17,AY$2,FALSE),3)</f>
        <v>0</v>
      </c>
      <c r="AZ48" s="15">
        <f>ROUND(VLOOKUP($C$2,'[82]ERU-1'!$A$6:$BE$17,AZ$2,FALSE),3)</f>
        <v>0</v>
      </c>
      <c r="BA48" s="15">
        <f>ROUND(VLOOKUP($C$2,'[82]ERU-1'!$A$6:$BE$17,BA$2,FALSE),3)</f>
        <v>0</v>
      </c>
      <c r="BB48" s="15">
        <f>ROUND(VLOOKUP($C$2,'[82]ERU-1'!$A$6:$BE$17,BB$2,FALSE),3)</f>
        <v>0</v>
      </c>
      <c r="BC48" s="15">
        <f>ROUND(VLOOKUP($C$2,'[82]ERU-1'!$A$6:$BE$17,BC$2,FALSE),3)</f>
        <v>0</v>
      </c>
      <c r="BD48" s="15">
        <f>ROUND(VLOOKUP($C$2,'[82]ERU-1'!$A$6:$BE$17,BD$2,FALSE),3)</f>
        <v>0</v>
      </c>
      <c r="BE48" s="15">
        <f>ROUND(VLOOKUP($C$2,'[82]ERU-1'!$A$6:$BE$17,BE$2,FALSE),3)</f>
        <v>323.37</v>
      </c>
      <c r="BF48" s="15">
        <f>ROUND(VLOOKUP($C$2,'[82]ERU-1'!$A$6:$BE$17,BF$2,FALSE),3)</f>
        <v>1465</v>
      </c>
      <c r="BG48" s="15">
        <f>ROUND(VLOOKUP($C$2,'[82]ERU-1'!$A$6:$BE$17,BG$2,FALSE),3)</f>
        <v>884.50199999999995</v>
      </c>
      <c r="BH48" s="15"/>
      <c r="BI48" s="15"/>
      <c r="BJ48" s="15" t="s">
        <v>745</v>
      </c>
      <c r="BK48" s="15" t="str">
        <f>INDEX(Licence!$I$2:$I$181,MATCH(Data!BJ48,Licence!$C$2:$C$181,0))</f>
        <v>Karlovarský</v>
      </c>
      <c r="BL48" s="15">
        <f>INDEX(Licence!$G$2:$G$181,MATCH(Data!BJ48,Licence!$C$2:$C$181,0))/1000</f>
        <v>0.8</v>
      </c>
      <c r="BM48" s="15">
        <f>INDEX(Licence!$F$2:$F$181,MATCH(Data!BJ48,Licence!$C$2:$C$181,0))/1000</f>
        <v>1.046</v>
      </c>
      <c r="BN48" s="15" t="str">
        <f>INDEX(Licence!$K$2:$K$181,MATCH(Data!BJ48,Licence!$C$2:$C$181,0))</f>
        <v>ČEZ Distribuce, a.s.</v>
      </c>
      <c r="BO48" s="15"/>
      <c r="BP48" s="16">
        <f t="shared" si="6"/>
        <v>82.567868070896893</v>
      </c>
      <c r="BS48" t="str">
        <f t="shared" si="7"/>
        <v>KJ - Kraslice, Školní</v>
      </c>
    </row>
    <row r="49" spans="1:71" ht="18.75" x14ac:dyDescent="0.3">
      <c r="A49" s="15">
        <f>[83]ExportDB!$C$3</f>
        <v>3521</v>
      </c>
      <c r="B49" s="25">
        <f t="shared" si="2"/>
        <v>45</v>
      </c>
      <c r="C49" s="14" t="s">
        <v>647</v>
      </c>
      <c r="D49" s="15" t="str">
        <f t="shared" si="3"/>
        <v>Únor</v>
      </c>
      <c r="E49" s="15">
        <f>ROUND(VLOOKUP($C$2,'[83]ERU-1'!$A$6:$BE$17,E$2,FALSE),3)</f>
        <v>2</v>
      </c>
      <c r="F49" s="47">
        <f t="shared" si="4"/>
        <v>0</v>
      </c>
      <c r="G49" s="15">
        <f>ROUND(VLOOKUP($C$2,'[84]ERU-1'!$A$6:$BE$17,G$2,FALSE),3)</f>
        <v>1108.5650000000001</v>
      </c>
      <c r="H49" s="15">
        <f>ROUND(VLOOKUP($C$2,'[84]ERU-1'!$A$6:$BE$17,H$2,FALSE),3)</f>
        <v>503.34699999999998</v>
      </c>
      <c r="I49" s="15">
        <f>ROUND(VLOOKUP($C$2,'[84]ERU-1'!$A$6:$BE$17,I$2,FALSE),3)</f>
        <v>605.21799999999996</v>
      </c>
      <c r="J49" s="15">
        <f>ROUND(VLOOKUP($C$2,'[84]ERU-1'!$A$6:$BE$17,J$2,FALSE),3)</f>
        <v>35.478999999999999</v>
      </c>
      <c r="K49" s="15">
        <f>ROUND(VLOOKUP($C$2,'[84]ERU-1'!$A$6:$BE$17,K$2,FALSE),3)</f>
        <v>0</v>
      </c>
      <c r="L49" s="15">
        <f>ROUND(VLOOKUP($C$2,'[84]ERU-1'!$A$6:$BE$17,L$2,FALSE),3)</f>
        <v>409.14</v>
      </c>
      <c r="M49" s="15">
        <f>ROUND(VLOOKUP($C$2,'[84]ERU-1'!$A$6:$BE$17,M$2,FALSE),3)</f>
        <v>3.5390000000000001</v>
      </c>
      <c r="N49" s="15">
        <f>ROUND(VLOOKUP($C$2,'[84]ERU-1'!$A$6:$BE$17,N$2,FALSE),3)</f>
        <v>4.2549999999999999</v>
      </c>
      <c r="O49" s="15">
        <f>ROUND(VLOOKUP($C$2,'[84]ERU-1'!$A$6:$BE$17,O$2,FALSE),3)</f>
        <v>0</v>
      </c>
      <c r="P49" s="15">
        <f>ROUND(VLOOKUP($C$2,'[84]ERU-1'!$A$6:$BE$17,P$2,FALSE),3)</f>
        <v>0</v>
      </c>
      <c r="Q49" s="15">
        <f>ROUND(VLOOKUP($C$2,'[84]ERU-1'!$A$6:$BE$17,Q$2,FALSE),3)</f>
        <v>401.346</v>
      </c>
      <c r="R49" s="43">
        <f t="shared" si="5"/>
        <v>0</v>
      </c>
      <c r="S49" s="15">
        <f>ROUND(VLOOKUP($C$2,'[84]ERU-1'!$A$6:$BE$17,S$2,FALSE),3)</f>
        <v>1771</v>
      </c>
      <c r="T49" s="15">
        <f>ROUND(VLOOKUP($C$2,'[84]ERU-1'!$A$6:$BE$17,T$2,FALSE),3)</f>
        <v>0</v>
      </c>
      <c r="U49" s="15">
        <f>ROUND(VLOOKUP($C$2,'[84]ERU-1'!$A$6:$BE$17,U$2,FALSE),3)</f>
        <v>0</v>
      </c>
      <c r="V49" s="15">
        <f>ROUND(VLOOKUP($C$2,'[84]ERU-1'!$A$6:$BE$17,V$2,FALSE),3)</f>
        <v>0</v>
      </c>
      <c r="W49" s="15">
        <f>ROUND(VLOOKUP($C$2,'[84]ERU-1'!$A$6:$BE$17,W$2,FALSE),3)</f>
        <v>0</v>
      </c>
      <c r="X49" s="15">
        <f>ROUND(VLOOKUP($C$2,'[84]ERU-1'!$A$6:$BE$17,X$2,FALSE),3)</f>
        <v>1771</v>
      </c>
      <c r="Y49" s="15">
        <f>ROUND(VLOOKUP($C$2,'[84]ERU-1'!$A$6:$BE$17,Y$2,FALSE),3)</f>
        <v>0</v>
      </c>
      <c r="Z49" s="15">
        <f>ROUND(VLOOKUP($C$2,'[84]ERU-1'!$A$6:$BE$17,Z$2,FALSE),3)</f>
        <v>0.55000000000000004</v>
      </c>
      <c r="AA49" s="15">
        <f>ROUND(VLOOKUP($C$2,'[84]ERU-1'!$A$6:$BE$17,AA$2,FALSE),3)</f>
        <v>409.14</v>
      </c>
      <c r="AB49" s="15">
        <f>ROUND(VLOOKUP($C$2,'[84]ERU-1'!$A$6:$BE$17,AB$2,FALSE),3)</f>
        <v>8.3439999999999994</v>
      </c>
      <c r="AC49" s="15">
        <f>ROUND(VLOOKUP($C$2,'[84]ERU-1'!$A$6:$BE$17,AC$2,FALSE),3)</f>
        <v>0</v>
      </c>
      <c r="AD49" s="15">
        <f>ROUND(VLOOKUP($C$2,'[84]ERU-1'!$A$6:$BE$17,AD$2,FALSE),3)</f>
        <v>0</v>
      </c>
      <c r="AE49" s="15">
        <f>ROUND(VLOOKUP($C$2,'[84]ERU-1'!$A$6:$BE$17,AE$2,FALSE),3)</f>
        <v>0</v>
      </c>
      <c r="AF49" s="15">
        <f>ROUND(VLOOKUP($C$2,'[84]ERU-1'!$A$6:$BE$17,AF$2,FALSE),3)</f>
        <v>0</v>
      </c>
      <c r="AG49" s="15">
        <f>ROUND(VLOOKUP($C$2,'[84]ERU-1'!$A$6:$BE$17,AG$2,FALSE),3)</f>
        <v>0</v>
      </c>
      <c r="AH49" s="15">
        <f>ROUND(VLOOKUP($C$2,'[84]ERU-1'!$A$6:$BE$17,AH$2,FALSE),3)</f>
        <v>1771</v>
      </c>
      <c r="AI49" s="15">
        <f>ROUND(VLOOKUP($C$2,'[84]ERU-1'!$A$6:$BE$17,AI$2,FALSE),3)</f>
        <v>0</v>
      </c>
      <c r="AJ49" s="15" t="s">
        <v>595</v>
      </c>
      <c r="AK49" s="15">
        <f>ROUND(VLOOKUP($C$2,'[84]ERU-1'!$A$6:$BE$17,AK$2,FALSE),3)</f>
        <v>0</v>
      </c>
      <c r="AL49" s="15">
        <f>ROUND(VLOOKUP($C$2,'[84]ERU-1'!$A$6:$BE$17,AL$2,FALSE),3)</f>
        <v>0</v>
      </c>
      <c r="AM49" s="15">
        <f>ROUND(VLOOKUP($C$2,'[84]ERU-1'!$A$6:$BE$17,AM$2,FALSE),3)</f>
        <v>401.346</v>
      </c>
      <c r="AN49" s="15">
        <f>ROUND(VLOOKUP($C$2,'[84]ERU-1'!$A$6:$BE$17,AN$2,FALSE),3)</f>
        <v>0</v>
      </c>
      <c r="AO49" s="15">
        <f>ROUND(VLOOKUP($C$2,'[84]ERU-1'!$A$6:$BE$17,AO$2,FALSE),3)</f>
        <v>0</v>
      </c>
      <c r="AP49" s="15">
        <f>ROUND(VLOOKUP($C$2,'[84]ERU-1'!$A$6:$BE$17,AP$2,FALSE),3)</f>
        <v>0</v>
      </c>
      <c r="AQ49" s="15">
        <f>ROUND(VLOOKUP($C$2,'[84]ERU-1'!$A$6:$BE$17,AQ$2,FALSE),3)</f>
        <v>0</v>
      </c>
      <c r="AR49" s="15">
        <f>ROUND(VLOOKUP($C$2,'[84]ERU-1'!$A$6:$BE$17,AR$2,FALSE),3)</f>
        <v>0</v>
      </c>
      <c r="AS49" s="15">
        <f>ROUND(VLOOKUP($C$2,'[84]ERU-1'!$A$6:$BE$17,AS$2,FALSE),3)</f>
        <v>0</v>
      </c>
      <c r="AT49" s="15">
        <f>ROUND(VLOOKUP($C$2,'[84]ERU-1'!$A$6:$BE$17,AT$2,FALSE),3)</f>
        <v>0</v>
      </c>
      <c r="AU49" s="15">
        <f>ROUND(VLOOKUP($C$2,'[84]ERU-1'!$A$6:$BE$17,AU$2,FALSE),3)</f>
        <v>0</v>
      </c>
      <c r="AV49" s="15">
        <f>ROUND(VLOOKUP($C$2,'[84]ERU-1'!$A$6:$BE$17,AV$2,FALSE),3)</f>
        <v>1771</v>
      </c>
      <c r="AW49" s="15">
        <f>ROUND(VLOOKUP($C$2,'[84]ERU-1'!$A$6:$BE$17,AW$2,FALSE),3)</f>
        <v>0</v>
      </c>
      <c r="AX49" s="15">
        <f>ROUND(VLOOKUP($C$2,'[84]ERU-1'!$A$6:$BE$17,AX$2,FALSE),3)</f>
        <v>0</v>
      </c>
      <c r="AY49" s="15">
        <f>ROUND(VLOOKUP($C$2,'[84]ERU-1'!$A$6:$BE$17,AY$2,FALSE),3)</f>
        <v>0</v>
      </c>
      <c r="AZ49" s="15">
        <f>ROUND(VLOOKUP($C$2,'[84]ERU-1'!$A$6:$BE$17,AZ$2,FALSE),3)</f>
        <v>0</v>
      </c>
      <c r="BA49" s="15">
        <f>ROUND(VLOOKUP($C$2,'[84]ERU-1'!$A$6:$BE$17,BA$2,FALSE),3)</f>
        <v>0</v>
      </c>
      <c r="BB49" s="15">
        <f>ROUND(VLOOKUP($C$2,'[84]ERU-1'!$A$6:$BE$17,BB$2,FALSE),3)</f>
        <v>0</v>
      </c>
      <c r="BC49" s="15">
        <f>ROUND(VLOOKUP($C$2,'[84]ERU-1'!$A$6:$BE$17,BC$2,FALSE),3)</f>
        <v>0</v>
      </c>
      <c r="BD49" s="15">
        <f>ROUND(VLOOKUP($C$2,'[84]ERU-1'!$A$6:$BE$17,BD$2,FALSE),3)</f>
        <v>0</v>
      </c>
      <c r="BE49" s="15">
        <f>ROUND(VLOOKUP($C$2,'[84]ERU-1'!$A$6:$BE$17,BE$2,FALSE),3)</f>
        <v>409.14</v>
      </c>
      <c r="BF49" s="15">
        <f>ROUND(VLOOKUP($C$2,'[84]ERU-1'!$A$6:$BE$17,BF$2,FALSE),3)</f>
        <v>1771</v>
      </c>
      <c r="BG49" s="15">
        <f>ROUND(VLOOKUP($C$2,'[84]ERU-1'!$A$6:$BE$17,BG$2,FALSE),3)</f>
        <v>1108.5650000000001</v>
      </c>
      <c r="BH49" s="15"/>
      <c r="BI49" s="15"/>
      <c r="BJ49" s="15" t="s">
        <v>746</v>
      </c>
      <c r="BK49" s="15" t="str">
        <f>INDEX(Licence!$I$2:$I$181,MATCH(Data!BJ49,Licence!$C$2:$C$181,0))</f>
        <v>Karlovarský</v>
      </c>
      <c r="BL49" s="15">
        <f>INDEX(Licence!$G$2:$G$181,MATCH(Data!BJ49,Licence!$C$2:$C$181,0))/1000</f>
        <v>0.999</v>
      </c>
      <c r="BM49" s="15">
        <f>INDEX(Licence!$F$2:$F$181,MATCH(Data!BJ49,Licence!$C$2:$C$181,0))/1000</f>
        <v>1.274</v>
      </c>
      <c r="BN49" s="15" t="str">
        <f>INDEX(Licence!$K$2:$K$181,MATCH(Data!BJ49,Licence!$C$2:$C$181,0))</f>
        <v>ČEZ Distribuce, a.s.</v>
      </c>
      <c r="BO49" s="15"/>
      <c r="BP49" s="16">
        <f t="shared" si="6"/>
        <v>81.28386196970358</v>
      </c>
      <c r="BS49" t="str">
        <f t="shared" si="7"/>
        <v>KJ - Kraslice, Pohraniční stráže</v>
      </c>
    </row>
    <row r="50" spans="1:71" ht="18.75" x14ac:dyDescent="0.3">
      <c r="A50" s="15">
        <f>[85]ExportDB!$C$3</f>
        <v>3034</v>
      </c>
      <c r="B50" s="25">
        <f t="shared" si="2"/>
        <v>46</v>
      </c>
      <c r="C50" s="14" t="s">
        <v>648</v>
      </c>
      <c r="D50" s="15" t="str">
        <f t="shared" si="3"/>
        <v>Únor</v>
      </c>
      <c r="E50" s="15">
        <f>ROUND(VLOOKUP($C$2,'[85]ERU-1'!$A$6:$BE$17,E$2,FALSE),3)</f>
        <v>2</v>
      </c>
      <c r="F50" s="47">
        <f t="shared" si="4"/>
        <v>0</v>
      </c>
      <c r="G50" s="15">
        <f>ROUND(VLOOKUP($C$2,'[86]ERU-1'!$A$6:$BE$17,G$2,FALSE),3)</f>
        <v>1525.039</v>
      </c>
      <c r="H50" s="15">
        <f>ROUND(VLOOKUP($C$2,'[86]ERU-1'!$A$6:$BE$17,H$2,FALSE),3)</f>
        <v>712.62300000000005</v>
      </c>
      <c r="I50" s="15">
        <f>ROUND(VLOOKUP($C$2,'[86]ERU-1'!$A$6:$BE$17,I$2,FALSE),3)</f>
        <v>812.41600000000005</v>
      </c>
      <c r="J50" s="15">
        <f>ROUND(VLOOKUP($C$2,'[86]ERU-1'!$A$6:$BE$17,J$2,FALSE),3)</f>
        <v>35.363999999999997</v>
      </c>
      <c r="K50" s="15">
        <f>ROUND(VLOOKUP($C$2,'[86]ERU-1'!$A$6:$BE$17,K$2,FALSE),3)</f>
        <v>0</v>
      </c>
      <c r="L50" s="15">
        <f>ROUND(VLOOKUP($C$2,'[86]ERU-1'!$A$6:$BE$17,L$2,FALSE),3)</f>
        <v>589.89300000000003</v>
      </c>
      <c r="M50" s="15">
        <f>ROUND(VLOOKUP($C$2,'[86]ERU-1'!$A$6:$BE$17,M$2,FALSE),3)</f>
        <v>4.6849999999999996</v>
      </c>
      <c r="N50" s="15">
        <f>ROUND(VLOOKUP($C$2,'[86]ERU-1'!$A$6:$BE$17,N$2,FALSE),3)</f>
        <v>5.3419999999999996</v>
      </c>
      <c r="O50" s="15">
        <f>ROUND(VLOOKUP($C$2,'[86]ERU-1'!$A$6:$BE$17,O$2,FALSE),3)</f>
        <v>0</v>
      </c>
      <c r="P50" s="15">
        <f>ROUND(VLOOKUP($C$2,'[86]ERU-1'!$A$6:$BE$17,P$2,FALSE),3)</f>
        <v>0</v>
      </c>
      <c r="Q50" s="15">
        <f>ROUND(VLOOKUP($C$2,'[86]ERU-1'!$A$6:$BE$17,Q$2,FALSE),3)</f>
        <v>579.86599999999999</v>
      </c>
      <c r="R50" s="43">
        <f t="shared" si="5"/>
        <v>0</v>
      </c>
      <c r="S50" s="15">
        <f>ROUND(VLOOKUP($C$2,'[86]ERU-1'!$A$6:$BE$17,S$2,FALSE),3)</f>
        <v>2421</v>
      </c>
      <c r="T50" s="15">
        <f>ROUND(VLOOKUP($C$2,'[86]ERU-1'!$A$6:$BE$17,T$2,FALSE),3)</f>
        <v>0</v>
      </c>
      <c r="U50" s="15">
        <f>ROUND(VLOOKUP($C$2,'[86]ERU-1'!$A$6:$BE$17,U$2,FALSE),3)</f>
        <v>0</v>
      </c>
      <c r="V50" s="15">
        <f>ROUND(VLOOKUP($C$2,'[86]ERU-1'!$A$6:$BE$17,V$2,FALSE),3)</f>
        <v>0</v>
      </c>
      <c r="W50" s="15">
        <f>ROUND(VLOOKUP($C$2,'[86]ERU-1'!$A$6:$BE$17,W$2,FALSE),3)</f>
        <v>0</v>
      </c>
      <c r="X50" s="15">
        <f>ROUND(VLOOKUP($C$2,'[86]ERU-1'!$A$6:$BE$17,X$2,FALSE),3)</f>
        <v>2421</v>
      </c>
      <c r="Y50" s="15">
        <f>ROUND(VLOOKUP($C$2,'[86]ERU-1'!$A$6:$BE$17,Y$2,FALSE),3)</f>
        <v>0</v>
      </c>
      <c r="Z50" s="15">
        <f>ROUND(VLOOKUP($C$2,'[86]ERU-1'!$A$6:$BE$17,Z$2,FALSE),3)</f>
        <v>1.2889999999999999</v>
      </c>
      <c r="AA50" s="15">
        <f>ROUND(VLOOKUP($C$2,'[86]ERU-1'!$A$6:$BE$17,AA$2,FALSE),3)</f>
        <v>589.89300000000003</v>
      </c>
      <c r="AB50" s="15">
        <f>ROUND(VLOOKUP($C$2,'[86]ERU-1'!$A$6:$BE$17,AB$2,FALSE),3)</f>
        <v>11.316000000000001</v>
      </c>
      <c r="AC50" s="15">
        <f>ROUND(VLOOKUP($C$2,'[86]ERU-1'!$A$6:$BE$17,AC$2,FALSE),3)</f>
        <v>0</v>
      </c>
      <c r="AD50" s="15">
        <f>ROUND(VLOOKUP($C$2,'[86]ERU-1'!$A$6:$BE$17,AD$2,FALSE),3)</f>
        <v>0</v>
      </c>
      <c r="AE50" s="15">
        <f>ROUND(VLOOKUP($C$2,'[86]ERU-1'!$A$6:$BE$17,AE$2,FALSE),3)</f>
        <v>0</v>
      </c>
      <c r="AF50" s="15">
        <f>ROUND(VLOOKUP($C$2,'[86]ERU-1'!$A$6:$BE$17,AF$2,FALSE),3)</f>
        <v>0</v>
      </c>
      <c r="AG50" s="15">
        <f>ROUND(VLOOKUP($C$2,'[86]ERU-1'!$A$6:$BE$17,AG$2,FALSE),3)</f>
        <v>0</v>
      </c>
      <c r="AH50" s="15">
        <f>ROUND(VLOOKUP($C$2,'[86]ERU-1'!$A$6:$BE$17,AH$2,FALSE),3)</f>
        <v>2421</v>
      </c>
      <c r="AI50" s="15">
        <f>ROUND(VLOOKUP($C$2,'[86]ERU-1'!$A$6:$BE$17,AI$2,FALSE),3)</f>
        <v>0</v>
      </c>
      <c r="AJ50" s="15" t="s">
        <v>595</v>
      </c>
      <c r="AK50" s="15">
        <f>ROUND(VLOOKUP($C$2,'[86]ERU-1'!$A$6:$BE$17,AK$2,FALSE),3)</f>
        <v>0</v>
      </c>
      <c r="AL50" s="15">
        <f>ROUND(VLOOKUP($C$2,'[86]ERU-1'!$A$6:$BE$17,AL$2,FALSE),3)</f>
        <v>0</v>
      </c>
      <c r="AM50" s="15">
        <f>ROUND(VLOOKUP($C$2,'[86]ERU-1'!$A$6:$BE$17,AM$2,FALSE),3)</f>
        <v>579.86599999999999</v>
      </c>
      <c r="AN50" s="15">
        <f>ROUND(VLOOKUP($C$2,'[86]ERU-1'!$A$6:$BE$17,AN$2,FALSE),3)</f>
        <v>0</v>
      </c>
      <c r="AO50" s="15">
        <f>ROUND(VLOOKUP($C$2,'[86]ERU-1'!$A$6:$BE$17,AO$2,FALSE),3)</f>
        <v>0</v>
      </c>
      <c r="AP50" s="15">
        <f>ROUND(VLOOKUP($C$2,'[86]ERU-1'!$A$6:$BE$17,AP$2,FALSE),3)</f>
        <v>0</v>
      </c>
      <c r="AQ50" s="15">
        <f>ROUND(VLOOKUP($C$2,'[86]ERU-1'!$A$6:$BE$17,AQ$2,FALSE),3)</f>
        <v>0</v>
      </c>
      <c r="AR50" s="15">
        <f>ROUND(VLOOKUP($C$2,'[86]ERU-1'!$A$6:$BE$17,AR$2,FALSE),3)</f>
        <v>0</v>
      </c>
      <c r="AS50" s="15">
        <f>ROUND(VLOOKUP($C$2,'[86]ERU-1'!$A$6:$BE$17,AS$2,FALSE),3)</f>
        <v>0</v>
      </c>
      <c r="AT50" s="15">
        <f>ROUND(VLOOKUP($C$2,'[86]ERU-1'!$A$6:$BE$17,AT$2,FALSE),3)</f>
        <v>0</v>
      </c>
      <c r="AU50" s="15">
        <f>ROUND(VLOOKUP($C$2,'[86]ERU-1'!$A$6:$BE$17,AU$2,FALSE),3)</f>
        <v>0</v>
      </c>
      <c r="AV50" s="15">
        <f>ROUND(VLOOKUP($C$2,'[86]ERU-1'!$A$6:$BE$17,AV$2,FALSE),3)</f>
        <v>2421</v>
      </c>
      <c r="AW50" s="15">
        <f>ROUND(VLOOKUP($C$2,'[86]ERU-1'!$A$6:$BE$17,AW$2,FALSE),3)</f>
        <v>0</v>
      </c>
      <c r="AX50" s="15">
        <f>ROUND(VLOOKUP($C$2,'[86]ERU-1'!$A$6:$BE$17,AX$2,FALSE),3)</f>
        <v>0</v>
      </c>
      <c r="AY50" s="15">
        <f>ROUND(VLOOKUP($C$2,'[86]ERU-1'!$A$6:$BE$17,AY$2,FALSE),3)</f>
        <v>0</v>
      </c>
      <c r="AZ50" s="15">
        <f>ROUND(VLOOKUP($C$2,'[86]ERU-1'!$A$6:$BE$17,AZ$2,FALSE),3)</f>
        <v>0</v>
      </c>
      <c r="BA50" s="15">
        <f>ROUND(VLOOKUP($C$2,'[86]ERU-1'!$A$6:$BE$17,BA$2,FALSE),3)</f>
        <v>0</v>
      </c>
      <c r="BB50" s="15">
        <f>ROUND(VLOOKUP($C$2,'[86]ERU-1'!$A$6:$BE$17,BB$2,FALSE),3)</f>
        <v>0</v>
      </c>
      <c r="BC50" s="15">
        <f>ROUND(VLOOKUP($C$2,'[86]ERU-1'!$A$6:$BE$17,BC$2,FALSE),3)</f>
        <v>0</v>
      </c>
      <c r="BD50" s="15">
        <f>ROUND(VLOOKUP($C$2,'[86]ERU-1'!$A$6:$BE$17,BD$2,FALSE),3)</f>
        <v>0</v>
      </c>
      <c r="BE50" s="15">
        <f>ROUND(VLOOKUP($C$2,'[86]ERU-1'!$A$6:$BE$17,BE$2,FALSE),3)</f>
        <v>589.89300000000003</v>
      </c>
      <c r="BF50" s="15">
        <f>ROUND(VLOOKUP($C$2,'[86]ERU-1'!$A$6:$BE$17,BF$2,FALSE),3)</f>
        <v>2421</v>
      </c>
      <c r="BG50" s="15">
        <f>ROUND(VLOOKUP($C$2,'[86]ERU-1'!$A$6:$BE$17,BG$2,FALSE),3)</f>
        <v>1525.039</v>
      </c>
      <c r="BH50" s="15"/>
      <c r="BI50" s="15"/>
      <c r="BJ50" s="15" t="s">
        <v>747</v>
      </c>
      <c r="BK50" s="15" t="str">
        <f>INDEX(Licence!$I$2:$I$181,MATCH(Data!BJ50,Licence!$C$2:$C$181,0))</f>
        <v>Ústecký</v>
      </c>
      <c r="BL50" s="15">
        <f>INDEX(Licence!$G$2:$G$181,MATCH(Data!BJ50,Licence!$C$2:$C$181,0))/1000</f>
        <v>1.56</v>
      </c>
      <c r="BM50" s="15">
        <f>INDEX(Licence!$F$2:$F$181,MATCH(Data!BJ50,Licence!$C$2:$C$181,0))/1000</f>
        <v>1.9950000000000001</v>
      </c>
      <c r="BN50" s="15" t="str">
        <f>INDEX(Licence!$K$2:$K$181,MATCH(Data!BJ50,Licence!$C$2:$C$181,0))</f>
        <v>ČEZ Distribuce, a.s.</v>
      </c>
      <c r="BO50" s="15"/>
      <c r="BP50" s="16">
        <f t="shared" si="6"/>
        <v>82.777751913229764</v>
      </c>
      <c r="BS50" t="str">
        <f t="shared" si="7"/>
        <v>KJ - Krupka</v>
      </c>
    </row>
    <row r="51" spans="1:71" ht="18.75" x14ac:dyDescent="0.3">
      <c r="A51" s="15">
        <f>[87]ExportDB!$C$3</f>
        <v>2927</v>
      </c>
      <c r="B51" s="25">
        <f t="shared" si="2"/>
        <v>47</v>
      </c>
      <c r="C51" s="14" t="s">
        <v>649</v>
      </c>
      <c r="D51" s="15" t="str">
        <f t="shared" si="3"/>
        <v>Únor</v>
      </c>
      <c r="E51" s="15">
        <f>ROUND(VLOOKUP($C$2,'[87]ERU-1'!$A$6:$BE$17,E$2,FALSE),3)</f>
        <v>2</v>
      </c>
      <c r="F51" s="47">
        <f t="shared" si="4"/>
        <v>0</v>
      </c>
      <c r="G51" s="15">
        <f>ROUND(VLOOKUP($C$2,'[88]ERU-1'!$A$6:$BE$17,G$2,FALSE),3)</f>
        <v>44.475999999999999</v>
      </c>
      <c r="H51" s="15">
        <f>ROUND(VLOOKUP($C$2,'[88]ERU-1'!$A$6:$BE$17,H$2,FALSE),3)</f>
        <v>14.959</v>
      </c>
      <c r="I51" s="15">
        <f>ROUND(VLOOKUP($C$2,'[88]ERU-1'!$A$6:$BE$17,I$2,FALSE),3)</f>
        <v>29.516999999999999</v>
      </c>
      <c r="J51" s="15">
        <f>ROUND(VLOOKUP($C$2,'[88]ERU-1'!$A$6:$BE$17,J$2,FALSE),3)</f>
        <v>34.823999999999998</v>
      </c>
      <c r="K51" s="15">
        <f>ROUND(VLOOKUP($C$2,'[88]ERU-1'!$A$6:$BE$17,K$2,FALSE),3)</f>
        <v>0</v>
      </c>
      <c r="L51" s="15">
        <f>ROUND(VLOOKUP($C$2,'[88]ERU-1'!$A$6:$BE$17,L$2,FALSE),3)</f>
        <v>12.951000000000001</v>
      </c>
      <c r="M51" s="15">
        <f>ROUND(VLOOKUP($C$2,'[88]ERU-1'!$A$6:$BE$17,M$2,FALSE),3)</f>
        <v>0</v>
      </c>
      <c r="N51" s="15">
        <f>ROUND(VLOOKUP($C$2,'[88]ERU-1'!$A$6:$BE$17,N$2,FALSE),3)</f>
        <v>0</v>
      </c>
      <c r="O51" s="15">
        <f>ROUND(VLOOKUP($C$2,'[88]ERU-1'!$A$6:$BE$17,O$2,FALSE),3)</f>
        <v>0</v>
      </c>
      <c r="P51" s="15">
        <f>ROUND(VLOOKUP($C$2,'[88]ERU-1'!$A$6:$BE$17,P$2,FALSE),3)</f>
        <v>0</v>
      </c>
      <c r="Q51" s="15">
        <f>ROUND(VLOOKUP($C$2,'[88]ERU-1'!$A$6:$BE$17,Q$2,FALSE),3)</f>
        <v>12.951000000000001</v>
      </c>
      <c r="R51" s="43">
        <f t="shared" si="5"/>
        <v>0</v>
      </c>
      <c r="S51" s="15">
        <f>ROUND(VLOOKUP($C$2,'[88]ERU-1'!$A$6:$BE$17,S$2,FALSE),3)</f>
        <v>92</v>
      </c>
      <c r="T51" s="15">
        <f>ROUND(VLOOKUP($C$2,'[88]ERU-1'!$A$6:$BE$17,T$2,FALSE),3)</f>
        <v>0</v>
      </c>
      <c r="U51" s="15">
        <f>ROUND(VLOOKUP($C$2,'[88]ERU-1'!$A$6:$BE$17,U$2,FALSE),3)</f>
        <v>0</v>
      </c>
      <c r="V51" s="15">
        <f>ROUND(VLOOKUP($C$2,'[88]ERU-1'!$A$6:$BE$17,V$2,FALSE),3)</f>
        <v>0</v>
      </c>
      <c r="W51" s="15">
        <f>ROUND(VLOOKUP($C$2,'[88]ERU-1'!$A$6:$BE$17,W$2,FALSE),3)</f>
        <v>0</v>
      </c>
      <c r="X51" s="15">
        <f>ROUND(VLOOKUP($C$2,'[88]ERU-1'!$A$6:$BE$17,X$2,FALSE),3)</f>
        <v>92</v>
      </c>
      <c r="Y51" s="15">
        <f>ROUND(VLOOKUP($C$2,'[88]ERU-1'!$A$6:$BE$17,Y$2,FALSE),3)</f>
        <v>0</v>
      </c>
      <c r="Z51" s="15">
        <f>ROUND(VLOOKUP($C$2,'[88]ERU-1'!$A$6:$BE$17,Z$2,FALSE),3)</f>
        <v>4.1379999999999999</v>
      </c>
      <c r="AA51" s="15">
        <f>ROUND(VLOOKUP($C$2,'[88]ERU-1'!$A$6:$BE$17,AA$2,FALSE),3)</f>
        <v>12.951000000000001</v>
      </c>
      <c r="AB51" s="15">
        <f>ROUND(VLOOKUP($C$2,'[88]ERU-1'!$A$6:$BE$17,AB$2,FALSE),3)</f>
        <v>4.1379999999999999</v>
      </c>
      <c r="AC51" s="15">
        <f>ROUND(VLOOKUP($C$2,'[88]ERU-1'!$A$6:$BE$17,AC$2,FALSE),3)</f>
        <v>0</v>
      </c>
      <c r="AD51" s="15">
        <f>ROUND(VLOOKUP($C$2,'[88]ERU-1'!$A$6:$BE$17,AD$2,FALSE),3)</f>
        <v>0</v>
      </c>
      <c r="AE51" s="15">
        <f>ROUND(VLOOKUP($C$2,'[88]ERU-1'!$A$6:$BE$17,AE$2,FALSE),3)</f>
        <v>0</v>
      </c>
      <c r="AF51" s="15">
        <f>ROUND(VLOOKUP($C$2,'[88]ERU-1'!$A$6:$BE$17,AF$2,FALSE),3)</f>
        <v>0</v>
      </c>
      <c r="AG51" s="15">
        <f>ROUND(VLOOKUP($C$2,'[88]ERU-1'!$A$6:$BE$17,AG$2,FALSE),3)</f>
        <v>0</v>
      </c>
      <c r="AH51" s="15">
        <f>ROUND(VLOOKUP($C$2,'[88]ERU-1'!$A$6:$BE$17,AH$2,FALSE),3)</f>
        <v>92</v>
      </c>
      <c r="AI51" s="15">
        <f>ROUND(VLOOKUP($C$2,'[88]ERU-1'!$A$6:$BE$17,AI$2,FALSE),3)</f>
        <v>0</v>
      </c>
      <c r="AJ51" s="15" t="s">
        <v>595</v>
      </c>
      <c r="AK51" s="15">
        <f>ROUND(VLOOKUP($C$2,'[88]ERU-1'!$A$6:$BE$17,AK$2,FALSE),3)</f>
        <v>0</v>
      </c>
      <c r="AL51" s="15">
        <f>ROUND(VLOOKUP($C$2,'[88]ERU-1'!$A$6:$BE$17,AL$2,FALSE),3)</f>
        <v>0</v>
      </c>
      <c r="AM51" s="15">
        <f>ROUND(VLOOKUP($C$2,'[88]ERU-1'!$A$6:$BE$17,AM$2,FALSE),3)</f>
        <v>12.951000000000001</v>
      </c>
      <c r="AN51" s="15">
        <f>ROUND(VLOOKUP($C$2,'[88]ERU-1'!$A$6:$BE$17,AN$2,FALSE),3)</f>
        <v>0</v>
      </c>
      <c r="AO51" s="15">
        <f>ROUND(VLOOKUP($C$2,'[88]ERU-1'!$A$6:$BE$17,AO$2,FALSE),3)</f>
        <v>0</v>
      </c>
      <c r="AP51" s="15">
        <f>ROUND(VLOOKUP($C$2,'[88]ERU-1'!$A$6:$BE$17,AP$2,FALSE),3)</f>
        <v>0</v>
      </c>
      <c r="AQ51" s="15">
        <f>ROUND(VLOOKUP($C$2,'[88]ERU-1'!$A$6:$BE$17,AQ$2,FALSE),3)</f>
        <v>0</v>
      </c>
      <c r="AR51" s="15">
        <f>ROUND(VLOOKUP($C$2,'[88]ERU-1'!$A$6:$BE$17,AR$2,FALSE),3)</f>
        <v>0</v>
      </c>
      <c r="AS51" s="15">
        <f>ROUND(VLOOKUP($C$2,'[88]ERU-1'!$A$6:$BE$17,AS$2,FALSE),3)</f>
        <v>0</v>
      </c>
      <c r="AT51" s="15">
        <f>ROUND(VLOOKUP($C$2,'[88]ERU-1'!$A$6:$BE$17,AT$2,FALSE),3)</f>
        <v>0</v>
      </c>
      <c r="AU51" s="15">
        <f>ROUND(VLOOKUP($C$2,'[88]ERU-1'!$A$6:$BE$17,AU$2,FALSE),3)</f>
        <v>0</v>
      </c>
      <c r="AV51" s="15">
        <f>ROUND(VLOOKUP($C$2,'[88]ERU-1'!$A$6:$BE$17,AV$2,FALSE),3)</f>
        <v>92</v>
      </c>
      <c r="AW51" s="15">
        <f>ROUND(VLOOKUP($C$2,'[88]ERU-1'!$A$6:$BE$17,AW$2,FALSE),3)</f>
        <v>0</v>
      </c>
      <c r="AX51" s="15">
        <f>ROUND(VLOOKUP($C$2,'[88]ERU-1'!$A$6:$BE$17,AX$2,FALSE),3)</f>
        <v>0</v>
      </c>
      <c r="AY51" s="15">
        <f>ROUND(VLOOKUP($C$2,'[88]ERU-1'!$A$6:$BE$17,AY$2,FALSE),3)</f>
        <v>0</v>
      </c>
      <c r="AZ51" s="15">
        <f>ROUND(VLOOKUP($C$2,'[88]ERU-1'!$A$6:$BE$17,AZ$2,FALSE),3)</f>
        <v>0</v>
      </c>
      <c r="BA51" s="15">
        <f>ROUND(VLOOKUP($C$2,'[88]ERU-1'!$A$6:$BE$17,BA$2,FALSE),3)</f>
        <v>0</v>
      </c>
      <c r="BB51" s="15">
        <f>ROUND(VLOOKUP($C$2,'[88]ERU-1'!$A$6:$BE$17,BB$2,FALSE),3)</f>
        <v>0</v>
      </c>
      <c r="BC51" s="15">
        <f>ROUND(VLOOKUP($C$2,'[88]ERU-1'!$A$6:$BE$17,BC$2,FALSE),3)</f>
        <v>0</v>
      </c>
      <c r="BD51" s="15">
        <f>ROUND(VLOOKUP($C$2,'[88]ERU-1'!$A$6:$BE$17,BD$2,FALSE),3)</f>
        <v>0</v>
      </c>
      <c r="BE51" s="15">
        <f>ROUND(VLOOKUP($C$2,'[88]ERU-1'!$A$6:$BE$17,BE$2,FALSE),3)</f>
        <v>12.951000000000001</v>
      </c>
      <c r="BF51" s="15">
        <f>ROUND(VLOOKUP($C$2,'[88]ERU-1'!$A$6:$BE$17,BF$2,FALSE),3)</f>
        <v>92</v>
      </c>
      <c r="BG51" s="15">
        <f>ROUND(VLOOKUP($C$2,'[88]ERU-1'!$A$6:$BE$17,BG$2,FALSE),3)</f>
        <v>44.475999999999999</v>
      </c>
      <c r="BH51" s="15"/>
      <c r="BI51" s="15"/>
      <c r="BJ51" s="15" t="s">
        <v>748</v>
      </c>
      <c r="BK51" s="15" t="str">
        <f>INDEX(Licence!$I$2:$I$181,MATCH(Data!BJ51,Licence!$C$2:$C$181,0))</f>
        <v>Olomoucký</v>
      </c>
      <c r="BL51" s="15">
        <f>INDEX(Licence!$G$2:$G$181,MATCH(Data!BJ51,Licence!$C$2:$C$181,0))/1000</f>
        <v>0.03</v>
      </c>
      <c r="BM51" s="15">
        <f>INDEX(Licence!$F$2:$F$181,MATCH(Data!BJ51,Licence!$C$2:$C$181,0))/1000</f>
        <v>6.2E-2</v>
      </c>
      <c r="BN51" s="15" t="str">
        <f>INDEX(Licence!$K$2:$K$181,MATCH(Data!BJ51,Licence!$C$2:$C$181,0))</f>
        <v>ČEZ Distribuce, a.s.</v>
      </c>
      <c r="BO51" s="15"/>
      <c r="BP51" s="16">
        <f t="shared" si="6"/>
        <v>86.578279421610645</v>
      </c>
      <c r="BS51" t="str">
        <f t="shared" si="7"/>
        <v>KJ - Lipník nad Bečvou, ul. Hranická</v>
      </c>
    </row>
    <row r="52" spans="1:71" ht="18.75" x14ac:dyDescent="0.3">
      <c r="A52" s="15">
        <f>[89]ExportDB!$C$3</f>
        <v>2848</v>
      </c>
      <c r="B52" s="25">
        <f t="shared" si="2"/>
        <v>48</v>
      </c>
      <c r="C52" s="14" t="s">
        <v>650</v>
      </c>
      <c r="D52" s="15" t="str">
        <f t="shared" si="3"/>
        <v>Únor</v>
      </c>
      <c r="E52" s="15">
        <f>ROUND(VLOOKUP($C$2,'[89]ERU-1'!$A$6:$BE$17,E$2,FALSE),3)</f>
        <v>2</v>
      </c>
      <c r="F52" s="47">
        <f t="shared" si="4"/>
        <v>0</v>
      </c>
      <c r="G52" s="15">
        <f>ROUND(VLOOKUP($C$2,'[90]ERU-1'!$A$6:$BE$17,G$2,FALSE),3)</f>
        <v>761.51400000000001</v>
      </c>
      <c r="H52" s="15">
        <f>ROUND(VLOOKUP($C$2,'[90]ERU-1'!$A$6:$BE$17,H$2,FALSE),3)</f>
        <v>354.53300000000002</v>
      </c>
      <c r="I52" s="15">
        <f>ROUND(VLOOKUP($C$2,'[90]ERU-1'!$A$6:$BE$17,I$2,FALSE),3)</f>
        <v>406.98099999999999</v>
      </c>
      <c r="J52" s="15">
        <f>ROUND(VLOOKUP($C$2,'[90]ERU-1'!$A$6:$BE$17,J$2,FALSE),3)</f>
        <v>34.832000000000001</v>
      </c>
      <c r="K52" s="15">
        <f>ROUND(VLOOKUP($C$2,'[90]ERU-1'!$A$6:$BE$17,K$2,FALSE),3)</f>
        <v>0</v>
      </c>
      <c r="L52" s="15">
        <f>ROUND(VLOOKUP($C$2,'[90]ERU-1'!$A$6:$BE$17,L$2,FALSE),3)</f>
        <v>279.48700000000002</v>
      </c>
      <c r="M52" s="15">
        <f>ROUND(VLOOKUP($C$2,'[90]ERU-1'!$A$6:$BE$17,M$2,FALSE),3)</f>
        <v>3.3650000000000002</v>
      </c>
      <c r="N52" s="15">
        <f>ROUND(VLOOKUP($C$2,'[90]ERU-1'!$A$6:$BE$17,N$2,FALSE),3)</f>
        <v>3.8620000000000001</v>
      </c>
      <c r="O52" s="15">
        <f>ROUND(VLOOKUP($C$2,'[90]ERU-1'!$A$6:$BE$17,O$2,FALSE),3)</f>
        <v>0</v>
      </c>
      <c r="P52" s="15">
        <f>ROUND(VLOOKUP($C$2,'[90]ERU-1'!$A$6:$BE$17,P$2,FALSE),3)</f>
        <v>0</v>
      </c>
      <c r="Q52" s="15">
        <f>ROUND(VLOOKUP($C$2,'[90]ERU-1'!$A$6:$BE$17,Q$2,FALSE),3)</f>
        <v>272.26</v>
      </c>
      <c r="R52" s="43">
        <f t="shared" si="5"/>
        <v>0</v>
      </c>
      <c r="S52" s="15">
        <f>ROUND(VLOOKUP($C$2,'[90]ERU-1'!$A$6:$BE$17,S$2,FALSE),3)</f>
        <v>1155</v>
      </c>
      <c r="T52" s="15">
        <f>ROUND(VLOOKUP($C$2,'[90]ERU-1'!$A$6:$BE$17,T$2,FALSE),3)</f>
        <v>0</v>
      </c>
      <c r="U52" s="15">
        <f>ROUND(VLOOKUP($C$2,'[90]ERU-1'!$A$6:$BE$17,U$2,FALSE),3)</f>
        <v>0</v>
      </c>
      <c r="V52" s="15">
        <f>ROUND(VLOOKUP($C$2,'[90]ERU-1'!$A$6:$BE$17,V$2,FALSE),3)</f>
        <v>0</v>
      </c>
      <c r="W52" s="15">
        <f>ROUND(VLOOKUP($C$2,'[90]ERU-1'!$A$6:$BE$17,W$2,FALSE),3)</f>
        <v>0</v>
      </c>
      <c r="X52" s="15">
        <f>ROUND(VLOOKUP($C$2,'[90]ERU-1'!$A$6:$BE$17,X$2,FALSE),3)</f>
        <v>1155</v>
      </c>
      <c r="Y52" s="15">
        <f>ROUND(VLOOKUP($C$2,'[90]ERU-1'!$A$6:$BE$17,Y$2,FALSE),3)</f>
        <v>0</v>
      </c>
      <c r="Z52" s="15">
        <f>ROUND(VLOOKUP($C$2,'[90]ERU-1'!$A$6:$BE$17,Z$2,FALSE),3)</f>
        <v>1.8360000000000001</v>
      </c>
      <c r="AA52" s="15">
        <f>ROUND(VLOOKUP($C$2,'[90]ERU-1'!$A$6:$BE$17,AA$2,FALSE),3)</f>
        <v>279.48700000000002</v>
      </c>
      <c r="AB52" s="15">
        <f>ROUND(VLOOKUP($C$2,'[90]ERU-1'!$A$6:$BE$17,AB$2,FALSE),3)</f>
        <v>9.0630000000000006</v>
      </c>
      <c r="AC52" s="15">
        <f>ROUND(VLOOKUP($C$2,'[90]ERU-1'!$A$6:$BE$17,AC$2,FALSE),3)</f>
        <v>0</v>
      </c>
      <c r="AD52" s="15">
        <f>ROUND(VLOOKUP($C$2,'[90]ERU-1'!$A$6:$BE$17,AD$2,FALSE),3)</f>
        <v>0</v>
      </c>
      <c r="AE52" s="15">
        <f>ROUND(VLOOKUP($C$2,'[90]ERU-1'!$A$6:$BE$17,AE$2,FALSE),3)</f>
        <v>0</v>
      </c>
      <c r="AF52" s="15">
        <f>ROUND(VLOOKUP($C$2,'[90]ERU-1'!$A$6:$BE$17,AF$2,FALSE),3)</f>
        <v>0</v>
      </c>
      <c r="AG52" s="15">
        <f>ROUND(VLOOKUP($C$2,'[90]ERU-1'!$A$6:$BE$17,AG$2,FALSE),3)</f>
        <v>0</v>
      </c>
      <c r="AH52" s="15">
        <f>ROUND(VLOOKUP($C$2,'[90]ERU-1'!$A$6:$BE$17,AH$2,FALSE),3)</f>
        <v>1155</v>
      </c>
      <c r="AI52" s="15">
        <f>ROUND(VLOOKUP($C$2,'[90]ERU-1'!$A$6:$BE$17,AI$2,FALSE),3)</f>
        <v>0</v>
      </c>
      <c r="AJ52" s="15" t="s">
        <v>595</v>
      </c>
      <c r="AK52" s="15">
        <f>ROUND(VLOOKUP($C$2,'[90]ERU-1'!$A$6:$BE$17,AK$2,FALSE),3)</f>
        <v>0</v>
      </c>
      <c r="AL52" s="15">
        <f>ROUND(VLOOKUP($C$2,'[90]ERU-1'!$A$6:$BE$17,AL$2,FALSE),3)</f>
        <v>0</v>
      </c>
      <c r="AM52" s="15">
        <f>ROUND(VLOOKUP($C$2,'[90]ERU-1'!$A$6:$BE$17,AM$2,FALSE),3)</f>
        <v>272.26</v>
      </c>
      <c r="AN52" s="15">
        <f>ROUND(VLOOKUP($C$2,'[90]ERU-1'!$A$6:$BE$17,AN$2,FALSE),3)</f>
        <v>0</v>
      </c>
      <c r="AO52" s="15">
        <f>ROUND(VLOOKUP($C$2,'[90]ERU-1'!$A$6:$BE$17,AO$2,FALSE),3)</f>
        <v>0</v>
      </c>
      <c r="AP52" s="15">
        <f>ROUND(VLOOKUP($C$2,'[90]ERU-1'!$A$6:$BE$17,AP$2,FALSE),3)</f>
        <v>0</v>
      </c>
      <c r="AQ52" s="15">
        <f>ROUND(VLOOKUP($C$2,'[90]ERU-1'!$A$6:$BE$17,AQ$2,FALSE),3)</f>
        <v>0</v>
      </c>
      <c r="AR52" s="15">
        <f>ROUND(VLOOKUP($C$2,'[90]ERU-1'!$A$6:$BE$17,AR$2,FALSE),3)</f>
        <v>0</v>
      </c>
      <c r="AS52" s="15">
        <f>ROUND(VLOOKUP($C$2,'[90]ERU-1'!$A$6:$BE$17,AS$2,FALSE),3)</f>
        <v>0</v>
      </c>
      <c r="AT52" s="15">
        <f>ROUND(VLOOKUP($C$2,'[90]ERU-1'!$A$6:$BE$17,AT$2,FALSE),3)</f>
        <v>0</v>
      </c>
      <c r="AU52" s="15">
        <f>ROUND(VLOOKUP($C$2,'[90]ERU-1'!$A$6:$BE$17,AU$2,FALSE),3)</f>
        <v>0</v>
      </c>
      <c r="AV52" s="15">
        <f>ROUND(VLOOKUP($C$2,'[90]ERU-1'!$A$6:$BE$17,AV$2,FALSE),3)</f>
        <v>1155</v>
      </c>
      <c r="AW52" s="15">
        <f>ROUND(VLOOKUP($C$2,'[90]ERU-1'!$A$6:$BE$17,AW$2,FALSE),3)</f>
        <v>0</v>
      </c>
      <c r="AX52" s="15">
        <f>ROUND(VLOOKUP($C$2,'[90]ERU-1'!$A$6:$BE$17,AX$2,FALSE),3)</f>
        <v>0</v>
      </c>
      <c r="AY52" s="15">
        <f>ROUND(VLOOKUP($C$2,'[90]ERU-1'!$A$6:$BE$17,AY$2,FALSE),3)</f>
        <v>0</v>
      </c>
      <c r="AZ52" s="15">
        <f>ROUND(VLOOKUP($C$2,'[90]ERU-1'!$A$6:$BE$17,AZ$2,FALSE),3)</f>
        <v>0</v>
      </c>
      <c r="BA52" s="15">
        <f>ROUND(VLOOKUP($C$2,'[90]ERU-1'!$A$6:$BE$17,BA$2,FALSE),3)</f>
        <v>0</v>
      </c>
      <c r="BB52" s="15">
        <f>ROUND(VLOOKUP($C$2,'[90]ERU-1'!$A$6:$BE$17,BB$2,FALSE),3)</f>
        <v>0</v>
      </c>
      <c r="BC52" s="15">
        <f>ROUND(VLOOKUP($C$2,'[90]ERU-1'!$A$6:$BE$17,BC$2,FALSE),3)</f>
        <v>0</v>
      </c>
      <c r="BD52" s="15">
        <f>ROUND(VLOOKUP($C$2,'[90]ERU-1'!$A$6:$BE$17,BD$2,FALSE),3)</f>
        <v>0</v>
      </c>
      <c r="BE52" s="15">
        <f>ROUND(VLOOKUP($C$2,'[90]ERU-1'!$A$6:$BE$17,BE$2,FALSE),3)</f>
        <v>279.48700000000002</v>
      </c>
      <c r="BF52" s="15">
        <f>ROUND(VLOOKUP($C$2,'[90]ERU-1'!$A$6:$BE$17,BF$2,FALSE),3)</f>
        <v>1155</v>
      </c>
      <c r="BG52" s="15">
        <f>ROUND(VLOOKUP($C$2,'[90]ERU-1'!$A$6:$BE$17,BG$2,FALSE),3)</f>
        <v>761.51400000000001</v>
      </c>
      <c r="BH52" s="15"/>
      <c r="BI52" s="15"/>
      <c r="BJ52" s="15" t="s">
        <v>749</v>
      </c>
      <c r="BK52" s="15" t="str">
        <f>INDEX(Licence!$I$2:$I$181,MATCH(Data!BJ52,Licence!$C$2:$C$181,0))</f>
        <v>Olomoucký</v>
      </c>
      <c r="BL52" s="15">
        <f>INDEX(Licence!$G$2:$G$181,MATCH(Data!BJ52,Licence!$C$2:$C$181,0))/1000</f>
        <v>0.999</v>
      </c>
      <c r="BM52" s="15">
        <f>INDEX(Licence!$F$2:$F$181,MATCH(Data!BJ52,Licence!$C$2:$C$181,0))/1000</f>
        <v>1.1619999999999999</v>
      </c>
      <c r="BN52" s="15" t="str">
        <f>INDEX(Licence!$K$2:$K$181,MATCH(Data!BJ52,Licence!$C$2:$C$181,0))</f>
        <v>ČEZ Distribuce, a.s.</v>
      </c>
      <c r="BO52" s="15"/>
      <c r="BP52" s="16">
        <f t="shared" si="6"/>
        <v>78.832474955592843</v>
      </c>
      <c r="BS52" t="str">
        <f t="shared" si="7"/>
        <v>KJ - Lipník nad Bečvou, ul. Na Bečvě</v>
      </c>
    </row>
    <row r="53" spans="1:71" ht="18.75" x14ac:dyDescent="0.3">
      <c r="A53" s="15">
        <f>[91]ExportDB!$C$3</f>
        <v>3942</v>
      </c>
      <c r="B53" s="25">
        <f t="shared" si="2"/>
        <v>49</v>
      </c>
      <c r="C53" s="14" t="s">
        <v>651</v>
      </c>
      <c r="D53" s="15" t="str">
        <f t="shared" si="3"/>
        <v>Únor</v>
      </c>
      <c r="E53" s="15">
        <f>ROUND(VLOOKUP($C$2,'[91]ERU-1'!$A$6:$BE$17,E$2,FALSE),3)</f>
        <v>2</v>
      </c>
      <c r="F53" s="47">
        <f t="shared" si="4"/>
        <v>0</v>
      </c>
      <c r="G53" s="15">
        <f>ROUND(VLOOKUP($C$2,'[92]ERU-1'!$A$6:$BE$17,G$2,FALSE),3)</f>
        <v>249.21199999999999</v>
      </c>
      <c r="H53" s="15">
        <f>ROUND(VLOOKUP($C$2,'[92]ERU-1'!$A$6:$BE$17,H$2,FALSE),3)</f>
        <v>108.37</v>
      </c>
      <c r="I53" s="15">
        <f>ROUND(VLOOKUP($C$2,'[92]ERU-1'!$A$6:$BE$17,I$2,FALSE),3)</f>
        <v>140.84200000000001</v>
      </c>
      <c r="J53" s="15">
        <f>ROUND(VLOOKUP($C$2,'[92]ERU-1'!$A$6:$BE$17,J$2,FALSE),3)</f>
        <v>34.988</v>
      </c>
      <c r="K53" s="15">
        <f>ROUND(VLOOKUP($C$2,'[92]ERU-1'!$A$6:$BE$17,K$2,FALSE),3)</f>
        <v>0</v>
      </c>
      <c r="L53" s="15">
        <f>ROUND(VLOOKUP($C$2,'[92]ERU-1'!$A$6:$BE$17,L$2,FALSE),3)</f>
        <v>85.28</v>
      </c>
      <c r="M53" s="15">
        <f>ROUND(VLOOKUP($C$2,'[92]ERU-1'!$A$6:$BE$17,M$2,FALSE),3)</f>
        <v>0.58299999999999996</v>
      </c>
      <c r="N53" s="15">
        <f>ROUND(VLOOKUP($C$2,'[92]ERU-1'!$A$6:$BE$17,N$2,FALSE),3)</f>
        <v>0.75800000000000001</v>
      </c>
      <c r="O53" s="15">
        <f>ROUND(VLOOKUP($C$2,'[92]ERU-1'!$A$6:$BE$17,O$2,FALSE),3)</f>
        <v>0</v>
      </c>
      <c r="P53" s="15">
        <f>ROUND(VLOOKUP($C$2,'[92]ERU-1'!$A$6:$BE$17,P$2,FALSE),3)</f>
        <v>0</v>
      </c>
      <c r="Q53" s="15">
        <f>ROUND(VLOOKUP($C$2,'[92]ERU-1'!$A$6:$BE$17,Q$2,FALSE),3)</f>
        <v>83.938999999999993</v>
      </c>
      <c r="R53" s="43">
        <f t="shared" si="5"/>
        <v>0</v>
      </c>
      <c r="S53" s="15">
        <f>ROUND(VLOOKUP($C$2,'[92]ERU-1'!$A$6:$BE$17,S$2,FALSE),3)</f>
        <v>399</v>
      </c>
      <c r="T53" s="15">
        <f>ROUND(VLOOKUP($C$2,'[92]ERU-1'!$A$6:$BE$17,T$2,FALSE),3)</f>
        <v>0</v>
      </c>
      <c r="U53" s="15">
        <f>ROUND(VLOOKUP($C$2,'[92]ERU-1'!$A$6:$BE$17,U$2,FALSE),3)</f>
        <v>0</v>
      </c>
      <c r="V53" s="15">
        <f>ROUND(VLOOKUP($C$2,'[92]ERU-1'!$A$6:$BE$17,V$2,FALSE),3)</f>
        <v>0</v>
      </c>
      <c r="W53" s="15">
        <f>ROUND(VLOOKUP($C$2,'[92]ERU-1'!$A$6:$BE$17,W$2,FALSE),3)</f>
        <v>0</v>
      </c>
      <c r="X53" s="15">
        <f>ROUND(VLOOKUP($C$2,'[92]ERU-1'!$A$6:$BE$17,X$2,FALSE),3)</f>
        <v>399</v>
      </c>
      <c r="Y53" s="15">
        <f>ROUND(VLOOKUP($C$2,'[92]ERU-1'!$A$6:$BE$17,Y$2,FALSE),3)</f>
        <v>0</v>
      </c>
      <c r="Z53" s="15">
        <f>ROUND(VLOOKUP($C$2,'[92]ERU-1'!$A$6:$BE$17,Z$2,FALSE),3)</f>
        <v>5.1999999999999998E-2</v>
      </c>
      <c r="AA53" s="15">
        <f>ROUND(VLOOKUP($C$2,'[92]ERU-1'!$A$6:$BE$17,AA$2,FALSE),3)</f>
        <v>85.28</v>
      </c>
      <c r="AB53" s="15">
        <f>ROUND(VLOOKUP($C$2,'[92]ERU-1'!$A$6:$BE$17,AB$2,FALSE),3)</f>
        <v>1.393</v>
      </c>
      <c r="AC53" s="15">
        <f>ROUND(VLOOKUP($C$2,'[92]ERU-1'!$A$6:$BE$17,AC$2,FALSE),3)</f>
        <v>0</v>
      </c>
      <c r="AD53" s="15">
        <f>ROUND(VLOOKUP($C$2,'[92]ERU-1'!$A$6:$BE$17,AD$2,FALSE),3)</f>
        <v>0</v>
      </c>
      <c r="AE53" s="15">
        <f>ROUND(VLOOKUP($C$2,'[92]ERU-1'!$A$6:$BE$17,AE$2,FALSE),3)</f>
        <v>0</v>
      </c>
      <c r="AF53" s="15">
        <f>ROUND(VLOOKUP($C$2,'[92]ERU-1'!$A$6:$BE$17,AF$2,FALSE),3)</f>
        <v>0</v>
      </c>
      <c r="AG53" s="15">
        <f>ROUND(VLOOKUP($C$2,'[92]ERU-1'!$A$6:$BE$17,AG$2,FALSE),3)</f>
        <v>0</v>
      </c>
      <c r="AH53" s="15">
        <f>ROUND(VLOOKUP($C$2,'[92]ERU-1'!$A$6:$BE$17,AH$2,FALSE),3)</f>
        <v>399</v>
      </c>
      <c r="AI53" s="15">
        <f>ROUND(VLOOKUP($C$2,'[92]ERU-1'!$A$6:$BE$17,AI$2,FALSE),3)</f>
        <v>0</v>
      </c>
      <c r="AJ53" s="15" t="s">
        <v>595</v>
      </c>
      <c r="AK53" s="15">
        <f>ROUND(VLOOKUP($C$2,'[92]ERU-1'!$A$6:$BE$17,AK$2,FALSE),3)</f>
        <v>0</v>
      </c>
      <c r="AL53" s="15">
        <f>ROUND(VLOOKUP($C$2,'[92]ERU-1'!$A$6:$BE$17,AL$2,FALSE),3)</f>
        <v>0</v>
      </c>
      <c r="AM53" s="15">
        <f>ROUND(VLOOKUP($C$2,'[92]ERU-1'!$A$6:$BE$17,AM$2,FALSE),3)</f>
        <v>83.938999999999993</v>
      </c>
      <c r="AN53" s="15">
        <f>ROUND(VLOOKUP($C$2,'[92]ERU-1'!$A$6:$BE$17,AN$2,FALSE),3)</f>
        <v>0</v>
      </c>
      <c r="AO53" s="15">
        <f>ROUND(VLOOKUP($C$2,'[92]ERU-1'!$A$6:$BE$17,AO$2,FALSE),3)</f>
        <v>0</v>
      </c>
      <c r="AP53" s="15">
        <f>ROUND(VLOOKUP($C$2,'[92]ERU-1'!$A$6:$BE$17,AP$2,FALSE),3)</f>
        <v>0</v>
      </c>
      <c r="AQ53" s="15">
        <f>ROUND(VLOOKUP($C$2,'[92]ERU-1'!$A$6:$BE$17,AQ$2,FALSE),3)</f>
        <v>0</v>
      </c>
      <c r="AR53" s="15">
        <f>ROUND(VLOOKUP($C$2,'[92]ERU-1'!$A$6:$BE$17,AR$2,FALSE),3)</f>
        <v>0</v>
      </c>
      <c r="AS53" s="15">
        <f>ROUND(VLOOKUP($C$2,'[92]ERU-1'!$A$6:$BE$17,AS$2,FALSE),3)</f>
        <v>0</v>
      </c>
      <c r="AT53" s="15">
        <f>ROUND(VLOOKUP($C$2,'[92]ERU-1'!$A$6:$BE$17,AT$2,FALSE),3)</f>
        <v>0</v>
      </c>
      <c r="AU53" s="15">
        <f>ROUND(VLOOKUP($C$2,'[92]ERU-1'!$A$6:$BE$17,AU$2,FALSE),3)</f>
        <v>0</v>
      </c>
      <c r="AV53" s="15">
        <f>ROUND(VLOOKUP($C$2,'[92]ERU-1'!$A$6:$BE$17,AV$2,FALSE),3)</f>
        <v>399</v>
      </c>
      <c r="AW53" s="15">
        <f>ROUND(VLOOKUP($C$2,'[92]ERU-1'!$A$6:$BE$17,AW$2,FALSE),3)</f>
        <v>0</v>
      </c>
      <c r="AX53" s="15">
        <f>ROUND(VLOOKUP($C$2,'[92]ERU-1'!$A$6:$BE$17,AX$2,FALSE),3)</f>
        <v>0</v>
      </c>
      <c r="AY53" s="15">
        <f>ROUND(VLOOKUP($C$2,'[92]ERU-1'!$A$6:$BE$17,AY$2,FALSE),3)</f>
        <v>0</v>
      </c>
      <c r="AZ53" s="15">
        <f>ROUND(VLOOKUP($C$2,'[92]ERU-1'!$A$6:$BE$17,AZ$2,FALSE),3)</f>
        <v>0</v>
      </c>
      <c r="BA53" s="15">
        <f>ROUND(VLOOKUP($C$2,'[92]ERU-1'!$A$6:$BE$17,BA$2,FALSE),3)</f>
        <v>0</v>
      </c>
      <c r="BB53" s="15">
        <f>ROUND(VLOOKUP($C$2,'[92]ERU-1'!$A$6:$BE$17,BB$2,FALSE),3)</f>
        <v>0</v>
      </c>
      <c r="BC53" s="15">
        <f>ROUND(VLOOKUP($C$2,'[92]ERU-1'!$A$6:$BE$17,BC$2,FALSE),3)</f>
        <v>0</v>
      </c>
      <c r="BD53" s="15">
        <f>ROUND(VLOOKUP($C$2,'[92]ERU-1'!$A$6:$BE$17,BD$2,FALSE),3)</f>
        <v>0</v>
      </c>
      <c r="BE53" s="15">
        <f>ROUND(VLOOKUP($C$2,'[92]ERU-1'!$A$6:$BE$17,BE$2,FALSE),3)</f>
        <v>85.28</v>
      </c>
      <c r="BF53" s="15">
        <f>ROUND(VLOOKUP($C$2,'[92]ERU-1'!$A$6:$BE$17,BF$2,FALSE),3)</f>
        <v>399</v>
      </c>
      <c r="BG53" s="15">
        <f>ROUND(VLOOKUP($C$2,'[92]ERU-1'!$A$6:$BE$17,BG$2,FALSE),3)</f>
        <v>249.21199999999999</v>
      </c>
      <c r="BH53" s="15"/>
      <c r="BI53" s="15"/>
      <c r="BJ53" s="15" t="s">
        <v>593</v>
      </c>
      <c r="BK53" s="15" t="str">
        <f>INDEX(Licence!$I$2:$I$181,MATCH(Data!BJ53,Licence!$C$2:$C$181,0))</f>
        <v>Pardubický</v>
      </c>
      <c r="BL53" s="15">
        <f>INDEX(Licence!$G$2:$G$181,MATCH(Data!BJ53,Licence!$C$2:$C$181,0))/1000</f>
        <v>0.2</v>
      </c>
      <c r="BM53" s="15">
        <f>INDEX(Licence!$F$2:$F$181,MATCH(Data!BJ53,Licence!$C$2:$C$181,0))/1000</f>
        <v>0.28599999999999998</v>
      </c>
      <c r="BN53" s="15" t="str">
        <f>INDEX(Licence!$K$2:$K$181,MATCH(Data!BJ53,Licence!$C$2:$C$181,0))</f>
        <v>ČEZ Distribuce, a.s.</v>
      </c>
      <c r="BO53" s="15"/>
      <c r="BP53" s="16">
        <f t="shared" si="6"/>
        <v>78.693374850863265</v>
      </c>
      <c r="BS53" t="str">
        <f t="shared" si="7"/>
        <v>KJ - Litomyšl</v>
      </c>
    </row>
    <row r="54" spans="1:71" ht="18.75" x14ac:dyDescent="0.3">
      <c r="A54" s="39">
        <f>[93]ExportDB!$C$3</f>
        <v>3691</v>
      </c>
      <c r="B54" s="25">
        <f t="shared" si="2"/>
        <v>50</v>
      </c>
      <c r="C54" s="14" t="s">
        <v>652</v>
      </c>
      <c r="D54" s="15" t="str">
        <f t="shared" si="3"/>
        <v>Únor</v>
      </c>
      <c r="E54" s="39">
        <f>ROUND(VLOOKUP($C$2,'[93]ERU-1'!$A$6:$BE$17,E$2,FALSE),3)</f>
        <v>2</v>
      </c>
      <c r="F54" s="47">
        <f t="shared" si="4"/>
        <v>0</v>
      </c>
      <c r="G54" s="39">
        <f>ROUND(VLOOKUP($C$2,'[94]ERU-1'!$A$6:$BE$17,G$2,FALSE),3)</f>
        <v>1057.144</v>
      </c>
      <c r="H54" s="39">
        <f>ROUND(VLOOKUP($C$2,'[94]ERU-1'!$A$6:$BE$17,H$2,FALSE),3)</f>
        <v>511.87</v>
      </c>
      <c r="I54" s="39">
        <f>ROUND(VLOOKUP($C$2,'[94]ERU-1'!$A$6:$BE$17,I$2,FALSE),3)</f>
        <v>545.274</v>
      </c>
      <c r="J54" s="39">
        <f>ROUND(VLOOKUP($C$2,'[94]ERU-1'!$A$6:$BE$17,J$2,FALSE),3)</f>
        <v>35.017000000000003</v>
      </c>
      <c r="K54" s="39">
        <f>ROUND(VLOOKUP($C$2,'[94]ERU-1'!$A$6:$BE$17,K$2,FALSE),3)</f>
        <v>0</v>
      </c>
      <c r="L54" s="39">
        <f>ROUND(VLOOKUP($C$2,'[94]ERU-1'!$A$6:$BE$17,L$2,FALSE),3)</f>
        <v>397.4</v>
      </c>
      <c r="M54" s="39">
        <f>ROUND(VLOOKUP($C$2,'[94]ERU-1'!$A$6:$BE$17,M$2,FALSE),3)</f>
        <v>3.1880000000000002</v>
      </c>
      <c r="N54" s="39">
        <f>ROUND(VLOOKUP($C$2,'[94]ERU-1'!$A$6:$BE$17,N$2,FALSE),3)</f>
        <v>3.3959999999999999</v>
      </c>
      <c r="O54" s="39">
        <f>ROUND(VLOOKUP($C$2,'[94]ERU-1'!$A$6:$BE$17,O$2,FALSE),3)</f>
        <v>0</v>
      </c>
      <c r="P54" s="39">
        <f>ROUND(VLOOKUP($C$2,'[94]ERU-1'!$A$6:$BE$17,P$2,FALSE),3)</f>
        <v>0</v>
      </c>
      <c r="Q54" s="39">
        <f>ROUND(VLOOKUP($C$2,'[94]ERU-1'!$A$6:$BE$17,Q$2,FALSE),3)</f>
        <v>390.81599999999997</v>
      </c>
      <c r="R54" s="43">
        <f t="shared" si="5"/>
        <v>0</v>
      </c>
      <c r="S54" s="39">
        <f>ROUND(VLOOKUP($C$2,'[94]ERU-1'!$A$6:$BE$17,S$2,FALSE),3)</f>
        <v>1524</v>
      </c>
      <c r="T54" s="39">
        <f>ROUND(VLOOKUP($C$2,'[94]ERU-1'!$A$6:$BE$17,T$2,FALSE),3)</f>
        <v>0</v>
      </c>
      <c r="U54" s="39">
        <f>ROUND(VLOOKUP($C$2,'[94]ERU-1'!$A$6:$BE$17,U$2,FALSE),3)</f>
        <v>0</v>
      </c>
      <c r="V54" s="39">
        <f>ROUND(VLOOKUP($C$2,'[94]ERU-1'!$A$6:$BE$17,V$2,FALSE),3)</f>
        <v>0</v>
      </c>
      <c r="W54" s="39">
        <f>ROUND(VLOOKUP($C$2,'[94]ERU-1'!$A$6:$BE$17,W$2,FALSE),3)</f>
        <v>0</v>
      </c>
      <c r="X54" s="39">
        <f>ROUND(VLOOKUP($C$2,'[94]ERU-1'!$A$6:$BE$17,X$2,FALSE),3)</f>
        <v>1524</v>
      </c>
      <c r="Y54" s="39">
        <f>ROUND(VLOOKUP($C$2,'[94]ERU-1'!$A$6:$BE$17,Y$2,FALSE),3)</f>
        <v>0</v>
      </c>
      <c r="Z54" s="39">
        <f>ROUND(VLOOKUP($C$2,'[94]ERU-1'!$A$6:$BE$17,Z$2,FALSE),3)</f>
        <v>1.651</v>
      </c>
      <c r="AA54" s="39">
        <f>ROUND(VLOOKUP($C$2,'[94]ERU-1'!$A$6:$BE$17,AA$2,FALSE),3)</f>
        <v>397.4</v>
      </c>
      <c r="AB54" s="39">
        <f>ROUND(VLOOKUP($C$2,'[94]ERU-1'!$A$6:$BE$17,AB$2,FALSE),3)</f>
        <v>8.2349999999999994</v>
      </c>
      <c r="AC54" s="39">
        <f>ROUND(VLOOKUP($C$2,'[94]ERU-1'!$A$6:$BE$17,AC$2,FALSE),3)</f>
        <v>0</v>
      </c>
      <c r="AD54" s="39">
        <f>ROUND(VLOOKUP($C$2,'[94]ERU-1'!$A$6:$BE$17,AD$2,FALSE),3)</f>
        <v>0</v>
      </c>
      <c r="AE54" s="39">
        <f>ROUND(VLOOKUP($C$2,'[94]ERU-1'!$A$6:$BE$17,AE$2,FALSE),3)</f>
        <v>0</v>
      </c>
      <c r="AF54" s="39">
        <f>ROUND(VLOOKUP($C$2,'[94]ERU-1'!$A$6:$BE$17,AF$2,FALSE),3)</f>
        <v>0</v>
      </c>
      <c r="AG54" s="39">
        <f>ROUND(VLOOKUP($C$2,'[94]ERU-1'!$A$6:$BE$17,AG$2,FALSE),3)</f>
        <v>0</v>
      </c>
      <c r="AH54" s="39">
        <f>ROUND(VLOOKUP($C$2,'[94]ERU-1'!$A$6:$BE$17,AH$2,FALSE),3)</f>
        <v>1524</v>
      </c>
      <c r="AI54" s="39">
        <f>ROUND(VLOOKUP($C$2,'[94]ERU-1'!$A$6:$BE$17,AI$2,FALSE),3)</f>
        <v>0</v>
      </c>
      <c r="AJ54" s="15" t="s">
        <v>595</v>
      </c>
      <c r="AK54" s="39">
        <f>ROUND(VLOOKUP($C$2,'[94]ERU-1'!$A$6:$BE$17,AK$2,FALSE),3)</f>
        <v>0</v>
      </c>
      <c r="AL54" s="39">
        <f>ROUND(VLOOKUP($C$2,'[94]ERU-1'!$A$6:$BE$17,AL$2,FALSE),3)</f>
        <v>0</v>
      </c>
      <c r="AM54" s="39">
        <f>ROUND(VLOOKUP($C$2,'[94]ERU-1'!$A$6:$BE$17,AM$2,FALSE),3)</f>
        <v>390.81599999999997</v>
      </c>
      <c r="AN54" s="39">
        <f>ROUND(VLOOKUP($C$2,'[94]ERU-1'!$A$6:$BE$17,AN$2,FALSE),3)</f>
        <v>0</v>
      </c>
      <c r="AO54" s="39">
        <f>ROUND(VLOOKUP($C$2,'[94]ERU-1'!$A$6:$BE$17,AO$2,FALSE),3)</f>
        <v>0</v>
      </c>
      <c r="AP54" s="39">
        <f>ROUND(VLOOKUP($C$2,'[94]ERU-1'!$A$6:$BE$17,AP$2,FALSE),3)</f>
        <v>0</v>
      </c>
      <c r="AQ54" s="39">
        <f>ROUND(VLOOKUP($C$2,'[94]ERU-1'!$A$6:$BE$17,AQ$2,FALSE),3)</f>
        <v>0</v>
      </c>
      <c r="AR54" s="39">
        <f>ROUND(VLOOKUP($C$2,'[94]ERU-1'!$A$6:$BE$17,AR$2,FALSE),3)</f>
        <v>0</v>
      </c>
      <c r="AS54" s="39">
        <f>ROUND(VLOOKUP($C$2,'[94]ERU-1'!$A$6:$BE$17,AS$2,FALSE),3)</f>
        <v>0</v>
      </c>
      <c r="AT54" s="39">
        <f>ROUND(VLOOKUP($C$2,'[94]ERU-1'!$A$6:$BE$17,AT$2,FALSE),3)</f>
        <v>0</v>
      </c>
      <c r="AU54" s="39">
        <f>ROUND(VLOOKUP($C$2,'[94]ERU-1'!$A$6:$BE$17,AU$2,FALSE),3)</f>
        <v>0</v>
      </c>
      <c r="AV54" s="39">
        <f>ROUND(VLOOKUP($C$2,'[94]ERU-1'!$A$6:$BE$17,AV$2,FALSE),3)</f>
        <v>0</v>
      </c>
      <c r="AW54" s="39">
        <f>ROUND(VLOOKUP($C$2,'[94]ERU-1'!$A$6:$BE$17,AW$2,FALSE),3)</f>
        <v>0</v>
      </c>
      <c r="AX54" s="39">
        <f>ROUND(VLOOKUP($C$2,'[94]ERU-1'!$A$6:$BE$17,AX$2,FALSE),3)</f>
        <v>1524</v>
      </c>
      <c r="AY54" s="39">
        <f>ROUND(VLOOKUP($C$2,'[94]ERU-1'!$A$6:$BE$17,AY$2,FALSE),3)</f>
        <v>0</v>
      </c>
      <c r="AZ54" s="39">
        <f>ROUND(VLOOKUP($C$2,'[94]ERU-1'!$A$6:$BE$17,AZ$2,FALSE),3)</f>
        <v>0</v>
      </c>
      <c r="BA54" s="39">
        <f>ROUND(VLOOKUP($C$2,'[94]ERU-1'!$A$6:$BE$17,BA$2,FALSE),3)</f>
        <v>0</v>
      </c>
      <c r="BB54" s="39">
        <f>ROUND(VLOOKUP($C$2,'[94]ERU-1'!$A$6:$BE$17,BB$2,FALSE),3)</f>
        <v>0</v>
      </c>
      <c r="BC54" s="39">
        <f>ROUND(VLOOKUP($C$2,'[94]ERU-1'!$A$6:$BE$17,BC$2,FALSE),3)</f>
        <v>0</v>
      </c>
      <c r="BD54" s="39">
        <f>ROUND(VLOOKUP($C$2,'[94]ERU-1'!$A$6:$BE$17,BD$2,FALSE),3)</f>
        <v>0</v>
      </c>
      <c r="BE54" s="39">
        <f>ROUND(VLOOKUP($C$2,'[94]ERU-1'!$A$6:$BE$17,BE$2,FALSE),3)</f>
        <v>397.4</v>
      </c>
      <c r="BF54" s="39">
        <f>ROUND(VLOOKUP($C$2,'[94]ERU-1'!$A$6:$BE$17,BF$2,FALSE),3)</f>
        <v>1524</v>
      </c>
      <c r="BG54" s="39">
        <f>ROUND(VLOOKUP($C$2,'[94]ERU-1'!$A$6:$BE$17,BG$2,FALSE),3)</f>
        <v>1057.144</v>
      </c>
      <c r="BH54" s="39"/>
      <c r="BI54" s="39"/>
      <c r="BJ54" s="39" t="s">
        <v>600</v>
      </c>
      <c r="BK54" s="39" t="str">
        <f>INDEX(Licence!$I$2:$I$181,MATCH(Data!BJ54,Licence!$C$2:$C$181,0))</f>
        <v>Zlínský</v>
      </c>
      <c r="BL54" s="15">
        <f>INDEX(Licence!$G$2:$G$181,MATCH(Data!BJ54,Licence!$C$2:$C$181,0))/1000</f>
        <v>0.999</v>
      </c>
      <c r="BM54" s="15">
        <f>INDEX(Licence!$F$2:$F$181,MATCH(Data!BJ54,Licence!$C$2:$C$181,0))/1000</f>
        <v>1.274</v>
      </c>
      <c r="BN54" s="15" t="str">
        <f>INDEX(Licence!$K$2:$K$181,MATCH(Data!BJ54,Licence!$C$2:$C$181,0))</f>
        <v>EG.D, a.s.</v>
      </c>
      <c r="BO54" s="39"/>
      <c r="BP54" s="41">
        <f t="shared" si="6"/>
        <v>77.63685300520396</v>
      </c>
      <c r="BS54" t="str">
        <f t="shared" si="7"/>
        <v>KJ - Luhačovice (areál lázní)</v>
      </c>
    </row>
    <row r="55" spans="1:71" ht="18.75" x14ac:dyDescent="0.3">
      <c r="A55" s="15">
        <f>[95]ExportDB!$C$3</f>
        <v>2478</v>
      </c>
      <c r="B55" s="25">
        <f t="shared" si="2"/>
        <v>51</v>
      </c>
      <c r="C55" s="14" t="s">
        <v>653</v>
      </c>
      <c r="D55" s="15" t="str">
        <f t="shared" si="3"/>
        <v>Únor</v>
      </c>
      <c r="E55" s="15">
        <f>ROUND(VLOOKUP($C$2,'[95]ERU-1'!$A$6:$BE$17,E$2,FALSE),3)</f>
        <v>2</v>
      </c>
      <c r="F55" s="47">
        <f t="shared" si="4"/>
        <v>0</v>
      </c>
      <c r="G55" s="15">
        <f>ROUND(VLOOKUP($C$2,'[96]ERU-1'!$A$6:$BE$17,G$2,FALSE),3)</f>
        <v>588.76199999999994</v>
      </c>
      <c r="H55" s="15">
        <f>ROUND(VLOOKUP($C$2,'[96]ERU-1'!$A$6:$BE$17,H$2,FALSE),3)</f>
        <v>263.59399999999999</v>
      </c>
      <c r="I55" s="15">
        <f>ROUND(VLOOKUP($C$2,'[96]ERU-1'!$A$6:$BE$17,I$2,FALSE),3)</f>
        <v>325.16800000000001</v>
      </c>
      <c r="J55" s="15">
        <f>ROUND(VLOOKUP($C$2,'[96]ERU-1'!$A$6:$BE$17,J$2,FALSE),3)</f>
        <v>35.173000000000002</v>
      </c>
      <c r="K55" s="15">
        <f>ROUND(VLOOKUP($C$2,'[96]ERU-1'!$A$6:$BE$17,K$2,FALSE),3)</f>
        <v>0</v>
      </c>
      <c r="L55" s="15">
        <f>ROUND(VLOOKUP($C$2,'[96]ERU-1'!$A$6:$BE$17,L$2,FALSE),3)</f>
        <v>213.69399999999999</v>
      </c>
      <c r="M55" s="15">
        <f>ROUND(VLOOKUP($C$2,'[96]ERU-1'!$A$6:$BE$17,M$2,FALSE),3)</f>
        <v>4.46</v>
      </c>
      <c r="N55" s="15">
        <f>ROUND(VLOOKUP($C$2,'[96]ERU-1'!$A$6:$BE$17,N$2,FALSE),3)</f>
        <v>5.5019999999999998</v>
      </c>
      <c r="O55" s="15">
        <f>ROUND(VLOOKUP($C$2,'[96]ERU-1'!$A$6:$BE$17,O$2,FALSE),3)</f>
        <v>0</v>
      </c>
      <c r="P55" s="15">
        <f>ROUND(VLOOKUP($C$2,'[96]ERU-1'!$A$6:$BE$17,P$2,FALSE),3)</f>
        <v>0</v>
      </c>
      <c r="Q55" s="15">
        <f>ROUND(VLOOKUP($C$2,'[96]ERU-1'!$A$6:$BE$17,Q$2,FALSE),3)</f>
        <v>203.732</v>
      </c>
      <c r="R55" s="43">
        <f t="shared" si="5"/>
        <v>0</v>
      </c>
      <c r="S55" s="15">
        <f>ROUND(VLOOKUP($C$2,'[96]ERU-1'!$A$6:$BE$17,S$2,FALSE),3)</f>
        <v>949</v>
      </c>
      <c r="T55" s="15">
        <f>ROUND(VLOOKUP($C$2,'[96]ERU-1'!$A$6:$BE$17,T$2,FALSE),3)</f>
        <v>0</v>
      </c>
      <c r="U55" s="15">
        <f>ROUND(VLOOKUP($C$2,'[96]ERU-1'!$A$6:$BE$17,U$2,FALSE),3)</f>
        <v>0</v>
      </c>
      <c r="V55" s="15">
        <f>ROUND(VLOOKUP($C$2,'[96]ERU-1'!$A$6:$BE$17,V$2,FALSE),3)</f>
        <v>0</v>
      </c>
      <c r="W55" s="15">
        <f>ROUND(VLOOKUP($C$2,'[96]ERU-1'!$A$6:$BE$17,W$2,FALSE),3)</f>
        <v>0</v>
      </c>
      <c r="X55" s="15">
        <f>ROUND(VLOOKUP($C$2,'[96]ERU-1'!$A$6:$BE$17,X$2,FALSE),3)</f>
        <v>949</v>
      </c>
      <c r="Y55" s="15">
        <f>ROUND(VLOOKUP($C$2,'[96]ERU-1'!$A$6:$BE$17,Y$2,FALSE),3)</f>
        <v>0</v>
      </c>
      <c r="Z55" s="15">
        <f>ROUND(VLOOKUP($C$2,'[96]ERU-1'!$A$6:$BE$17,Z$2,FALSE),3)</f>
        <v>4.0309999999999997</v>
      </c>
      <c r="AA55" s="15">
        <f>ROUND(VLOOKUP($C$2,'[96]ERU-1'!$A$6:$BE$17,AA$2,FALSE),3)</f>
        <v>213.69399999999999</v>
      </c>
      <c r="AB55" s="15">
        <f>ROUND(VLOOKUP($C$2,'[96]ERU-1'!$A$6:$BE$17,AB$2,FALSE),3)</f>
        <v>13.993</v>
      </c>
      <c r="AC55" s="15">
        <f>ROUND(VLOOKUP($C$2,'[96]ERU-1'!$A$6:$BE$17,AC$2,FALSE),3)</f>
        <v>0</v>
      </c>
      <c r="AD55" s="15">
        <f>ROUND(VLOOKUP($C$2,'[96]ERU-1'!$A$6:$BE$17,AD$2,FALSE),3)</f>
        <v>0</v>
      </c>
      <c r="AE55" s="15">
        <f>ROUND(VLOOKUP($C$2,'[96]ERU-1'!$A$6:$BE$17,AE$2,FALSE),3)</f>
        <v>0</v>
      </c>
      <c r="AF55" s="15">
        <f>ROUND(VLOOKUP($C$2,'[96]ERU-1'!$A$6:$BE$17,AF$2,FALSE),3)</f>
        <v>0</v>
      </c>
      <c r="AG55" s="15">
        <f>ROUND(VLOOKUP($C$2,'[96]ERU-1'!$A$6:$BE$17,AG$2,FALSE),3)</f>
        <v>0</v>
      </c>
      <c r="AH55" s="15">
        <f>ROUND(VLOOKUP($C$2,'[96]ERU-1'!$A$6:$BE$17,AH$2,FALSE),3)</f>
        <v>949</v>
      </c>
      <c r="AI55" s="15">
        <f>ROUND(VLOOKUP($C$2,'[96]ERU-1'!$A$6:$BE$17,AI$2,FALSE),3)</f>
        <v>0</v>
      </c>
      <c r="AJ55" s="15" t="s">
        <v>595</v>
      </c>
      <c r="AK55" s="15">
        <f>ROUND(VLOOKUP($C$2,'[96]ERU-1'!$A$6:$BE$17,AK$2,FALSE),3)</f>
        <v>0</v>
      </c>
      <c r="AL55" s="15">
        <f>ROUND(VLOOKUP($C$2,'[96]ERU-1'!$A$6:$BE$17,AL$2,FALSE),3)</f>
        <v>0</v>
      </c>
      <c r="AM55" s="15">
        <f>ROUND(VLOOKUP($C$2,'[96]ERU-1'!$A$6:$BE$17,AM$2,FALSE),3)</f>
        <v>203.732</v>
      </c>
      <c r="AN55" s="15">
        <f>ROUND(VLOOKUP($C$2,'[96]ERU-1'!$A$6:$BE$17,AN$2,FALSE),3)</f>
        <v>0</v>
      </c>
      <c r="AO55" s="15">
        <f>ROUND(VLOOKUP($C$2,'[96]ERU-1'!$A$6:$BE$17,AO$2,FALSE),3)</f>
        <v>0</v>
      </c>
      <c r="AP55" s="15">
        <f>ROUND(VLOOKUP($C$2,'[96]ERU-1'!$A$6:$BE$17,AP$2,FALSE),3)</f>
        <v>0</v>
      </c>
      <c r="AQ55" s="15">
        <f>ROUND(VLOOKUP($C$2,'[96]ERU-1'!$A$6:$BE$17,AQ$2,FALSE),3)</f>
        <v>0</v>
      </c>
      <c r="AR55" s="15">
        <f>ROUND(VLOOKUP($C$2,'[96]ERU-1'!$A$6:$BE$17,AR$2,FALSE),3)</f>
        <v>0</v>
      </c>
      <c r="AS55" s="15">
        <f>ROUND(VLOOKUP($C$2,'[96]ERU-1'!$A$6:$BE$17,AS$2,FALSE),3)</f>
        <v>0</v>
      </c>
      <c r="AT55" s="15">
        <f>ROUND(VLOOKUP($C$2,'[96]ERU-1'!$A$6:$BE$17,AT$2,FALSE),3)</f>
        <v>0</v>
      </c>
      <c r="AU55" s="15">
        <f>ROUND(VLOOKUP($C$2,'[96]ERU-1'!$A$6:$BE$17,AU$2,FALSE),3)</f>
        <v>0</v>
      </c>
      <c r="AV55" s="15">
        <f>ROUND(VLOOKUP($C$2,'[96]ERU-1'!$A$6:$BE$17,AV$2,FALSE),3)</f>
        <v>949</v>
      </c>
      <c r="AW55" s="15">
        <f>ROUND(VLOOKUP($C$2,'[96]ERU-1'!$A$6:$BE$17,AW$2,FALSE),3)</f>
        <v>0</v>
      </c>
      <c r="AX55" s="15">
        <f>ROUND(VLOOKUP($C$2,'[96]ERU-1'!$A$6:$BE$17,AX$2,FALSE),3)</f>
        <v>0</v>
      </c>
      <c r="AY55" s="15">
        <f>ROUND(VLOOKUP($C$2,'[96]ERU-1'!$A$6:$BE$17,AY$2,FALSE),3)</f>
        <v>0</v>
      </c>
      <c r="AZ55" s="15">
        <f>ROUND(VLOOKUP($C$2,'[96]ERU-1'!$A$6:$BE$17,AZ$2,FALSE),3)</f>
        <v>0</v>
      </c>
      <c r="BA55" s="15">
        <f>ROUND(VLOOKUP($C$2,'[96]ERU-1'!$A$6:$BE$17,BA$2,FALSE),3)</f>
        <v>0</v>
      </c>
      <c r="BB55" s="15">
        <f>ROUND(VLOOKUP($C$2,'[96]ERU-1'!$A$6:$BE$17,BB$2,FALSE),3)</f>
        <v>0</v>
      </c>
      <c r="BC55" s="15">
        <f>ROUND(VLOOKUP($C$2,'[96]ERU-1'!$A$6:$BE$17,BC$2,FALSE),3)</f>
        <v>0</v>
      </c>
      <c r="BD55" s="15">
        <f>ROUND(VLOOKUP($C$2,'[96]ERU-1'!$A$6:$BE$17,BD$2,FALSE),3)</f>
        <v>0</v>
      </c>
      <c r="BE55" s="15">
        <f>ROUND(VLOOKUP($C$2,'[96]ERU-1'!$A$6:$BE$17,BE$2,FALSE),3)</f>
        <v>213.69399999999999</v>
      </c>
      <c r="BF55" s="15">
        <f>ROUND(VLOOKUP($C$2,'[96]ERU-1'!$A$6:$BE$17,BF$2,FALSE),3)</f>
        <v>949</v>
      </c>
      <c r="BG55" s="15">
        <f>ROUND(VLOOKUP($C$2,'[96]ERU-1'!$A$6:$BE$17,BG$2,FALSE),3)</f>
        <v>588.76199999999994</v>
      </c>
      <c r="BH55" s="15"/>
      <c r="BI55" s="15"/>
      <c r="BJ55" s="15" t="s">
        <v>750</v>
      </c>
      <c r="BK55" s="15" t="str">
        <f>INDEX(Licence!$I$2:$I$181,MATCH(Data!BJ55,Licence!$C$2:$C$181,0))</f>
        <v>Středočeský</v>
      </c>
      <c r="BL55" s="15">
        <f>INDEX(Licence!$G$2:$G$181,MATCH(Data!BJ55,Licence!$C$2:$C$181,0))/1000</f>
        <v>0.6</v>
      </c>
      <c r="BM55" s="15">
        <f>INDEX(Licence!$F$2:$F$181,MATCH(Data!BJ55,Licence!$C$2:$C$181,0))/1000</f>
        <v>0.72299999999999998</v>
      </c>
      <c r="BN55" s="15" t="str">
        <f>INDEX(Licence!$K$2:$K$181,MATCH(Data!BJ55,Licence!$C$2:$C$181,0))</f>
        <v>ČEZ Distribuce, a.s.</v>
      </c>
      <c r="BO55" s="15"/>
      <c r="BP55" s="16">
        <f t="shared" si="6"/>
        <v>81.069279456063924</v>
      </c>
      <c r="BR55" s="12"/>
      <c r="BS55" t="str">
        <f t="shared" si="7"/>
        <v>KJ - Malé nám., Votice</v>
      </c>
    </row>
    <row r="56" spans="1:71" ht="18.75" x14ac:dyDescent="0.3">
      <c r="A56" s="15">
        <f>[97]ExportDB!$C$3</f>
        <v>3339</v>
      </c>
      <c r="B56" s="25">
        <f t="shared" si="2"/>
        <v>52</v>
      </c>
      <c r="C56" s="14" t="s">
        <v>654</v>
      </c>
      <c r="D56" s="15" t="str">
        <f t="shared" si="3"/>
        <v>Únor</v>
      </c>
      <c r="E56" s="15">
        <f>ROUND(VLOOKUP($C$2,'[97]ERU-1'!$A$6:$BE$17,E$2,FALSE),3)</f>
        <v>2</v>
      </c>
      <c r="F56" s="47">
        <f t="shared" si="4"/>
        <v>0</v>
      </c>
      <c r="G56" s="15">
        <f>ROUND(VLOOKUP($C$2,'[98]ERU-1'!$A$6:$BE$17,G$2,FALSE),3)</f>
        <v>2753.5140000000001</v>
      </c>
      <c r="H56" s="15">
        <f>ROUND(VLOOKUP($C$2,'[98]ERU-1'!$A$6:$BE$17,H$2,FALSE),3)</f>
        <v>1316.787</v>
      </c>
      <c r="I56" s="15">
        <f>ROUND(VLOOKUP($C$2,'[98]ERU-1'!$A$6:$BE$17,I$2,FALSE),3)</f>
        <v>1436.7270000000001</v>
      </c>
      <c r="J56" s="15">
        <f>ROUND(VLOOKUP($C$2,'[98]ERU-1'!$A$6:$BE$17,J$2,FALSE),3)</f>
        <v>35.360999999999997</v>
      </c>
      <c r="K56" s="15">
        <f>ROUND(VLOOKUP($C$2,'[98]ERU-1'!$A$6:$BE$17,K$2,FALSE),3)</f>
        <v>0</v>
      </c>
      <c r="L56" s="15">
        <f>ROUND(VLOOKUP($C$2,'[98]ERU-1'!$A$6:$BE$17,L$2,FALSE),3)</f>
        <v>1039.23</v>
      </c>
      <c r="M56" s="15">
        <f>ROUND(VLOOKUP($C$2,'[98]ERU-1'!$A$6:$BE$17,M$2,FALSE),3)</f>
        <v>4.3739999999999997</v>
      </c>
      <c r="N56" s="15">
        <f>ROUND(VLOOKUP($C$2,'[98]ERU-1'!$A$6:$BE$17,N$2,FALSE),3)</f>
        <v>2.33</v>
      </c>
      <c r="O56" s="15">
        <f>ROUND(VLOOKUP($C$2,'[98]ERU-1'!$A$6:$BE$17,O$2,FALSE),3)</f>
        <v>2.4420000000000002</v>
      </c>
      <c r="P56" s="15">
        <f>ROUND(VLOOKUP($C$2,'[98]ERU-1'!$A$6:$BE$17,P$2,FALSE),3)</f>
        <v>0</v>
      </c>
      <c r="Q56" s="15">
        <f>ROUND(VLOOKUP($C$2,'[98]ERU-1'!$A$6:$BE$17,Q$2,FALSE),3)</f>
        <v>1030.0840000000001</v>
      </c>
      <c r="R56" s="43">
        <f t="shared" si="5"/>
        <v>0</v>
      </c>
      <c r="S56" s="15">
        <f>ROUND(VLOOKUP($C$2,'[98]ERU-1'!$A$6:$BE$17,S$2,FALSE),3)</f>
        <v>4082</v>
      </c>
      <c r="T56" s="15">
        <f>ROUND(VLOOKUP($C$2,'[98]ERU-1'!$A$6:$BE$17,T$2,FALSE),3)</f>
        <v>0</v>
      </c>
      <c r="U56" s="15">
        <f>ROUND(VLOOKUP($C$2,'[98]ERU-1'!$A$6:$BE$17,U$2,FALSE),3)</f>
        <v>0</v>
      </c>
      <c r="V56" s="15">
        <f>ROUND(VLOOKUP($C$2,'[98]ERU-1'!$A$6:$BE$17,V$2,FALSE),3)</f>
        <v>0</v>
      </c>
      <c r="W56" s="15">
        <f>ROUND(VLOOKUP($C$2,'[98]ERU-1'!$A$6:$BE$17,W$2,FALSE),3)</f>
        <v>0</v>
      </c>
      <c r="X56" s="15">
        <f>ROUND(VLOOKUP($C$2,'[98]ERU-1'!$A$6:$BE$17,X$2,FALSE),3)</f>
        <v>4082</v>
      </c>
      <c r="Y56" s="15">
        <f>ROUND(VLOOKUP($C$2,'[98]ERU-1'!$A$6:$BE$17,Y$2,FALSE),3)</f>
        <v>0</v>
      </c>
      <c r="Z56" s="15">
        <f>ROUND(VLOOKUP($C$2,'[98]ERU-1'!$A$6:$BE$17,Z$2,FALSE),3)</f>
        <v>1.4390000000000001</v>
      </c>
      <c r="AA56" s="15">
        <f>ROUND(VLOOKUP($C$2,'[98]ERU-1'!$A$6:$BE$17,AA$2,FALSE),3)</f>
        <v>1039.23</v>
      </c>
      <c r="AB56" s="15">
        <f>ROUND(VLOOKUP($C$2,'[98]ERU-1'!$A$6:$BE$17,AB$2,FALSE),3)</f>
        <v>10.585000000000001</v>
      </c>
      <c r="AC56" s="15">
        <f>ROUND(VLOOKUP($C$2,'[98]ERU-1'!$A$6:$BE$17,AC$2,FALSE),3)</f>
        <v>0</v>
      </c>
      <c r="AD56" s="15">
        <f>ROUND(VLOOKUP($C$2,'[98]ERU-1'!$A$6:$BE$17,AD$2,FALSE),3)</f>
        <v>0</v>
      </c>
      <c r="AE56" s="15">
        <f>ROUND(VLOOKUP($C$2,'[98]ERU-1'!$A$6:$BE$17,AE$2,FALSE),3)</f>
        <v>0</v>
      </c>
      <c r="AF56" s="15">
        <f>ROUND(VLOOKUP($C$2,'[98]ERU-1'!$A$6:$BE$17,AF$2,FALSE),3)</f>
        <v>0</v>
      </c>
      <c r="AG56" s="15">
        <f>ROUND(VLOOKUP($C$2,'[98]ERU-1'!$A$6:$BE$17,AG$2,FALSE),3)</f>
        <v>0</v>
      </c>
      <c r="AH56" s="15">
        <f>ROUND(VLOOKUP($C$2,'[98]ERU-1'!$A$6:$BE$17,AH$2,FALSE),3)</f>
        <v>4082</v>
      </c>
      <c r="AI56" s="15">
        <f>ROUND(VLOOKUP($C$2,'[98]ERU-1'!$A$6:$BE$17,AI$2,FALSE),3)</f>
        <v>0</v>
      </c>
      <c r="AJ56" s="15" t="s">
        <v>595</v>
      </c>
      <c r="AK56" s="15">
        <f>ROUND(VLOOKUP($C$2,'[98]ERU-1'!$A$6:$BE$17,AK$2,FALSE),3)</f>
        <v>0</v>
      </c>
      <c r="AL56" s="15">
        <f>ROUND(VLOOKUP($C$2,'[98]ERU-1'!$A$6:$BE$17,AL$2,FALSE),3)</f>
        <v>0</v>
      </c>
      <c r="AM56" s="15">
        <f>ROUND(VLOOKUP($C$2,'[98]ERU-1'!$A$6:$BE$17,AM$2,FALSE),3)</f>
        <v>1030.0840000000001</v>
      </c>
      <c r="AN56" s="15">
        <f>ROUND(VLOOKUP($C$2,'[98]ERU-1'!$A$6:$BE$17,AN$2,FALSE),3)</f>
        <v>0</v>
      </c>
      <c r="AO56" s="15">
        <f>ROUND(VLOOKUP($C$2,'[98]ERU-1'!$A$6:$BE$17,AO$2,FALSE),3)</f>
        <v>0</v>
      </c>
      <c r="AP56" s="15">
        <f>ROUND(VLOOKUP($C$2,'[98]ERU-1'!$A$6:$BE$17,AP$2,FALSE),3)</f>
        <v>0</v>
      </c>
      <c r="AQ56" s="15">
        <f>ROUND(VLOOKUP($C$2,'[98]ERU-1'!$A$6:$BE$17,AQ$2,FALSE),3)</f>
        <v>0</v>
      </c>
      <c r="AR56" s="15">
        <f>ROUND(VLOOKUP($C$2,'[98]ERU-1'!$A$6:$BE$17,AR$2,FALSE),3)</f>
        <v>0</v>
      </c>
      <c r="AS56" s="15">
        <f>ROUND(VLOOKUP($C$2,'[98]ERU-1'!$A$6:$BE$17,AS$2,FALSE),3)</f>
        <v>0</v>
      </c>
      <c r="AT56" s="15">
        <f>ROUND(VLOOKUP($C$2,'[98]ERU-1'!$A$6:$BE$17,AT$2,FALSE),3)</f>
        <v>0</v>
      </c>
      <c r="AU56" s="15">
        <f>ROUND(VLOOKUP($C$2,'[98]ERU-1'!$A$6:$BE$17,AU$2,FALSE),3)</f>
        <v>0</v>
      </c>
      <c r="AV56" s="15">
        <f>ROUND(VLOOKUP($C$2,'[98]ERU-1'!$A$6:$BE$17,AV$2,FALSE),3)</f>
        <v>4082</v>
      </c>
      <c r="AW56" s="15">
        <f>ROUND(VLOOKUP($C$2,'[98]ERU-1'!$A$6:$BE$17,AW$2,FALSE),3)</f>
        <v>0</v>
      </c>
      <c r="AX56" s="15">
        <f>ROUND(VLOOKUP($C$2,'[98]ERU-1'!$A$6:$BE$17,AX$2,FALSE),3)</f>
        <v>0</v>
      </c>
      <c r="AY56" s="15">
        <f>ROUND(VLOOKUP($C$2,'[98]ERU-1'!$A$6:$BE$17,AY$2,FALSE),3)</f>
        <v>0</v>
      </c>
      <c r="AZ56" s="15">
        <f>ROUND(VLOOKUP($C$2,'[98]ERU-1'!$A$6:$BE$17,AZ$2,FALSE),3)</f>
        <v>0</v>
      </c>
      <c r="BA56" s="15">
        <f>ROUND(VLOOKUP($C$2,'[98]ERU-1'!$A$6:$BE$17,BA$2,FALSE),3)</f>
        <v>0</v>
      </c>
      <c r="BB56" s="15">
        <f>ROUND(VLOOKUP($C$2,'[98]ERU-1'!$A$6:$BE$17,BB$2,FALSE),3)</f>
        <v>0</v>
      </c>
      <c r="BC56" s="15">
        <f>ROUND(VLOOKUP($C$2,'[98]ERU-1'!$A$6:$BE$17,BC$2,FALSE),3)</f>
        <v>0</v>
      </c>
      <c r="BD56" s="15">
        <f>ROUND(VLOOKUP($C$2,'[98]ERU-1'!$A$6:$BE$17,BD$2,FALSE),3)</f>
        <v>0</v>
      </c>
      <c r="BE56" s="15">
        <f>ROUND(VLOOKUP($C$2,'[98]ERU-1'!$A$6:$BE$17,BE$2,FALSE),3)</f>
        <v>1039.23</v>
      </c>
      <c r="BF56" s="15">
        <f>ROUND(VLOOKUP($C$2,'[98]ERU-1'!$A$6:$BE$17,BF$2,FALSE),3)</f>
        <v>4082</v>
      </c>
      <c r="BG56" s="15">
        <f>ROUND(VLOOKUP($C$2,'[98]ERU-1'!$A$6:$BE$17,BG$2,FALSE),3)</f>
        <v>2753.5140000000001</v>
      </c>
      <c r="BH56" s="15"/>
      <c r="BI56" s="15"/>
      <c r="BJ56" s="15" t="s">
        <v>751</v>
      </c>
      <c r="BK56" s="15" t="str">
        <f>INDEX(Licence!$I$2:$I$181,MATCH(Data!BJ56,Licence!$C$2:$C$181,0))</f>
        <v>Ústecký</v>
      </c>
      <c r="BL56" s="15">
        <f>INDEX(Licence!$G$2:$G$181,MATCH(Data!BJ56,Licence!$C$2:$C$181,0))/1000</f>
        <v>3.12</v>
      </c>
      <c r="BM56" s="15">
        <f>INDEX(Licence!$F$2:$F$181,MATCH(Data!BJ56,Licence!$C$2:$C$181,0))/1000</f>
        <v>3.99</v>
      </c>
      <c r="BN56" s="15" t="str">
        <f>INDEX(Licence!$K$2:$K$181,MATCH(Data!BJ56,Licence!$C$2:$C$181,0))</f>
        <v>ČEZ Distribuce, a.s.</v>
      </c>
      <c r="BO56" s="15"/>
      <c r="BP56" s="16">
        <f t="shared" si="6"/>
        <v>78.921657521584748</v>
      </c>
      <c r="BS56" t="str">
        <f t="shared" si="7"/>
        <v>KJ - Meziboří</v>
      </c>
    </row>
    <row r="57" spans="1:71" ht="18.75" x14ac:dyDescent="0.3">
      <c r="A57" s="15">
        <f>[99]ExportDB!$C$3</f>
        <v>3144</v>
      </c>
      <c r="B57" s="25">
        <f t="shared" si="2"/>
        <v>53</v>
      </c>
      <c r="C57" s="14" t="s">
        <v>655</v>
      </c>
      <c r="D57" s="15" t="str">
        <f t="shared" si="3"/>
        <v>Únor</v>
      </c>
      <c r="E57" s="15">
        <f>ROUND(VLOOKUP($C$2,'[99]ERU-1'!$A$6:$BE$17,E$2,FALSE),3)</f>
        <v>2</v>
      </c>
      <c r="F57" s="47">
        <f t="shared" si="4"/>
        <v>0</v>
      </c>
      <c r="G57" s="15">
        <f>ROUND(VLOOKUP($C$2,'[100]ERU-1'!$A$6:$BE$17,G$2,FALSE),3)</f>
        <v>1894.9970000000001</v>
      </c>
      <c r="H57" s="15">
        <f>ROUND(VLOOKUP($C$2,'[100]ERU-1'!$A$6:$BE$17,H$2,FALSE),3)</f>
        <v>896.64700000000005</v>
      </c>
      <c r="I57" s="15">
        <f>ROUND(VLOOKUP($C$2,'[100]ERU-1'!$A$6:$BE$17,I$2,FALSE),3)</f>
        <v>998.35</v>
      </c>
      <c r="J57" s="15">
        <f>ROUND(VLOOKUP($C$2,'[100]ERU-1'!$A$6:$BE$17,J$2,FALSE),3)</f>
        <v>34.835999999999999</v>
      </c>
      <c r="K57" s="15">
        <f>ROUND(VLOOKUP($C$2,'[100]ERU-1'!$A$6:$BE$17,K$2,FALSE),3)</f>
        <v>0</v>
      </c>
      <c r="L57" s="15">
        <f>ROUND(VLOOKUP($C$2,'[100]ERU-1'!$A$6:$BE$17,L$2,FALSE),3)</f>
        <v>699.54300000000001</v>
      </c>
      <c r="M57" s="15">
        <f>ROUND(VLOOKUP($C$2,'[100]ERU-1'!$A$6:$BE$17,M$2,FALSE),3)</f>
        <v>8.7989999999999995</v>
      </c>
      <c r="N57" s="15">
        <f>ROUND(VLOOKUP($C$2,'[100]ERU-1'!$A$6:$BE$17,N$2,FALSE),3)</f>
        <v>9.7959999999999994</v>
      </c>
      <c r="O57" s="15">
        <f>ROUND(VLOOKUP($C$2,'[100]ERU-1'!$A$6:$BE$17,O$2,FALSE),3)</f>
        <v>0</v>
      </c>
      <c r="P57" s="15">
        <f>ROUND(VLOOKUP($C$2,'[100]ERU-1'!$A$6:$BE$17,P$2,FALSE),3)</f>
        <v>0</v>
      </c>
      <c r="Q57" s="15">
        <f>ROUND(VLOOKUP($C$2,'[100]ERU-1'!$A$6:$BE$17,Q$2,FALSE),3)</f>
        <v>680.94799999999998</v>
      </c>
      <c r="R57" s="43">
        <f t="shared" si="5"/>
        <v>0</v>
      </c>
      <c r="S57" s="15">
        <f>ROUND(VLOOKUP($C$2,'[100]ERU-1'!$A$6:$BE$17,S$2,FALSE),3)</f>
        <v>2804</v>
      </c>
      <c r="T57" s="15">
        <f>ROUND(VLOOKUP($C$2,'[100]ERU-1'!$A$6:$BE$17,T$2,FALSE),3)</f>
        <v>0</v>
      </c>
      <c r="U57" s="15">
        <f>ROUND(VLOOKUP($C$2,'[100]ERU-1'!$A$6:$BE$17,U$2,FALSE),3)</f>
        <v>0</v>
      </c>
      <c r="V57" s="15">
        <f>ROUND(VLOOKUP($C$2,'[100]ERU-1'!$A$6:$BE$17,V$2,FALSE),3)</f>
        <v>0</v>
      </c>
      <c r="W57" s="15">
        <f>ROUND(VLOOKUP($C$2,'[100]ERU-1'!$A$6:$BE$17,W$2,FALSE),3)</f>
        <v>0</v>
      </c>
      <c r="X57" s="15">
        <f>ROUND(VLOOKUP($C$2,'[100]ERU-1'!$A$6:$BE$17,X$2,FALSE),3)</f>
        <v>2804</v>
      </c>
      <c r="Y57" s="15">
        <f>ROUND(VLOOKUP($C$2,'[100]ERU-1'!$A$6:$BE$17,Y$2,FALSE),3)</f>
        <v>0</v>
      </c>
      <c r="Z57" s="15">
        <f>ROUND(VLOOKUP($C$2,'[100]ERU-1'!$A$6:$BE$17,Z$2,FALSE),3)</f>
        <v>13.404999999999999</v>
      </c>
      <c r="AA57" s="15">
        <f>ROUND(VLOOKUP($C$2,'[100]ERU-1'!$A$6:$BE$17,AA$2,FALSE),3)</f>
        <v>699.54300000000001</v>
      </c>
      <c r="AB57" s="15">
        <f>ROUND(VLOOKUP($C$2,'[100]ERU-1'!$A$6:$BE$17,AB$2,FALSE),3)</f>
        <v>32</v>
      </c>
      <c r="AC57" s="15">
        <f>ROUND(VLOOKUP($C$2,'[100]ERU-1'!$A$6:$BE$17,AC$2,FALSE),3)</f>
        <v>0</v>
      </c>
      <c r="AD57" s="15">
        <f>ROUND(VLOOKUP($C$2,'[100]ERU-1'!$A$6:$BE$17,AD$2,FALSE),3)</f>
        <v>0</v>
      </c>
      <c r="AE57" s="15">
        <f>ROUND(VLOOKUP($C$2,'[100]ERU-1'!$A$6:$BE$17,AE$2,FALSE),3)</f>
        <v>0</v>
      </c>
      <c r="AF57" s="15">
        <f>ROUND(VLOOKUP($C$2,'[100]ERU-1'!$A$6:$BE$17,AF$2,FALSE),3)</f>
        <v>0</v>
      </c>
      <c r="AG57" s="15">
        <f>ROUND(VLOOKUP($C$2,'[100]ERU-1'!$A$6:$BE$17,AG$2,FALSE),3)</f>
        <v>0</v>
      </c>
      <c r="AH57" s="15">
        <f>ROUND(VLOOKUP($C$2,'[100]ERU-1'!$A$6:$BE$17,AH$2,FALSE),3)</f>
        <v>2804</v>
      </c>
      <c r="AI57" s="15">
        <f>ROUND(VLOOKUP($C$2,'[100]ERU-1'!$A$6:$BE$17,AI$2,FALSE),3)</f>
        <v>0</v>
      </c>
      <c r="AJ57" s="15" t="s">
        <v>595</v>
      </c>
      <c r="AK57" s="15">
        <f>ROUND(VLOOKUP($C$2,'[100]ERU-1'!$A$6:$BE$17,AK$2,FALSE),3)</f>
        <v>0</v>
      </c>
      <c r="AL57" s="15">
        <f>ROUND(VLOOKUP($C$2,'[100]ERU-1'!$A$6:$BE$17,AL$2,FALSE),3)</f>
        <v>0</v>
      </c>
      <c r="AM57" s="15">
        <f>ROUND(VLOOKUP($C$2,'[100]ERU-1'!$A$6:$BE$17,AM$2,FALSE),3)</f>
        <v>667.15499999999997</v>
      </c>
      <c r="AN57" s="15">
        <f>ROUND(VLOOKUP($C$2,'[100]ERU-1'!$A$6:$BE$17,AN$2,FALSE),3)</f>
        <v>13.792999999999999</v>
      </c>
      <c r="AO57" s="15">
        <f>ROUND(VLOOKUP($C$2,'[100]ERU-1'!$A$6:$BE$17,AO$2,FALSE),3)</f>
        <v>0</v>
      </c>
      <c r="AP57" s="15">
        <f>ROUND(VLOOKUP($C$2,'[100]ERU-1'!$A$6:$BE$17,AP$2,FALSE),3)</f>
        <v>0</v>
      </c>
      <c r="AQ57" s="15">
        <f>ROUND(VLOOKUP($C$2,'[100]ERU-1'!$A$6:$BE$17,AQ$2,FALSE),3)</f>
        <v>0</v>
      </c>
      <c r="AR57" s="15">
        <f>ROUND(VLOOKUP($C$2,'[100]ERU-1'!$A$6:$BE$17,AR$2,FALSE),3)</f>
        <v>0</v>
      </c>
      <c r="AS57" s="15">
        <f>ROUND(VLOOKUP($C$2,'[100]ERU-1'!$A$6:$BE$17,AS$2,FALSE),3)</f>
        <v>0</v>
      </c>
      <c r="AT57" s="15">
        <f>ROUND(VLOOKUP($C$2,'[100]ERU-1'!$A$6:$BE$17,AT$2,FALSE),3)</f>
        <v>0</v>
      </c>
      <c r="AU57" s="15">
        <f>ROUND(VLOOKUP($C$2,'[100]ERU-1'!$A$6:$BE$17,AU$2,FALSE),3)</f>
        <v>0</v>
      </c>
      <c r="AV57" s="15">
        <f>ROUND(VLOOKUP($C$2,'[100]ERU-1'!$A$6:$BE$17,AV$2,FALSE),3)</f>
        <v>2804</v>
      </c>
      <c r="AW57" s="15">
        <f>ROUND(VLOOKUP($C$2,'[100]ERU-1'!$A$6:$BE$17,AW$2,FALSE),3)</f>
        <v>0</v>
      </c>
      <c r="AX57" s="15">
        <f>ROUND(VLOOKUP($C$2,'[100]ERU-1'!$A$6:$BE$17,AX$2,FALSE),3)</f>
        <v>0</v>
      </c>
      <c r="AY57" s="15">
        <f>ROUND(VLOOKUP($C$2,'[100]ERU-1'!$A$6:$BE$17,AY$2,FALSE),3)</f>
        <v>0</v>
      </c>
      <c r="AZ57" s="15">
        <f>ROUND(VLOOKUP($C$2,'[100]ERU-1'!$A$6:$BE$17,AZ$2,FALSE),3)</f>
        <v>0</v>
      </c>
      <c r="BA57" s="15">
        <f>ROUND(VLOOKUP($C$2,'[100]ERU-1'!$A$6:$BE$17,BA$2,FALSE),3)</f>
        <v>0</v>
      </c>
      <c r="BB57" s="15">
        <f>ROUND(VLOOKUP($C$2,'[100]ERU-1'!$A$6:$BE$17,BB$2,FALSE),3)</f>
        <v>0</v>
      </c>
      <c r="BC57" s="15">
        <f>ROUND(VLOOKUP($C$2,'[100]ERU-1'!$A$6:$BE$17,BC$2,FALSE),3)</f>
        <v>0</v>
      </c>
      <c r="BD57" s="15">
        <f>ROUND(VLOOKUP($C$2,'[100]ERU-1'!$A$6:$BE$17,BD$2,FALSE),3)</f>
        <v>0</v>
      </c>
      <c r="BE57" s="15">
        <f>ROUND(VLOOKUP($C$2,'[100]ERU-1'!$A$6:$BE$17,BE$2,FALSE),3)</f>
        <v>699.54300000000001</v>
      </c>
      <c r="BF57" s="15">
        <f>ROUND(VLOOKUP($C$2,'[100]ERU-1'!$A$6:$BE$17,BF$2,FALSE),3)</f>
        <v>2804</v>
      </c>
      <c r="BG57" s="15">
        <f>ROUND(VLOOKUP($C$2,'[100]ERU-1'!$A$6:$BE$17,BG$2,FALSE),3)</f>
        <v>1894.9970000000001</v>
      </c>
      <c r="BH57" s="15"/>
      <c r="BI57" s="15"/>
      <c r="BJ57" s="15" t="s">
        <v>752</v>
      </c>
      <c r="BK57" s="15" t="str">
        <f>INDEX(Licence!$I$2:$I$181,MATCH(Data!BJ57,Licence!$C$2:$C$181,0))</f>
        <v>Olomoucký</v>
      </c>
      <c r="BL57" s="15">
        <f>INDEX(Licence!$G$2:$G$181,MATCH(Data!BJ57,Licence!$C$2:$C$181,0))/1000</f>
        <v>2</v>
      </c>
      <c r="BM57" s="15">
        <f>INDEX(Licence!$F$2:$F$181,MATCH(Data!BJ57,Licence!$C$2:$C$181,0))/1000</f>
        <v>2.3580000000000001</v>
      </c>
      <c r="BN57" s="15" t="str">
        <f>INDEX(Licence!$K$2:$K$181,MATCH(Data!BJ57,Licence!$C$2:$C$181,0))</f>
        <v>ČEZ Distribuce, a.s.</v>
      </c>
      <c r="BO57" s="15"/>
      <c r="BP57" s="16">
        <f t="shared" si="6"/>
        <v>78.0176374363067</v>
      </c>
      <c r="BS57" t="str">
        <f t="shared" si="7"/>
        <v>KJ - Mohelnice</v>
      </c>
    </row>
    <row r="58" spans="1:71" ht="18.75" x14ac:dyDescent="0.3">
      <c r="A58" s="15">
        <f>[101]ExportDB!$C$3</f>
        <v>3882</v>
      </c>
      <c r="B58" s="25">
        <f t="shared" si="2"/>
        <v>54</v>
      </c>
      <c r="C58" s="14" t="s">
        <v>656</v>
      </c>
      <c r="D58" s="15" t="str">
        <f t="shared" si="3"/>
        <v>Únor</v>
      </c>
      <c r="E58" s="15">
        <f>ROUND(VLOOKUP($C$2,'[101]ERU-1'!$A$6:$BE$17,E$2,FALSE),3)</f>
        <v>2</v>
      </c>
      <c r="F58" s="47">
        <f t="shared" si="4"/>
        <v>0</v>
      </c>
      <c r="G58" s="15">
        <f>ROUND(VLOOKUP($C$2,'[102]ERU-1'!$A$6:$BE$17,G$2,FALSE),3)</f>
        <v>802.04300000000001</v>
      </c>
      <c r="H58" s="15">
        <f>ROUND(VLOOKUP($C$2,'[102]ERU-1'!$A$6:$BE$17,H$2,FALSE),3)</f>
        <v>379.17399999999998</v>
      </c>
      <c r="I58" s="15">
        <f>ROUND(VLOOKUP($C$2,'[102]ERU-1'!$A$6:$BE$17,I$2,FALSE),3)</f>
        <v>422.86900000000003</v>
      </c>
      <c r="J58" s="15">
        <f>ROUND(VLOOKUP($C$2,'[102]ERU-1'!$A$6:$BE$17,J$2,FALSE),3)</f>
        <v>35.17</v>
      </c>
      <c r="K58" s="15">
        <f>ROUND(VLOOKUP($C$2,'[102]ERU-1'!$A$6:$BE$17,K$2,FALSE),3)</f>
        <v>0</v>
      </c>
      <c r="L58" s="15">
        <f>ROUND(VLOOKUP($C$2,'[102]ERU-1'!$A$6:$BE$17,L$2,FALSE),3)</f>
        <v>293.41000000000003</v>
      </c>
      <c r="M58" s="15">
        <f>ROUND(VLOOKUP($C$2,'[102]ERU-1'!$A$6:$BE$17,M$2,FALSE),3)</f>
        <v>1.6319999999999999</v>
      </c>
      <c r="N58" s="15">
        <f>ROUND(VLOOKUP($C$2,'[102]ERU-1'!$A$6:$BE$17,N$2,FALSE),3)</f>
        <v>1.82</v>
      </c>
      <c r="O58" s="15">
        <f>ROUND(VLOOKUP($C$2,'[102]ERU-1'!$A$6:$BE$17,O$2,FALSE),3)</f>
        <v>0</v>
      </c>
      <c r="P58" s="15">
        <f>ROUND(VLOOKUP($C$2,'[102]ERU-1'!$A$6:$BE$17,P$2,FALSE),3)</f>
        <v>0</v>
      </c>
      <c r="Q58" s="15">
        <f>ROUND(VLOOKUP($C$2,'[102]ERU-1'!$A$6:$BE$17,Q$2,FALSE),3)</f>
        <v>289.95800000000003</v>
      </c>
      <c r="R58" s="43">
        <f t="shared" si="5"/>
        <v>0</v>
      </c>
      <c r="S58" s="15">
        <f>ROUND(VLOOKUP($C$2,'[102]ERU-1'!$A$6:$BE$17,S$2,FALSE),3)</f>
        <v>1178</v>
      </c>
      <c r="T58" s="15">
        <f>ROUND(VLOOKUP($C$2,'[102]ERU-1'!$A$6:$BE$17,T$2,FALSE),3)</f>
        <v>0</v>
      </c>
      <c r="U58" s="15">
        <f>ROUND(VLOOKUP($C$2,'[102]ERU-1'!$A$6:$BE$17,U$2,FALSE),3)</f>
        <v>0</v>
      </c>
      <c r="V58" s="15">
        <f>ROUND(VLOOKUP($C$2,'[102]ERU-1'!$A$6:$BE$17,V$2,FALSE),3)</f>
        <v>0</v>
      </c>
      <c r="W58" s="15">
        <f>ROUND(VLOOKUP($C$2,'[102]ERU-1'!$A$6:$BE$17,W$2,FALSE),3)</f>
        <v>0</v>
      </c>
      <c r="X58" s="15">
        <f>ROUND(VLOOKUP($C$2,'[102]ERU-1'!$A$6:$BE$17,X$2,FALSE),3)</f>
        <v>1178</v>
      </c>
      <c r="Y58" s="15">
        <f>ROUND(VLOOKUP($C$2,'[102]ERU-1'!$A$6:$BE$17,Y$2,FALSE),3)</f>
        <v>0</v>
      </c>
      <c r="Z58" s="15">
        <f>ROUND(VLOOKUP($C$2,'[102]ERU-1'!$A$6:$BE$17,Z$2,FALSE),3)</f>
        <v>2.9849999999999999</v>
      </c>
      <c r="AA58" s="15">
        <f>ROUND(VLOOKUP($C$2,'[102]ERU-1'!$A$6:$BE$17,AA$2,FALSE),3)</f>
        <v>293.41000000000003</v>
      </c>
      <c r="AB58" s="15">
        <f>ROUND(VLOOKUP($C$2,'[102]ERU-1'!$A$6:$BE$17,AB$2,FALSE),3)</f>
        <v>6.4370000000000003</v>
      </c>
      <c r="AC58" s="15">
        <f>ROUND(VLOOKUP($C$2,'[102]ERU-1'!$A$6:$BE$17,AC$2,FALSE),3)</f>
        <v>0</v>
      </c>
      <c r="AD58" s="15">
        <f>ROUND(VLOOKUP($C$2,'[102]ERU-1'!$A$6:$BE$17,AD$2,FALSE),3)</f>
        <v>0</v>
      </c>
      <c r="AE58" s="15">
        <f>ROUND(VLOOKUP($C$2,'[102]ERU-1'!$A$6:$BE$17,AE$2,FALSE),3)</f>
        <v>0</v>
      </c>
      <c r="AF58" s="15">
        <f>ROUND(VLOOKUP($C$2,'[102]ERU-1'!$A$6:$BE$17,AF$2,FALSE),3)</f>
        <v>0</v>
      </c>
      <c r="AG58" s="15">
        <f>ROUND(VLOOKUP($C$2,'[102]ERU-1'!$A$6:$BE$17,AG$2,FALSE),3)</f>
        <v>0</v>
      </c>
      <c r="AH58" s="15">
        <f>ROUND(VLOOKUP($C$2,'[102]ERU-1'!$A$6:$BE$17,AH$2,FALSE),3)</f>
        <v>1178</v>
      </c>
      <c r="AI58" s="15">
        <f>ROUND(VLOOKUP($C$2,'[102]ERU-1'!$A$6:$BE$17,AI$2,FALSE),3)</f>
        <v>0</v>
      </c>
      <c r="AJ58" s="15" t="s">
        <v>595</v>
      </c>
      <c r="AK58" s="15">
        <f>ROUND(VLOOKUP($C$2,'[102]ERU-1'!$A$6:$BE$17,AK$2,FALSE),3)</f>
        <v>0</v>
      </c>
      <c r="AL58" s="15">
        <f>ROUND(VLOOKUP($C$2,'[102]ERU-1'!$A$6:$BE$17,AL$2,FALSE),3)</f>
        <v>0</v>
      </c>
      <c r="AM58" s="15">
        <f>ROUND(VLOOKUP($C$2,'[102]ERU-1'!$A$6:$BE$17,AM$2,FALSE),3)</f>
        <v>289.95800000000003</v>
      </c>
      <c r="AN58" s="15">
        <f>ROUND(VLOOKUP($C$2,'[102]ERU-1'!$A$6:$BE$17,AN$2,FALSE),3)</f>
        <v>0</v>
      </c>
      <c r="AO58" s="15">
        <f>ROUND(VLOOKUP($C$2,'[102]ERU-1'!$A$6:$BE$17,AO$2,FALSE),3)</f>
        <v>0</v>
      </c>
      <c r="AP58" s="15">
        <f>ROUND(VLOOKUP($C$2,'[102]ERU-1'!$A$6:$BE$17,AP$2,FALSE),3)</f>
        <v>0</v>
      </c>
      <c r="AQ58" s="15">
        <f>ROUND(VLOOKUP($C$2,'[102]ERU-1'!$A$6:$BE$17,AQ$2,FALSE),3)</f>
        <v>0</v>
      </c>
      <c r="AR58" s="15">
        <f>ROUND(VLOOKUP($C$2,'[102]ERU-1'!$A$6:$BE$17,AR$2,FALSE),3)</f>
        <v>0</v>
      </c>
      <c r="AS58" s="15">
        <f>ROUND(VLOOKUP($C$2,'[102]ERU-1'!$A$6:$BE$17,AS$2,FALSE),3)</f>
        <v>0</v>
      </c>
      <c r="AT58" s="15">
        <f>ROUND(VLOOKUP($C$2,'[102]ERU-1'!$A$6:$BE$17,AT$2,FALSE),3)</f>
        <v>0</v>
      </c>
      <c r="AU58" s="15">
        <f>ROUND(VLOOKUP($C$2,'[102]ERU-1'!$A$6:$BE$17,AU$2,FALSE),3)</f>
        <v>0</v>
      </c>
      <c r="AV58" s="15">
        <f>ROUND(VLOOKUP($C$2,'[102]ERU-1'!$A$6:$BE$17,AV$2,FALSE),3)</f>
        <v>1178</v>
      </c>
      <c r="AW58" s="15">
        <f>ROUND(VLOOKUP($C$2,'[102]ERU-1'!$A$6:$BE$17,AW$2,FALSE),3)</f>
        <v>0</v>
      </c>
      <c r="AX58" s="15">
        <f>ROUND(VLOOKUP($C$2,'[102]ERU-1'!$A$6:$BE$17,AX$2,FALSE),3)</f>
        <v>0</v>
      </c>
      <c r="AY58" s="15">
        <f>ROUND(VLOOKUP($C$2,'[102]ERU-1'!$A$6:$BE$17,AY$2,FALSE),3)</f>
        <v>0</v>
      </c>
      <c r="AZ58" s="15">
        <f>ROUND(VLOOKUP($C$2,'[102]ERU-1'!$A$6:$BE$17,AZ$2,FALSE),3)</f>
        <v>0</v>
      </c>
      <c r="BA58" s="15">
        <f>ROUND(VLOOKUP($C$2,'[102]ERU-1'!$A$6:$BE$17,BA$2,FALSE),3)</f>
        <v>0</v>
      </c>
      <c r="BB58" s="15">
        <f>ROUND(VLOOKUP($C$2,'[102]ERU-1'!$A$6:$BE$17,BB$2,FALSE),3)</f>
        <v>0</v>
      </c>
      <c r="BC58" s="15">
        <f>ROUND(VLOOKUP($C$2,'[102]ERU-1'!$A$6:$BE$17,BC$2,FALSE),3)</f>
        <v>0</v>
      </c>
      <c r="BD58" s="15">
        <f>ROUND(VLOOKUP($C$2,'[102]ERU-1'!$A$6:$BE$17,BD$2,FALSE),3)</f>
        <v>0</v>
      </c>
      <c r="BE58" s="15">
        <f>ROUND(VLOOKUP($C$2,'[102]ERU-1'!$A$6:$BE$17,BE$2,FALSE),3)</f>
        <v>293.41000000000003</v>
      </c>
      <c r="BF58" s="15">
        <f>ROUND(VLOOKUP($C$2,'[102]ERU-1'!$A$6:$BE$17,BF$2,FALSE),3)</f>
        <v>1178</v>
      </c>
      <c r="BG58" s="15">
        <f>ROUND(VLOOKUP($C$2,'[102]ERU-1'!$A$6:$BE$17,BG$2,FALSE),3)</f>
        <v>802.04300000000001</v>
      </c>
      <c r="BH58" s="15"/>
      <c r="BI58" s="15"/>
      <c r="BJ58" s="15" t="s">
        <v>577</v>
      </c>
      <c r="BK58" s="37" t="str">
        <f>INDEX(Licence!$I$2:$I$181,MATCH(Data!BJ58,Licence!$C$2:$C$181,0))</f>
        <v>Olomoucký</v>
      </c>
      <c r="BL58" s="15">
        <f>INDEX(Licence!$G$2:$G$181,MATCH(Data!BJ58,Licence!$C$2:$C$181,0))/1000</f>
        <v>0.999</v>
      </c>
      <c r="BM58" s="15">
        <f>INDEX(Licence!$F$2:$F$181,MATCH(Data!BJ58,Licence!$C$2:$C$181,0))/1000</f>
        <v>1.2450000000000001</v>
      </c>
      <c r="BN58" s="15" t="str">
        <f>INDEX(Licence!$K$2:$K$181,MATCH(Data!BJ58,Licence!$C$2:$C$181,0))</f>
        <v>ČEZ Distribuce, a.s.</v>
      </c>
      <c r="BO58" s="15"/>
      <c r="BP58" s="16">
        <f t="shared" si="6"/>
        <v>77.381414989248981</v>
      </c>
      <c r="BS58" t="str">
        <f t="shared" si="7"/>
        <v>KJ - Moravský Beroun</v>
      </c>
    </row>
    <row r="59" spans="1:71" ht="18.75" x14ac:dyDescent="0.3">
      <c r="A59" s="15">
        <f>[103]ExportDB!$C$3</f>
        <v>2598</v>
      </c>
      <c r="B59" s="25">
        <f t="shared" si="2"/>
        <v>55</v>
      </c>
      <c r="C59" s="14" t="s">
        <v>657</v>
      </c>
      <c r="D59" s="15" t="str">
        <f t="shared" si="3"/>
        <v>Únor</v>
      </c>
      <c r="E59" s="15">
        <f>ROUND(VLOOKUP($C$2,'[103]ERU-1'!$A$6:$BE$17,E$2,FALSE),3)</f>
        <v>2</v>
      </c>
      <c r="F59" s="47">
        <f t="shared" si="4"/>
        <v>0</v>
      </c>
      <c r="G59" s="15">
        <f>ROUND(VLOOKUP($C$2,'[104]ERU-1'!$A$6:$BE$17,G$2,FALSE),3)</f>
        <v>862.346</v>
      </c>
      <c r="H59" s="15">
        <f>ROUND(VLOOKUP($C$2,'[104]ERU-1'!$A$6:$BE$17,H$2,FALSE),3)</f>
        <v>400.43700000000001</v>
      </c>
      <c r="I59" s="15">
        <f>ROUND(VLOOKUP($C$2,'[104]ERU-1'!$A$6:$BE$17,I$2,FALSE),3)</f>
        <v>461.90899999999999</v>
      </c>
      <c r="J59" s="15">
        <f>ROUND(VLOOKUP($C$2,'[104]ERU-1'!$A$6:$BE$17,J$2,FALSE),3)</f>
        <v>35.017000000000003</v>
      </c>
      <c r="K59" s="15">
        <f>ROUND(VLOOKUP($C$2,'[104]ERU-1'!$A$6:$BE$17,K$2,FALSE),3)</f>
        <v>0</v>
      </c>
      <c r="L59" s="15">
        <f>ROUND(VLOOKUP($C$2,'[104]ERU-1'!$A$6:$BE$17,L$2,FALSE),3)</f>
        <v>322.20400000000001</v>
      </c>
      <c r="M59" s="15">
        <f>ROUND(VLOOKUP($C$2,'[104]ERU-1'!$A$6:$BE$17,M$2,FALSE),3)</f>
        <v>4.7629999999999999</v>
      </c>
      <c r="N59" s="15">
        <f>ROUND(VLOOKUP($C$2,'[104]ERU-1'!$A$6:$BE$17,N$2,FALSE),3)</f>
        <v>5.4939999999999998</v>
      </c>
      <c r="O59" s="15">
        <f>ROUND(VLOOKUP($C$2,'[104]ERU-1'!$A$6:$BE$17,O$2,FALSE),3)</f>
        <v>0</v>
      </c>
      <c r="P59" s="15">
        <f>ROUND(VLOOKUP($C$2,'[104]ERU-1'!$A$6:$BE$17,P$2,FALSE),3)</f>
        <v>0</v>
      </c>
      <c r="Q59" s="15">
        <f>ROUND(VLOOKUP($C$2,'[104]ERU-1'!$A$6:$BE$17,Q$2,FALSE),3)</f>
        <v>311.947</v>
      </c>
      <c r="R59" s="43">
        <f t="shared" si="5"/>
        <v>0</v>
      </c>
      <c r="S59" s="15">
        <f>ROUND(VLOOKUP($C$2,'[104]ERU-1'!$A$6:$BE$17,S$2,FALSE),3)</f>
        <v>1338</v>
      </c>
      <c r="T59" s="15">
        <f>ROUND(VLOOKUP($C$2,'[104]ERU-1'!$A$6:$BE$17,T$2,FALSE),3)</f>
        <v>0</v>
      </c>
      <c r="U59" s="15">
        <f>ROUND(VLOOKUP($C$2,'[104]ERU-1'!$A$6:$BE$17,U$2,FALSE),3)</f>
        <v>0</v>
      </c>
      <c r="V59" s="15">
        <f>ROUND(VLOOKUP($C$2,'[104]ERU-1'!$A$6:$BE$17,V$2,FALSE),3)</f>
        <v>0</v>
      </c>
      <c r="W59" s="15">
        <f>ROUND(VLOOKUP($C$2,'[104]ERU-1'!$A$6:$BE$17,W$2,FALSE),3)</f>
        <v>0</v>
      </c>
      <c r="X59" s="15">
        <f>ROUND(VLOOKUP($C$2,'[104]ERU-1'!$A$6:$BE$17,X$2,FALSE),3)</f>
        <v>1338</v>
      </c>
      <c r="Y59" s="15">
        <f>ROUND(VLOOKUP($C$2,'[104]ERU-1'!$A$6:$BE$17,Y$2,FALSE),3)</f>
        <v>0</v>
      </c>
      <c r="Z59" s="15">
        <f>ROUND(VLOOKUP($C$2,'[104]ERU-1'!$A$6:$BE$17,Z$2,FALSE),3)</f>
        <v>0.52</v>
      </c>
      <c r="AA59" s="15">
        <f>ROUND(VLOOKUP($C$2,'[104]ERU-1'!$A$6:$BE$17,AA$2,FALSE),3)</f>
        <v>322.20400000000001</v>
      </c>
      <c r="AB59" s="15">
        <f>ROUND(VLOOKUP($C$2,'[104]ERU-1'!$A$6:$BE$17,AB$2,FALSE),3)</f>
        <v>10.776999999999999</v>
      </c>
      <c r="AC59" s="15">
        <f>ROUND(VLOOKUP($C$2,'[104]ERU-1'!$A$6:$BE$17,AC$2,FALSE),3)</f>
        <v>0</v>
      </c>
      <c r="AD59" s="15">
        <f>ROUND(VLOOKUP($C$2,'[104]ERU-1'!$A$6:$BE$17,AD$2,FALSE),3)</f>
        <v>0</v>
      </c>
      <c r="AE59" s="15">
        <f>ROUND(VLOOKUP($C$2,'[104]ERU-1'!$A$6:$BE$17,AE$2,FALSE),3)</f>
        <v>0</v>
      </c>
      <c r="AF59" s="15">
        <f>ROUND(VLOOKUP($C$2,'[104]ERU-1'!$A$6:$BE$17,AF$2,FALSE),3)</f>
        <v>0</v>
      </c>
      <c r="AG59" s="15">
        <f>ROUND(VLOOKUP($C$2,'[104]ERU-1'!$A$6:$BE$17,AG$2,FALSE),3)</f>
        <v>0</v>
      </c>
      <c r="AH59" s="15">
        <f>ROUND(VLOOKUP($C$2,'[104]ERU-1'!$A$6:$BE$17,AH$2,FALSE),3)</f>
        <v>1338</v>
      </c>
      <c r="AI59" s="15">
        <f>ROUND(VLOOKUP($C$2,'[104]ERU-1'!$A$6:$BE$17,AI$2,FALSE),3)</f>
        <v>0</v>
      </c>
      <c r="AJ59" s="15" t="s">
        <v>595</v>
      </c>
      <c r="AK59" s="15">
        <f>ROUND(VLOOKUP($C$2,'[104]ERU-1'!$A$6:$BE$17,AK$2,FALSE),3)</f>
        <v>0</v>
      </c>
      <c r="AL59" s="15">
        <f>ROUND(VLOOKUP($C$2,'[104]ERU-1'!$A$6:$BE$17,AL$2,FALSE),3)</f>
        <v>0</v>
      </c>
      <c r="AM59" s="15">
        <f>ROUND(VLOOKUP($C$2,'[104]ERU-1'!$A$6:$BE$17,AM$2,FALSE),3)</f>
        <v>311.947</v>
      </c>
      <c r="AN59" s="15">
        <f>ROUND(VLOOKUP($C$2,'[104]ERU-1'!$A$6:$BE$17,AN$2,FALSE),3)</f>
        <v>0</v>
      </c>
      <c r="AO59" s="15">
        <f>ROUND(VLOOKUP($C$2,'[104]ERU-1'!$A$6:$BE$17,AO$2,FALSE),3)</f>
        <v>0</v>
      </c>
      <c r="AP59" s="15">
        <f>ROUND(VLOOKUP($C$2,'[104]ERU-1'!$A$6:$BE$17,AP$2,FALSE),3)</f>
        <v>0</v>
      </c>
      <c r="AQ59" s="15">
        <f>ROUND(VLOOKUP($C$2,'[104]ERU-1'!$A$6:$BE$17,AQ$2,FALSE),3)</f>
        <v>0</v>
      </c>
      <c r="AR59" s="15">
        <f>ROUND(VLOOKUP($C$2,'[104]ERU-1'!$A$6:$BE$17,AR$2,FALSE),3)</f>
        <v>0</v>
      </c>
      <c r="AS59" s="15">
        <f>ROUND(VLOOKUP($C$2,'[104]ERU-1'!$A$6:$BE$17,AS$2,FALSE),3)</f>
        <v>0</v>
      </c>
      <c r="AT59" s="15">
        <f>ROUND(VLOOKUP($C$2,'[104]ERU-1'!$A$6:$BE$17,AT$2,FALSE),3)</f>
        <v>0</v>
      </c>
      <c r="AU59" s="15">
        <f>ROUND(VLOOKUP($C$2,'[104]ERU-1'!$A$6:$BE$17,AU$2,FALSE),3)</f>
        <v>0</v>
      </c>
      <c r="AV59" s="15">
        <f>ROUND(VLOOKUP($C$2,'[104]ERU-1'!$A$6:$BE$17,AV$2,FALSE),3)</f>
        <v>1338</v>
      </c>
      <c r="AW59" s="15">
        <f>ROUND(VLOOKUP($C$2,'[104]ERU-1'!$A$6:$BE$17,AW$2,FALSE),3)</f>
        <v>0</v>
      </c>
      <c r="AX59" s="15">
        <f>ROUND(VLOOKUP($C$2,'[104]ERU-1'!$A$6:$BE$17,AX$2,FALSE),3)</f>
        <v>0</v>
      </c>
      <c r="AY59" s="15">
        <f>ROUND(VLOOKUP($C$2,'[104]ERU-1'!$A$6:$BE$17,AY$2,FALSE),3)</f>
        <v>0</v>
      </c>
      <c r="AZ59" s="15">
        <f>ROUND(VLOOKUP($C$2,'[104]ERU-1'!$A$6:$BE$17,AZ$2,FALSE),3)</f>
        <v>0</v>
      </c>
      <c r="BA59" s="15">
        <f>ROUND(VLOOKUP($C$2,'[104]ERU-1'!$A$6:$BE$17,BA$2,FALSE),3)</f>
        <v>0</v>
      </c>
      <c r="BB59" s="15">
        <f>ROUND(VLOOKUP($C$2,'[104]ERU-1'!$A$6:$BE$17,BB$2,FALSE),3)</f>
        <v>0</v>
      </c>
      <c r="BC59" s="15">
        <f>ROUND(VLOOKUP($C$2,'[104]ERU-1'!$A$6:$BE$17,BC$2,FALSE),3)</f>
        <v>0</v>
      </c>
      <c r="BD59" s="15">
        <f>ROUND(VLOOKUP($C$2,'[104]ERU-1'!$A$6:$BE$17,BD$2,FALSE),3)</f>
        <v>0</v>
      </c>
      <c r="BE59" s="15">
        <f>ROUND(VLOOKUP($C$2,'[104]ERU-1'!$A$6:$BE$17,BE$2,FALSE),3)</f>
        <v>322.20400000000001</v>
      </c>
      <c r="BF59" s="15">
        <f>ROUND(VLOOKUP($C$2,'[104]ERU-1'!$A$6:$BE$17,BF$2,FALSE),3)</f>
        <v>1338</v>
      </c>
      <c r="BG59" s="15">
        <f>ROUND(VLOOKUP($C$2,'[104]ERU-1'!$A$6:$BE$17,BG$2,FALSE),3)</f>
        <v>862.346</v>
      </c>
      <c r="BH59" s="15"/>
      <c r="BI59" s="15"/>
      <c r="BJ59" s="15" t="s">
        <v>753</v>
      </c>
      <c r="BK59" s="15" t="str">
        <f>INDEX(Licence!$I$2:$I$181,MATCH(Data!BJ59,Licence!$C$2:$C$181,0))</f>
        <v>Jihomoravský</v>
      </c>
      <c r="BL59" s="15">
        <f>INDEX(Licence!$G$2:$G$181,MATCH(Data!BJ59,Licence!$C$2:$C$181,0))/1000</f>
        <v>0.8</v>
      </c>
      <c r="BM59" s="15">
        <f>INDEX(Licence!$F$2:$F$181,MATCH(Data!BJ59,Licence!$C$2:$C$181,0))/1000</f>
        <v>0.95199999999999996</v>
      </c>
      <c r="BN59" s="15" t="str">
        <f>INDEX(Licence!$K$2:$K$181,MATCH(Data!BJ59,Licence!$C$2:$C$181,0))</f>
        <v>EG.D, a.s.</v>
      </c>
      <c r="BO59" s="15"/>
      <c r="BP59" s="16">
        <f t="shared" si="6"/>
        <v>80.463139698759747</v>
      </c>
      <c r="BS59" t="str">
        <f t="shared" si="7"/>
        <v>KJ - Moravský Krumlov</v>
      </c>
    </row>
    <row r="60" spans="1:71" ht="18.75" x14ac:dyDescent="0.3">
      <c r="A60" s="15">
        <f>[105]ExportDB!$C$3</f>
        <v>3106</v>
      </c>
      <c r="B60" s="25">
        <f t="shared" si="2"/>
        <v>56</v>
      </c>
      <c r="C60" s="14" t="s">
        <v>658</v>
      </c>
      <c r="D60" s="15" t="str">
        <f t="shared" si="3"/>
        <v>Únor</v>
      </c>
      <c r="E60" s="15">
        <f>ROUND(VLOOKUP($C$2,'[105]ERU-1'!$A$6:$BE$17,E$2,FALSE),3)</f>
        <v>2</v>
      </c>
      <c r="F60" s="47">
        <f t="shared" si="4"/>
        <v>0</v>
      </c>
      <c r="G60" s="15">
        <f>ROUND(VLOOKUP($C$2,'[106]ERU-1'!$A$6:$BE$17,G$2,FALSE),3)</f>
        <v>114.486</v>
      </c>
      <c r="H60" s="15">
        <f>ROUND(VLOOKUP($C$2,'[106]ERU-1'!$A$6:$BE$17,H$2,FALSE),3)</f>
        <v>46.901000000000003</v>
      </c>
      <c r="I60" s="15">
        <f>ROUND(VLOOKUP($C$2,'[106]ERU-1'!$A$6:$BE$17,I$2,FALSE),3)</f>
        <v>67.584999999999994</v>
      </c>
      <c r="J60" s="15">
        <f>ROUND(VLOOKUP($C$2,'[106]ERU-1'!$A$6:$BE$17,J$2,FALSE),3)</f>
        <v>35.165999999999997</v>
      </c>
      <c r="K60" s="15">
        <f>ROUND(VLOOKUP($C$2,'[106]ERU-1'!$A$6:$BE$17,K$2,FALSE),3)</f>
        <v>0</v>
      </c>
      <c r="L60" s="15">
        <f>ROUND(VLOOKUP($C$2,'[106]ERU-1'!$A$6:$BE$17,L$2,FALSE),3)</f>
        <v>35.661000000000001</v>
      </c>
      <c r="M60" s="15">
        <f>ROUND(VLOOKUP($C$2,'[106]ERU-1'!$A$6:$BE$17,M$2,FALSE),3)</f>
        <v>0.41499999999999998</v>
      </c>
      <c r="N60" s="15">
        <f>ROUND(VLOOKUP($C$2,'[106]ERU-1'!$A$6:$BE$17,N$2,FALSE),3)</f>
        <v>0.59799999999999998</v>
      </c>
      <c r="O60" s="15">
        <f>ROUND(VLOOKUP($C$2,'[106]ERU-1'!$A$6:$BE$17,O$2,FALSE),3)</f>
        <v>0</v>
      </c>
      <c r="P60" s="15">
        <f>ROUND(VLOOKUP($C$2,'[106]ERU-1'!$A$6:$BE$17,P$2,FALSE),3)</f>
        <v>0</v>
      </c>
      <c r="Q60" s="15">
        <f>ROUND(VLOOKUP($C$2,'[106]ERU-1'!$A$6:$BE$17,Q$2,FALSE),3)</f>
        <v>34.648000000000003</v>
      </c>
      <c r="R60" s="43">
        <f t="shared" si="5"/>
        <v>0</v>
      </c>
      <c r="S60" s="15">
        <f>ROUND(VLOOKUP($C$2,'[106]ERU-1'!$A$6:$BE$17,S$2,FALSE),3)</f>
        <v>185</v>
      </c>
      <c r="T60" s="15">
        <f>ROUND(VLOOKUP($C$2,'[106]ERU-1'!$A$6:$BE$17,T$2,FALSE),3)</f>
        <v>0</v>
      </c>
      <c r="U60" s="15">
        <f>ROUND(VLOOKUP($C$2,'[106]ERU-1'!$A$6:$BE$17,U$2,FALSE),3)</f>
        <v>0</v>
      </c>
      <c r="V60" s="15">
        <f>ROUND(VLOOKUP($C$2,'[106]ERU-1'!$A$6:$BE$17,V$2,FALSE),3)</f>
        <v>0</v>
      </c>
      <c r="W60" s="15">
        <f>ROUND(VLOOKUP($C$2,'[106]ERU-1'!$A$6:$BE$17,W$2,FALSE),3)</f>
        <v>0</v>
      </c>
      <c r="X60" s="15">
        <f>ROUND(VLOOKUP($C$2,'[106]ERU-1'!$A$6:$BE$17,X$2,FALSE),3)</f>
        <v>185</v>
      </c>
      <c r="Y60" s="15">
        <f>ROUND(VLOOKUP($C$2,'[106]ERU-1'!$A$6:$BE$17,Y$2,FALSE),3)</f>
        <v>0</v>
      </c>
      <c r="Z60" s="15">
        <f>ROUND(VLOOKUP($C$2,'[106]ERU-1'!$A$6:$BE$17,Z$2,FALSE),3)</f>
        <v>7.0000000000000007E-2</v>
      </c>
      <c r="AA60" s="15">
        <f>ROUND(VLOOKUP($C$2,'[106]ERU-1'!$A$6:$BE$17,AA$2,FALSE),3)</f>
        <v>35.661000000000001</v>
      </c>
      <c r="AB60" s="15">
        <f>ROUND(VLOOKUP($C$2,'[106]ERU-1'!$A$6:$BE$17,AB$2,FALSE),3)</f>
        <v>1.083</v>
      </c>
      <c r="AC60" s="15">
        <f>ROUND(VLOOKUP($C$2,'[106]ERU-1'!$A$6:$BE$17,AC$2,FALSE),3)</f>
        <v>0</v>
      </c>
      <c r="AD60" s="15">
        <f>ROUND(VLOOKUP($C$2,'[106]ERU-1'!$A$6:$BE$17,AD$2,FALSE),3)</f>
        <v>0</v>
      </c>
      <c r="AE60" s="15">
        <f>ROUND(VLOOKUP($C$2,'[106]ERU-1'!$A$6:$BE$17,AE$2,FALSE),3)</f>
        <v>0</v>
      </c>
      <c r="AF60" s="15">
        <f>ROUND(VLOOKUP($C$2,'[106]ERU-1'!$A$6:$BE$17,AF$2,FALSE),3)</f>
        <v>0</v>
      </c>
      <c r="AG60" s="15">
        <f>ROUND(VLOOKUP($C$2,'[106]ERU-1'!$A$6:$BE$17,AG$2,FALSE),3)</f>
        <v>0</v>
      </c>
      <c r="AH60" s="15">
        <f>ROUND(VLOOKUP($C$2,'[106]ERU-1'!$A$6:$BE$17,AH$2,FALSE),3)</f>
        <v>185</v>
      </c>
      <c r="AI60" s="15">
        <f>ROUND(VLOOKUP($C$2,'[106]ERU-1'!$A$6:$BE$17,AI$2,FALSE),3)</f>
        <v>0</v>
      </c>
      <c r="AJ60" s="15" t="s">
        <v>595</v>
      </c>
      <c r="AK60" s="15">
        <f>ROUND(VLOOKUP($C$2,'[106]ERU-1'!$A$6:$BE$17,AK$2,FALSE),3)</f>
        <v>0</v>
      </c>
      <c r="AL60" s="15">
        <f>ROUND(VLOOKUP($C$2,'[106]ERU-1'!$A$6:$BE$17,AL$2,FALSE),3)</f>
        <v>0</v>
      </c>
      <c r="AM60" s="15">
        <f>ROUND(VLOOKUP($C$2,'[106]ERU-1'!$A$6:$BE$17,AM$2,FALSE),3)</f>
        <v>34.648000000000003</v>
      </c>
      <c r="AN60" s="15">
        <f>ROUND(VLOOKUP($C$2,'[106]ERU-1'!$A$6:$BE$17,AN$2,FALSE),3)</f>
        <v>0</v>
      </c>
      <c r="AO60" s="15">
        <f>ROUND(VLOOKUP($C$2,'[106]ERU-1'!$A$6:$BE$17,AO$2,FALSE),3)</f>
        <v>0</v>
      </c>
      <c r="AP60" s="15">
        <f>ROUND(VLOOKUP($C$2,'[106]ERU-1'!$A$6:$BE$17,AP$2,FALSE),3)</f>
        <v>0</v>
      </c>
      <c r="AQ60" s="15">
        <f>ROUND(VLOOKUP($C$2,'[106]ERU-1'!$A$6:$BE$17,AQ$2,FALSE),3)</f>
        <v>0</v>
      </c>
      <c r="AR60" s="15">
        <f>ROUND(VLOOKUP($C$2,'[106]ERU-1'!$A$6:$BE$17,AR$2,FALSE),3)</f>
        <v>0</v>
      </c>
      <c r="AS60" s="15">
        <f>ROUND(VLOOKUP($C$2,'[106]ERU-1'!$A$6:$BE$17,AS$2,FALSE),3)</f>
        <v>0</v>
      </c>
      <c r="AT60" s="15">
        <f>ROUND(VLOOKUP($C$2,'[106]ERU-1'!$A$6:$BE$17,AT$2,FALSE),3)</f>
        <v>0</v>
      </c>
      <c r="AU60" s="15">
        <f>ROUND(VLOOKUP($C$2,'[106]ERU-1'!$A$6:$BE$17,AU$2,FALSE),3)</f>
        <v>0</v>
      </c>
      <c r="AV60" s="15">
        <f>ROUND(VLOOKUP($C$2,'[106]ERU-1'!$A$6:$BE$17,AV$2,FALSE),3)</f>
        <v>185</v>
      </c>
      <c r="AW60" s="15">
        <f>ROUND(VLOOKUP($C$2,'[106]ERU-1'!$A$6:$BE$17,AW$2,FALSE),3)</f>
        <v>0</v>
      </c>
      <c r="AX60" s="15">
        <f>ROUND(VLOOKUP($C$2,'[106]ERU-1'!$A$6:$BE$17,AX$2,FALSE),3)</f>
        <v>0</v>
      </c>
      <c r="AY60" s="15">
        <f>ROUND(VLOOKUP($C$2,'[106]ERU-1'!$A$6:$BE$17,AY$2,FALSE),3)</f>
        <v>0</v>
      </c>
      <c r="AZ60" s="15">
        <f>ROUND(VLOOKUP($C$2,'[106]ERU-1'!$A$6:$BE$17,AZ$2,FALSE),3)</f>
        <v>0</v>
      </c>
      <c r="BA60" s="15">
        <f>ROUND(VLOOKUP($C$2,'[106]ERU-1'!$A$6:$BE$17,BA$2,FALSE),3)</f>
        <v>0</v>
      </c>
      <c r="BB60" s="15">
        <f>ROUND(VLOOKUP($C$2,'[106]ERU-1'!$A$6:$BE$17,BB$2,FALSE),3)</f>
        <v>0</v>
      </c>
      <c r="BC60" s="15">
        <f>ROUND(VLOOKUP($C$2,'[106]ERU-1'!$A$6:$BE$17,BC$2,FALSE),3)</f>
        <v>0</v>
      </c>
      <c r="BD60" s="15">
        <f>ROUND(VLOOKUP($C$2,'[106]ERU-1'!$A$6:$BE$17,BD$2,FALSE),3)</f>
        <v>0</v>
      </c>
      <c r="BE60" s="15">
        <f>ROUND(VLOOKUP($C$2,'[106]ERU-1'!$A$6:$BE$17,BE$2,FALSE),3)</f>
        <v>35.661000000000001</v>
      </c>
      <c r="BF60" s="15">
        <f>ROUND(VLOOKUP($C$2,'[106]ERU-1'!$A$6:$BE$17,BF$2,FALSE),3)</f>
        <v>185</v>
      </c>
      <c r="BG60" s="15">
        <f>ROUND(VLOOKUP($C$2,'[106]ERU-1'!$A$6:$BE$17,BG$2,FALSE),3)</f>
        <v>114.486</v>
      </c>
      <c r="BH60" s="15"/>
      <c r="BI60" s="15"/>
      <c r="BJ60" s="15" t="s">
        <v>754</v>
      </c>
      <c r="BK60" s="15" t="str">
        <f>INDEX(Licence!$I$2:$I$181,MATCH(Data!BJ60,Licence!$C$2:$C$181,0))</f>
        <v>Jihočeský</v>
      </c>
      <c r="BL60" s="15">
        <f>INDEX(Licence!$G$2:$G$181,MATCH(Data!BJ60,Licence!$C$2:$C$181,0))/1000</f>
        <v>9.9000000000000005E-2</v>
      </c>
      <c r="BM60" s="15">
        <f>INDEX(Licence!$F$2:$F$181,MATCH(Data!BJ60,Licence!$C$2:$C$181,0))/1000</f>
        <v>0.16400000000000001</v>
      </c>
      <c r="BN60" s="15" t="str">
        <f>INDEX(Licence!$K$2:$K$181,MATCH(Data!BJ60,Licence!$C$2:$C$181,0))</f>
        <v>EG.D, a.s.</v>
      </c>
      <c r="BO60" s="15"/>
      <c r="BP60" s="16">
        <f t="shared" si="6"/>
        <v>76.03540073798446</v>
      </c>
      <c r="BS60" t="str">
        <f t="shared" si="7"/>
        <v>KJ - Nové Hrady</v>
      </c>
    </row>
    <row r="61" spans="1:71" ht="18.75" x14ac:dyDescent="0.3">
      <c r="A61" s="15">
        <f>[107]ExportDB!$C$3</f>
        <v>2672</v>
      </c>
      <c r="B61" s="25">
        <f t="shared" si="2"/>
        <v>57</v>
      </c>
      <c r="C61" s="14" t="s">
        <v>659</v>
      </c>
      <c r="D61" s="15" t="str">
        <f t="shared" si="3"/>
        <v>Únor</v>
      </c>
      <c r="E61" s="15">
        <f>ROUND(VLOOKUP($C$2,'[107]ERU-1'!$A$6:$BE$17,E$2,FALSE),3)</f>
        <v>2</v>
      </c>
      <c r="F61" s="47">
        <f t="shared" si="4"/>
        <v>0</v>
      </c>
      <c r="G61" s="15">
        <f>ROUND(VLOOKUP($C$2,'[108]ERU-1'!$A$6:$BE$17,G$2,FALSE),3)</f>
        <v>454.21600000000001</v>
      </c>
      <c r="H61" s="15">
        <f>ROUND(VLOOKUP($C$2,'[108]ERU-1'!$A$6:$BE$17,H$2,FALSE),3)</f>
        <v>210.48</v>
      </c>
      <c r="I61" s="15">
        <f>ROUND(VLOOKUP($C$2,'[108]ERU-1'!$A$6:$BE$17,I$2,FALSE),3)</f>
        <v>243.73599999999999</v>
      </c>
      <c r="J61" s="15">
        <f>ROUND(VLOOKUP($C$2,'[108]ERU-1'!$A$6:$BE$17,J$2,FALSE),3)</f>
        <v>34.994999999999997</v>
      </c>
      <c r="K61" s="15">
        <f>ROUND(VLOOKUP($C$2,'[108]ERU-1'!$A$6:$BE$17,K$2,FALSE),3)</f>
        <v>0</v>
      </c>
      <c r="L61" s="15">
        <f>ROUND(VLOOKUP($C$2,'[108]ERU-1'!$A$6:$BE$17,L$2,FALSE),3)</f>
        <v>168.874</v>
      </c>
      <c r="M61" s="15">
        <f>ROUND(VLOOKUP($C$2,'[108]ERU-1'!$A$6:$BE$17,M$2,FALSE),3)</f>
        <v>2.0329999999999999</v>
      </c>
      <c r="N61" s="15">
        <f>ROUND(VLOOKUP($C$2,'[108]ERU-1'!$A$6:$BE$17,N$2,FALSE),3)</f>
        <v>2.3540000000000001</v>
      </c>
      <c r="O61" s="15">
        <f>ROUND(VLOOKUP($C$2,'[108]ERU-1'!$A$6:$BE$17,O$2,FALSE),3)</f>
        <v>0</v>
      </c>
      <c r="P61" s="15">
        <f>ROUND(VLOOKUP($C$2,'[108]ERU-1'!$A$6:$BE$17,P$2,FALSE),3)</f>
        <v>0</v>
      </c>
      <c r="Q61" s="15">
        <f>ROUND(VLOOKUP($C$2,'[108]ERU-1'!$A$6:$BE$17,Q$2,FALSE),3)</f>
        <v>164.48699999999999</v>
      </c>
      <c r="R61" s="43">
        <f t="shared" si="5"/>
        <v>0</v>
      </c>
      <c r="S61" s="15">
        <f>ROUND(VLOOKUP($C$2,'[108]ERU-1'!$A$6:$BE$17,S$2,FALSE),3)</f>
        <v>704</v>
      </c>
      <c r="T61" s="15">
        <f>ROUND(VLOOKUP($C$2,'[108]ERU-1'!$A$6:$BE$17,T$2,FALSE),3)</f>
        <v>0</v>
      </c>
      <c r="U61" s="15">
        <f>ROUND(VLOOKUP($C$2,'[108]ERU-1'!$A$6:$BE$17,U$2,FALSE),3)</f>
        <v>0</v>
      </c>
      <c r="V61" s="15">
        <f>ROUND(VLOOKUP($C$2,'[108]ERU-1'!$A$6:$BE$17,V$2,FALSE),3)</f>
        <v>0</v>
      </c>
      <c r="W61" s="15">
        <f>ROUND(VLOOKUP($C$2,'[108]ERU-1'!$A$6:$BE$17,W$2,FALSE),3)</f>
        <v>0</v>
      </c>
      <c r="X61" s="15">
        <f>ROUND(VLOOKUP($C$2,'[108]ERU-1'!$A$6:$BE$17,X$2,FALSE),3)</f>
        <v>704</v>
      </c>
      <c r="Y61" s="15">
        <f>ROUND(VLOOKUP($C$2,'[108]ERU-1'!$A$6:$BE$17,Y$2,FALSE),3)</f>
        <v>0</v>
      </c>
      <c r="Z61" s="15">
        <f>ROUND(VLOOKUP($C$2,'[108]ERU-1'!$A$6:$BE$17,Z$2,FALSE),3)</f>
        <v>0.439</v>
      </c>
      <c r="AA61" s="15">
        <f>ROUND(VLOOKUP($C$2,'[108]ERU-1'!$A$6:$BE$17,AA$2,FALSE),3)</f>
        <v>168.874</v>
      </c>
      <c r="AB61" s="15">
        <f>ROUND(VLOOKUP($C$2,'[108]ERU-1'!$A$6:$BE$17,AB$2,FALSE),3)</f>
        <v>4.8259999999999996</v>
      </c>
      <c r="AC61" s="15">
        <f>ROUND(VLOOKUP($C$2,'[108]ERU-1'!$A$6:$BE$17,AC$2,FALSE),3)</f>
        <v>0</v>
      </c>
      <c r="AD61" s="15">
        <f>ROUND(VLOOKUP($C$2,'[108]ERU-1'!$A$6:$BE$17,AD$2,FALSE),3)</f>
        <v>0</v>
      </c>
      <c r="AE61" s="15">
        <f>ROUND(VLOOKUP($C$2,'[108]ERU-1'!$A$6:$BE$17,AE$2,FALSE),3)</f>
        <v>0</v>
      </c>
      <c r="AF61" s="15">
        <f>ROUND(VLOOKUP($C$2,'[108]ERU-1'!$A$6:$BE$17,AF$2,FALSE),3)</f>
        <v>0</v>
      </c>
      <c r="AG61" s="15">
        <f>ROUND(VLOOKUP($C$2,'[108]ERU-1'!$A$6:$BE$17,AG$2,FALSE),3)</f>
        <v>0</v>
      </c>
      <c r="AH61" s="15">
        <f>ROUND(VLOOKUP($C$2,'[108]ERU-1'!$A$6:$BE$17,AH$2,FALSE),3)</f>
        <v>704</v>
      </c>
      <c r="AI61" s="15">
        <f>ROUND(VLOOKUP($C$2,'[108]ERU-1'!$A$6:$BE$17,AI$2,FALSE),3)</f>
        <v>0</v>
      </c>
      <c r="AJ61" s="15" t="s">
        <v>595</v>
      </c>
      <c r="AK61" s="15">
        <f>ROUND(VLOOKUP($C$2,'[108]ERU-1'!$A$6:$BE$17,AK$2,FALSE),3)</f>
        <v>0</v>
      </c>
      <c r="AL61" s="15">
        <f>ROUND(VLOOKUP($C$2,'[108]ERU-1'!$A$6:$BE$17,AL$2,FALSE),3)</f>
        <v>0</v>
      </c>
      <c r="AM61" s="15">
        <f>ROUND(VLOOKUP($C$2,'[108]ERU-1'!$A$6:$BE$17,AM$2,FALSE),3)</f>
        <v>164.48699999999999</v>
      </c>
      <c r="AN61" s="15">
        <f>ROUND(VLOOKUP($C$2,'[108]ERU-1'!$A$6:$BE$17,AN$2,FALSE),3)</f>
        <v>0</v>
      </c>
      <c r="AO61" s="15">
        <f>ROUND(VLOOKUP($C$2,'[108]ERU-1'!$A$6:$BE$17,AO$2,FALSE),3)</f>
        <v>0</v>
      </c>
      <c r="AP61" s="15">
        <f>ROUND(VLOOKUP($C$2,'[108]ERU-1'!$A$6:$BE$17,AP$2,FALSE),3)</f>
        <v>0</v>
      </c>
      <c r="AQ61" s="15">
        <f>ROUND(VLOOKUP($C$2,'[108]ERU-1'!$A$6:$BE$17,AQ$2,FALSE),3)</f>
        <v>0</v>
      </c>
      <c r="AR61" s="15">
        <f>ROUND(VLOOKUP($C$2,'[108]ERU-1'!$A$6:$BE$17,AR$2,FALSE),3)</f>
        <v>0</v>
      </c>
      <c r="AS61" s="15">
        <f>ROUND(VLOOKUP($C$2,'[108]ERU-1'!$A$6:$BE$17,AS$2,FALSE),3)</f>
        <v>0</v>
      </c>
      <c r="AT61" s="15">
        <f>ROUND(VLOOKUP($C$2,'[108]ERU-1'!$A$6:$BE$17,AT$2,FALSE),3)</f>
        <v>0</v>
      </c>
      <c r="AU61" s="15">
        <f>ROUND(VLOOKUP($C$2,'[108]ERU-1'!$A$6:$BE$17,AU$2,FALSE),3)</f>
        <v>0</v>
      </c>
      <c r="AV61" s="15">
        <f>ROUND(VLOOKUP($C$2,'[108]ERU-1'!$A$6:$BE$17,AV$2,FALSE),3)</f>
        <v>704</v>
      </c>
      <c r="AW61" s="15">
        <f>ROUND(VLOOKUP($C$2,'[108]ERU-1'!$A$6:$BE$17,AW$2,FALSE),3)</f>
        <v>0</v>
      </c>
      <c r="AX61" s="15">
        <f>ROUND(VLOOKUP($C$2,'[108]ERU-1'!$A$6:$BE$17,AX$2,FALSE),3)</f>
        <v>0</v>
      </c>
      <c r="AY61" s="15">
        <f>ROUND(VLOOKUP($C$2,'[108]ERU-1'!$A$6:$BE$17,AY$2,FALSE),3)</f>
        <v>0</v>
      </c>
      <c r="AZ61" s="15">
        <f>ROUND(VLOOKUP($C$2,'[108]ERU-1'!$A$6:$BE$17,AZ$2,FALSE),3)</f>
        <v>0</v>
      </c>
      <c r="BA61" s="15">
        <f>ROUND(VLOOKUP($C$2,'[108]ERU-1'!$A$6:$BE$17,BA$2,FALSE),3)</f>
        <v>0</v>
      </c>
      <c r="BB61" s="15">
        <f>ROUND(VLOOKUP($C$2,'[108]ERU-1'!$A$6:$BE$17,BB$2,FALSE),3)</f>
        <v>0</v>
      </c>
      <c r="BC61" s="15">
        <f>ROUND(VLOOKUP($C$2,'[108]ERU-1'!$A$6:$BE$17,BC$2,FALSE),3)</f>
        <v>0</v>
      </c>
      <c r="BD61" s="15">
        <f>ROUND(VLOOKUP($C$2,'[108]ERU-1'!$A$6:$BE$17,BD$2,FALSE),3)</f>
        <v>0</v>
      </c>
      <c r="BE61" s="15">
        <f>ROUND(VLOOKUP($C$2,'[108]ERU-1'!$A$6:$BE$17,BE$2,FALSE),3)</f>
        <v>168.874</v>
      </c>
      <c r="BF61" s="15">
        <f>ROUND(VLOOKUP($C$2,'[108]ERU-1'!$A$6:$BE$17,BF$2,FALSE),3)</f>
        <v>704</v>
      </c>
      <c r="BG61" s="15">
        <f>ROUND(VLOOKUP($C$2,'[108]ERU-1'!$A$6:$BE$17,BG$2,FALSE),3)</f>
        <v>454.21600000000001</v>
      </c>
      <c r="BH61" s="15"/>
      <c r="BI61" s="15"/>
      <c r="BJ61" s="15" t="s">
        <v>755</v>
      </c>
      <c r="BK61" s="15" t="str">
        <f>INDEX(Licence!$I$2:$I$181,MATCH(Data!BJ61,Licence!$C$2:$C$181,0))</f>
        <v>Královéhradecký</v>
      </c>
      <c r="BL61" s="15">
        <f>INDEX(Licence!$G$2:$G$181,MATCH(Data!BJ61,Licence!$C$2:$C$181,0))/1000</f>
        <v>0.4</v>
      </c>
      <c r="BM61" s="15">
        <f>INDEX(Licence!$F$2:$F$181,MATCH(Data!BJ61,Licence!$C$2:$C$181,0))/1000</f>
        <v>0.47199999999999998</v>
      </c>
      <c r="BN61" s="15" t="str">
        <f>INDEX(Licence!$K$2:$K$181,MATCH(Data!BJ61,Licence!$C$2:$C$181,0))</f>
        <v>ČEZ Distribuce, a.s.</v>
      </c>
      <c r="BO61" s="15"/>
      <c r="BP61" s="16">
        <f t="shared" si="6"/>
        <v>80.232654850457834</v>
      </c>
      <c r="BS61" t="str">
        <f t="shared" si="7"/>
        <v>KJ - Nové Město nad Metují, Sokolská</v>
      </c>
    </row>
    <row r="62" spans="1:71" ht="18.75" x14ac:dyDescent="0.3">
      <c r="A62" s="15">
        <f>[109]ExportDB!$C$3</f>
        <v>2673</v>
      </c>
      <c r="B62" s="25">
        <f t="shared" si="2"/>
        <v>58</v>
      </c>
      <c r="C62" s="14" t="s">
        <v>660</v>
      </c>
      <c r="D62" s="15" t="str">
        <f t="shared" si="3"/>
        <v>Únor</v>
      </c>
      <c r="E62" s="15">
        <f>ROUND(VLOOKUP($C$2,'[109]ERU-1'!$A$6:$BE$17,E$2,FALSE),3)</f>
        <v>2</v>
      </c>
      <c r="F62" s="47">
        <f t="shared" si="4"/>
        <v>0</v>
      </c>
      <c r="G62" s="15">
        <f>ROUND(VLOOKUP($C$2,'[110]ERU-1'!$A$6:$BE$17,G$2,FALSE),3)</f>
        <v>451.44600000000003</v>
      </c>
      <c r="H62" s="15">
        <f>ROUND(VLOOKUP($C$2,'[110]ERU-1'!$A$6:$BE$17,H$2,FALSE),3)</f>
        <v>213.18100000000001</v>
      </c>
      <c r="I62" s="15">
        <f>ROUND(VLOOKUP($C$2,'[110]ERU-1'!$A$6:$BE$17,I$2,FALSE),3)</f>
        <v>238.26499999999999</v>
      </c>
      <c r="J62" s="15">
        <f>ROUND(VLOOKUP($C$2,'[110]ERU-1'!$A$6:$BE$17,J$2,FALSE),3)</f>
        <v>34.991999999999997</v>
      </c>
      <c r="K62" s="15">
        <f>ROUND(VLOOKUP($C$2,'[110]ERU-1'!$A$6:$BE$17,K$2,FALSE),3)</f>
        <v>0</v>
      </c>
      <c r="L62" s="15">
        <f>ROUND(VLOOKUP($C$2,'[110]ERU-1'!$A$6:$BE$17,L$2,FALSE),3)</f>
        <v>169.25200000000001</v>
      </c>
      <c r="M62" s="15">
        <f>ROUND(VLOOKUP($C$2,'[110]ERU-1'!$A$6:$BE$17,M$2,FALSE),3)</f>
        <v>1.68</v>
      </c>
      <c r="N62" s="15">
        <f>ROUND(VLOOKUP($C$2,'[110]ERU-1'!$A$6:$BE$17,N$2,FALSE),3)</f>
        <v>1.8779999999999999</v>
      </c>
      <c r="O62" s="15">
        <f>ROUND(VLOOKUP($C$2,'[110]ERU-1'!$A$6:$BE$17,O$2,FALSE),3)</f>
        <v>0</v>
      </c>
      <c r="P62" s="15">
        <f>ROUND(VLOOKUP($C$2,'[110]ERU-1'!$A$6:$BE$17,P$2,FALSE),3)</f>
        <v>0</v>
      </c>
      <c r="Q62" s="15">
        <f>ROUND(VLOOKUP($C$2,'[110]ERU-1'!$A$6:$BE$17,Q$2,FALSE),3)</f>
        <v>165.69399999999999</v>
      </c>
      <c r="R62" s="43">
        <f t="shared" si="5"/>
        <v>0</v>
      </c>
      <c r="S62" s="15">
        <f>ROUND(VLOOKUP($C$2,'[110]ERU-1'!$A$6:$BE$17,S$2,FALSE),3)</f>
        <v>681</v>
      </c>
      <c r="T62" s="15">
        <f>ROUND(VLOOKUP($C$2,'[110]ERU-1'!$A$6:$BE$17,T$2,FALSE),3)</f>
        <v>0</v>
      </c>
      <c r="U62" s="15">
        <f>ROUND(VLOOKUP($C$2,'[110]ERU-1'!$A$6:$BE$17,U$2,FALSE),3)</f>
        <v>0</v>
      </c>
      <c r="V62" s="15">
        <f>ROUND(VLOOKUP($C$2,'[110]ERU-1'!$A$6:$BE$17,V$2,FALSE),3)</f>
        <v>0</v>
      </c>
      <c r="W62" s="15">
        <f>ROUND(VLOOKUP($C$2,'[110]ERU-1'!$A$6:$BE$17,W$2,FALSE),3)</f>
        <v>0</v>
      </c>
      <c r="X62" s="15">
        <f>ROUND(VLOOKUP($C$2,'[110]ERU-1'!$A$6:$BE$17,X$2,FALSE),3)</f>
        <v>681</v>
      </c>
      <c r="Y62" s="15">
        <f>ROUND(VLOOKUP($C$2,'[110]ERU-1'!$A$6:$BE$17,Y$2,FALSE),3)</f>
        <v>0</v>
      </c>
      <c r="Z62" s="15">
        <f>ROUND(VLOOKUP($C$2,'[110]ERU-1'!$A$6:$BE$17,Z$2,FALSE),3)</f>
        <v>0.46500000000000002</v>
      </c>
      <c r="AA62" s="15">
        <f>ROUND(VLOOKUP($C$2,'[110]ERU-1'!$A$6:$BE$17,AA$2,FALSE),3)</f>
        <v>169.25200000000001</v>
      </c>
      <c r="AB62" s="15">
        <f>ROUND(VLOOKUP($C$2,'[110]ERU-1'!$A$6:$BE$17,AB$2,FALSE),3)</f>
        <v>4.0229999999999997</v>
      </c>
      <c r="AC62" s="15">
        <f>ROUND(VLOOKUP($C$2,'[110]ERU-1'!$A$6:$BE$17,AC$2,FALSE),3)</f>
        <v>0</v>
      </c>
      <c r="AD62" s="15">
        <f>ROUND(VLOOKUP($C$2,'[110]ERU-1'!$A$6:$BE$17,AD$2,FALSE),3)</f>
        <v>0</v>
      </c>
      <c r="AE62" s="15">
        <f>ROUND(VLOOKUP($C$2,'[110]ERU-1'!$A$6:$BE$17,AE$2,FALSE),3)</f>
        <v>0</v>
      </c>
      <c r="AF62" s="15">
        <f>ROUND(VLOOKUP($C$2,'[110]ERU-1'!$A$6:$BE$17,AF$2,FALSE),3)</f>
        <v>0</v>
      </c>
      <c r="AG62" s="15">
        <f>ROUND(VLOOKUP($C$2,'[110]ERU-1'!$A$6:$BE$17,AG$2,FALSE),3)</f>
        <v>0</v>
      </c>
      <c r="AH62" s="15">
        <f>ROUND(VLOOKUP($C$2,'[110]ERU-1'!$A$6:$BE$17,AH$2,FALSE),3)</f>
        <v>681</v>
      </c>
      <c r="AI62" s="15">
        <f>ROUND(VLOOKUP($C$2,'[110]ERU-1'!$A$6:$BE$17,AI$2,FALSE),3)</f>
        <v>0</v>
      </c>
      <c r="AJ62" s="15" t="s">
        <v>595</v>
      </c>
      <c r="AK62" s="15">
        <f>ROUND(VLOOKUP($C$2,'[110]ERU-1'!$A$6:$BE$17,AK$2,FALSE),3)</f>
        <v>0</v>
      </c>
      <c r="AL62" s="15">
        <f>ROUND(VLOOKUP($C$2,'[110]ERU-1'!$A$6:$BE$17,AL$2,FALSE),3)</f>
        <v>0</v>
      </c>
      <c r="AM62" s="15">
        <f>ROUND(VLOOKUP($C$2,'[110]ERU-1'!$A$6:$BE$17,AM$2,FALSE),3)</f>
        <v>165.69399999999999</v>
      </c>
      <c r="AN62" s="15">
        <f>ROUND(VLOOKUP($C$2,'[110]ERU-1'!$A$6:$BE$17,AN$2,FALSE),3)</f>
        <v>0</v>
      </c>
      <c r="AO62" s="15">
        <f>ROUND(VLOOKUP($C$2,'[110]ERU-1'!$A$6:$BE$17,AO$2,FALSE),3)</f>
        <v>0</v>
      </c>
      <c r="AP62" s="15">
        <f>ROUND(VLOOKUP($C$2,'[110]ERU-1'!$A$6:$BE$17,AP$2,FALSE),3)</f>
        <v>0</v>
      </c>
      <c r="AQ62" s="15">
        <f>ROUND(VLOOKUP($C$2,'[110]ERU-1'!$A$6:$BE$17,AQ$2,FALSE),3)</f>
        <v>0</v>
      </c>
      <c r="AR62" s="15">
        <f>ROUND(VLOOKUP($C$2,'[110]ERU-1'!$A$6:$BE$17,AR$2,FALSE),3)</f>
        <v>0</v>
      </c>
      <c r="AS62" s="15">
        <f>ROUND(VLOOKUP($C$2,'[110]ERU-1'!$A$6:$BE$17,AS$2,FALSE),3)</f>
        <v>0</v>
      </c>
      <c r="AT62" s="15">
        <f>ROUND(VLOOKUP($C$2,'[110]ERU-1'!$A$6:$BE$17,AT$2,FALSE),3)</f>
        <v>0</v>
      </c>
      <c r="AU62" s="15">
        <f>ROUND(VLOOKUP($C$2,'[110]ERU-1'!$A$6:$BE$17,AU$2,FALSE),3)</f>
        <v>0</v>
      </c>
      <c r="AV62" s="15">
        <f>ROUND(VLOOKUP($C$2,'[110]ERU-1'!$A$6:$BE$17,AV$2,FALSE),3)</f>
        <v>681</v>
      </c>
      <c r="AW62" s="15">
        <f>ROUND(VLOOKUP($C$2,'[110]ERU-1'!$A$6:$BE$17,AW$2,FALSE),3)</f>
        <v>0</v>
      </c>
      <c r="AX62" s="15">
        <f>ROUND(VLOOKUP($C$2,'[110]ERU-1'!$A$6:$BE$17,AX$2,FALSE),3)</f>
        <v>0</v>
      </c>
      <c r="AY62" s="15">
        <f>ROUND(VLOOKUP($C$2,'[110]ERU-1'!$A$6:$BE$17,AY$2,FALSE),3)</f>
        <v>0</v>
      </c>
      <c r="AZ62" s="15">
        <f>ROUND(VLOOKUP($C$2,'[110]ERU-1'!$A$6:$BE$17,AZ$2,FALSE),3)</f>
        <v>0</v>
      </c>
      <c r="BA62" s="15">
        <f>ROUND(VLOOKUP($C$2,'[110]ERU-1'!$A$6:$BE$17,BA$2,FALSE),3)</f>
        <v>0</v>
      </c>
      <c r="BB62" s="15">
        <f>ROUND(VLOOKUP($C$2,'[110]ERU-1'!$A$6:$BE$17,BB$2,FALSE),3)</f>
        <v>0</v>
      </c>
      <c r="BC62" s="15">
        <f>ROUND(VLOOKUP($C$2,'[110]ERU-1'!$A$6:$BE$17,BC$2,FALSE),3)</f>
        <v>0</v>
      </c>
      <c r="BD62" s="15">
        <f>ROUND(VLOOKUP($C$2,'[110]ERU-1'!$A$6:$BE$17,BD$2,FALSE),3)</f>
        <v>0</v>
      </c>
      <c r="BE62" s="15">
        <f>ROUND(VLOOKUP($C$2,'[110]ERU-1'!$A$6:$BE$17,BE$2,FALSE),3)</f>
        <v>169.25200000000001</v>
      </c>
      <c r="BF62" s="15">
        <f>ROUND(VLOOKUP($C$2,'[110]ERU-1'!$A$6:$BE$17,BF$2,FALSE),3)</f>
        <v>681</v>
      </c>
      <c r="BG62" s="15">
        <f>ROUND(VLOOKUP($C$2,'[110]ERU-1'!$A$6:$BE$17,BG$2,FALSE),3)</f>
        <v>451.44600000000003</v>
      </c>
      <c r="BH62" s="15"/>
      <c r="BI62" s="15"/>
      <c r="BJ62" s="15" t="s">
        <v>756</v>
      </c>
      <c r="BK62" s="15" t="str">
        <f>INDEX(Licence!$I$2:$I$181,MATCH(Data!BJ62,Licence!$C$2:$C$181,0))</f>
        <v>Královéhradecký</v>
      </c>
      <c r="BL62" s="15">
        <f>INDEX(Licence!$G$2:$G$181,MATCH(Data!BJ62,Licence!$C$2:$C$181,0))/1000</f>
        <v>0.4</v>
      </c>
      <c r="BM62" s="15">
        <f>INDEX(Licence!$F$2:$F$181,MATCH(Data!BJ62,Licence!$C$2:$C$181,0))/1000</f>
        <v>0.47199999999999998</v>
      </c>
      <c r="BN62" s="15" t="str">
        <f>INDEX(Licence!$K$2:$K$181,MATCH(Data!BJ62,Licence!$C$2:$C$181,0))</f>
        <v>ČEZ Distribuce, a.s.</v>
      </c>
      <c r="BO62" s="15"/>
      <c r="BP62" s="16">
        <f t="shared" si="6"/>
        <v>79.393474893268888</v>
      </c>
      <c r="BS62" t="str">
        <f t="shared" si="7"/>
        <v>KJ - Nové Město nad Metují, Družstevní</v>
      </c>
    </row>
    <row r="63" spans="1:71" ht="18.75" x14ac:dyDescent="0.3">
      <c r="A63" s="15">
        <f>[111]ExportDB!$C$3</f>
        <v>2449</v>
      </c>
      <c r="B63" s="25">
        <f t="shared" si="2"/>
        <v>59</v>
      </c>
      <c r="C63" s="14" t="s">
        <v>661</v>
      </c>
      <c r="D63" s="15" t="str">
        <f t="shared" si="3"/>
        <v>Únor</v>
      </c>
      <c r="E63" s="15">
        <f>ROUND(VLOOKUP($C$2,'[111]ERU-1'!$A$6:$BE$17,E$2,FALSE),3)</f>
        <v>2</v>
      </c>
      <c r="F63" s="47">
        <f t="shared" si="4"/>
        <v>0</v>
      </c>
      <c r="G63" s="15">
        <f>ROUND(VLOOKUP($C$2,'[112]ERU-1'!$A$6:$BE$17,G$2,FALSE),3)</f>
        <v>670.05100000000004</v>
      </c>
      <c r="H63" s="15">
        <f>ROUND(VLOOKUP($C$2,'[112]ERU-1'!$A$6:$BE$17,H$2,FALSE),3)</f>
        <v>307.55099999999999</v>
      </c>
      <c r="I63" s="15">
        <f>ROUND(VLOOKUP($C$2,'[112]ERU-1'!$A$6:$BE$17,I$2,FALSE),3)</f>
        <v>362.5</v>
      </c>
      <c r="J63" s="15">
        <f>ROUND(VLOOKUP($C$2,'[112]ERU-1'!$A$6:$BE$17,J$2,FALSE),3)</f>
        <v>35.325000000000003</v>
      </c>
      <c r="K63" s="15">
        <f>ROUND(VLOOKUP($C$2,'[112]ERU-1'!$A$6:$BE$17,K$2,FALSE),3)</f>
        <v>0</v>
      </c>
      <c r="L63" s="15">
        <f>ROUND(VLOOKUP($C$2,'[112]ERU-1'!$A$6:$BE$17,L$2,FALSE),3)</f>
        <v>244.62700000000001</v>
      </c>
      <c r="M63" s="15">
        <f>ROUND(VLOOKUP($C$2,'[112]ERU-1'!$A$6:$BE$17,M$2,FALSE),3)</f>
        <v>3.5049999999999999</v>
      </c>
      <c r="N63" s="15">
        <f>ROUND(VLOOKUP($C$2,'[112]ERU-1'!$A$6:$BE$17,N$2,FALSE),3)</f>
        <v>4.1319999999999997</v>
      </c>
      <c r="O63" s="15">
        <f>ROUND(VLOOKUP($C$2,'[112]ERU-1'!$A$6:$BE$17,O$2,FALSE),3)</f>
        <v>0</v>
      </c>
      <c r="P63" s="15">
        <f>ROUND(VLOOKUP($C$2,'[112]ERU-1'!$A$6:$BE$17,P$2,FALSE),3)</f>
        <v>0</v>
      </c>
      <c r="Q63" s="15">
        <f>ROUND(VLOOKUP($C$2,'[112]ERU-1'!$A$6:$BE$17,Q$2,FALSE),3)</f>
        <v>236.99</v>
      </c>
      <c r="R63" s="43">
        <f t="shared" si="5"/>
        <v>0</v>
      </c>
      <c r="S63" s="15">
        <f>ROUND(VLOOKUP($C$2,'[112]ERU-1'!$A$6:$BE$17,S$2,FALSE),3)</f>
        <v>1038</v>
      </c>
      <c r="T63" s="15">
        <f>ROUND(VLOOKUP($C$2,'[112]ERU-1'!$A$6:$BE$17,T$2,FALSE),3)</f>
        <v>0</v>
      </c>
      <c r="U63" s="15">
        <f>ROUND(VLOOKUP($C$2,'[112]ERU-1'!$A$6:$BE$17,U$2,FALSE),3)</f>
        <v>0</v>
      </c>
      <c r="V63" s="15">
        <f>ROUND(VLOOKUP($C$2,'[112]ERU-1'!$A$6:$BE$17,V$2,FALSE),3)</f>
        <v>0</v>
      </c>
      <c r="W63" s="15">
        <f>ROUND(VLOOKUP($C$2,'[112]ERU-1'!$A$6:$BE$17,W$2,FALSE),3)</f>
        <v>0</v>
      </c>
      <c r="X63" s="15">
        <f>ROUND(VLOOKUP($C$2,'[112]ERU-1'!$A$6:$BE$17,X$2,FALSE),3)</f>
        <v>1038</v>
      </c>
      <c r="Y63" s="15">
        <f>ROUND(VLOOKUP($C$2,'[112]ERU-1'!$A$6:$BE$17,Y$2,FALSE),3)</f>
        <v>0</v>
      </c>
      <c r="Z63" s="15">
        <f>ROUND(VLOOKUP($C$2,'[112]ERU-1'!$A$6:$BE$17,Z$2,FALSE),3)</f>
        <v>0.49299999999999999</v>
      </c>
      <c r="AA63" s="15">
        <f>ROUND(VLOOKUP($C$2,'[112]ERU-1'!$A$6:$BE$17,AA$2,FALSE),3)</f>
        <v>244.62700000000001</v>
      </c>
      <c r="AB63" s="15">
        <f>ROUND(VLOOKUP($C$2,'[112]ERU-1'!$A$6:$BE$17,AB$2,FALSE),3)</f>
        <v>8.1300000000000008</v>
      </c>
      <c r="AC63" s="15">
        <f>ROUND(VLOOKUP($C$2,'[112]ERU-1'!$A$6:$BE$17,AC$2,FALSE),3)</f>
        <v>0</v>
      </c>
      <c r="AD63" s="15">
        <f>ROUND(VLOOKUP($C$2,'[112]ERU-1'!$A$6:$BE$17,AD$2,FALSE),3)</f>
        <v>0</v>
      </c>
      <c r="AE63" s="15">
        <f>ROUND(VLOOKUP($C$2,'[112]ERU-1'!$A$6:$BE$17,AE$2,FALSE),3)</f>
        <v>0</v>
      </c>
      <c r="AF63" s="15">
        <f>ROUND(VLOOKUP($C$2,'[112]ERU-1'!$A$6:$BE$17,AF$2,FALSE),3)</f>
        <v>0</v>
      </c>
      <c r="AG63" s="15">
        <f>ROUND(VLOOKUP($C$2,'[112]ERU-1'!$A$6:$BE$17,AG$2,FALSE),3)</f>
        <v>0</v>
      </c>
      <c r="AH63" s="15">
        <f>ROUND(VLOOKUP($C$2,'[112]ERU-1'!$A$6:$BE$17,AH$2,FALSE),3)</f>
        <v>1038</v>
      </c>
      <c r="AI63" s="15">
        <f>ROUND(VLOOKUP($C$2,'[112]ERU-1'!$A$6:$BE$17,AI$2,FALSE),3)</f>
        <v>0</v>
      </c>
      <c r="AJ63" s="15" t="s">
        <v>595</v>
      </c>
      <c r="AK63" s="15">
        <f>ROUND(VLOOKUP($C$2,'[112]ERU-1'!$A$6:$BE$17,AK$2,FALSE),3)</f>
        <v>0</v>
      </c>
      <c r="AL63" s="15">
        <f>ROUND(VLOOKUP($C$2,'[112]ERU-1'!$A$6:$BE$17,AL$2,FALSE),3)</f>
        <v>0</v>
      </c>
      <c r="AM63" s="15">
        <f>ROUND(VLOOKUP($C$2,'[112]ERU-1'!$A$6:$BE$17,AM$2,FALSE),3)</f>
        <v>236.99</v>
      </c>
      <c r="AN63" s="15">
        <f>ROUND(VLOOKUP($C$2,'[112]ERU-1'!$A$6:$BE$17,AN$2,FALSE),3)</f>
        <v>0</v>
      </c>
      <c r="AO63" s="15">
        <f>ROUND(VLOOKUP($C$2,'[112]ERU-1'!$A$6:$BE$17,AO$2,FALSE),3)</f>
        <v>0</v>
      </c>
      <c r="AP63" s="15">
        <f>ROUND(VLOOKUP($C$2,'[112]ERU-1'!$A$6:$BE$17,AP$2,FALSE),3)</f>
        <v>0</v>
      </c>
      <c r="AQ63" s="15">
        <f>ROUND(VLOOKUP($C$2,'[112]ERU-1'!$A$6:$BE$17,AQ$2,FALSE),3)</f>
        <v>0</v>
      </c>
      <c r="AR63" s="15">
        <f>ROUND(VLOOKUP($C$2,'[112]ERU-1'!$A$6:$BE$17,AR$2,FALSE),3)</f>
        <v>0</v>
      </c>
      <c r="AS63" s="15">
        <f>ROUND(VLOOKUP($C$2,'[112]ERU-1'!$A$6:$BE$17,AS$2,FALSE),3)</f>
        <v>0</v>
      </c>
      <c r="AT63" s="15">
        <f>ROUND(VLOOKUP($C$2,'[112]ERU-1'!$A$6:$BE$17,AT$2,FALSE),3)</f>
        <v>0</v>
      </c>
      <c r="AU63" s="15">
        <f>ROUND(VLOOKUP($C$2,'[112]ERU-1'!$A$6:$BE$17,AU$2,FALSE),3)</f>
        <v>0</v>
      </c>
      <c r="AV63" s="15">
        <f>ROUND(VLOOKUP($C$2,'[112]ERU-1'!$A$6:$BE$17,AV$2,FALSE),3)</f>
        <v>1038</v>
      </c>
      <c r="AW63" s="15">
        <f>ROUND(VLOOKUP($C$2,'[112]ERU-1'!$A$6:$BE$17,AW$2,FALSE),3)</f>
        <v>0</v>
      </c>
      <c r="AX63" s="15">
        <f>ROUND(VLOOKUP($C$2,'[112]ERU-1'!$A$6:$BE$17,AX$2,FALSE),3)</f>
        <v>0</v>
      </c>
      <c r="AY63" s="15">
        <f>ROUND(VLOOKUP($C$2,'[112]ERU-1'!$A$6:$BE$17,AY$2,FALSE),3)</f>
        <v>0</v>
      </c>
      <c r="AZ63" s="15">
        <f>ROUND(VLOOKUP($C$2,'[112]ERU-1'!$A$6:$BE$17,AZ$2,FALSE),3)</f>
        <v>0</v>
      </c>
      <c r="BA63" s="15">
        <f>ROUND(VLOOKUP($C$2,'[112]ERU-1'!$A$6:$BE$17,BA$2,FALSE),3)</f>
        <v>0</v>
      </c>
      <c r="BB63" s="15">
        <f>ROUND(VLOOKUP($C$2,'[112]ERU-1'!$A$6:$BE$17,BB$2,FALSE),3)</f>
        <v>0</v>
      </c>
      <c r="BC63" s="15">
        <f>ROUND(VLOOKUP($C$2,'[112]ERU-1'!$A$6:$BE$17,BC$2,FALSE),3)</f>
        <v>0</v>
      </c>
      <c r="BD63" s="15">
        <f>ROUND(VLOOKUP($C$2,'[112]ERU-1'!$A$6:$BE$17,BD$2,FALSE),3)</f>
        <v>0</v>
      </c>
      <c r="BE63" s="15">
        <f>ROUND(VLOOKUP($C$2,'[112]ERU-1'!$A$6:$BE$17,BE$2,FALSE),3)</f>
        <v>244.62700000000001</v>
      </c>
      <c r="BF63" s="15">
        <f>ROUND(VLOOKUP($C$2,'[112]ERU-1'!$A$6:$BE$17,BF$2,FALSE),3)</f>
        <v>1038</v>
      </c>
      <c r="BG63" s="15">
        <f>ROUND(VLOOKUP($C$2,'[112]ERU-1'!$A$6:$BE$17,BG$2,FALSE),3)</f>
        <v>670.05100000000004</v>
      </c>
      <c r="BH63" s="15"/>
      <c r="BI63" s="15"/>
      <c r="BJ63" s="15" t="s">
        <v>757</v>
      </c>
      <c r="BK63" s="15" t="str">
        <f>INDEX(Licence!$I$2:$I$181,MATCH(Data!BJ63,Licence!$C$2:$C$181,0))</f>
        <v>Středočeský</v>
      </c>
      <c r="BL63" s="15">
        <f>INDEX(Licence!$G$2:$G$181,MATCH(Data!BJ63,Licence!$C$2:$C$181,0))/1000</f>
        <v>0.6</v>
      </c>
      <c r="BM63" s="15">
        <f>INDEX(Licence!$F$2:$F$181,MATCH(Data!BJ63,Licence!$C$2:$C$181,0))/1000</f>
        <v>0.72299999999999998</v>
      </c>
      <c r="BN63" s="15" t="str">
        <f>INDEX(Licence!$K$2:$K$181,MATCH(Data!BJ63,Licence!$C$2:$C$181,0))</f>
        <v>ČEZ Distribuce, a.s.</v>
      </c>
      <c r="BO63" s="15"/>
      <c r="BP63" s="16">
        <f t="shared" si="6"/>
        <v>79.54026385056261</v>
      </c>
      <c r="BS63" t="str">
        <f t="shared" si="7"/>
        <v>KJ - Nové Strašecí</v>
      </c>
    </row>
    <row r="64" spans="1:71" ht="18.75" x14ac:dyDescent="0.3">
      <c r="A64" s="15">
        <f>[113]ExportDB!$C$3</f>
        <v>3940</v>
      </c>
      <c r="B64" s="25">
        <f t="shared" si="2"/>
        <v>60</v>
      </c>
      <c r="C64" s="14" t="s">
        <v>662</v>
      </c>
      <c r="D64" s="15" t="str">
        <f t="shared" si="3"/>
        <v>Únor</v>
      </c>
      <c r="E64" s="15">
        <f>ROUND(VLOOKUP($C$2,'[113]ERU-1'!$A$6:$BE$17,E$2,FALSE),3)</f>
        <v>2</v>
      </c>
      <c r="F64" s="47">
        <f t="shared" si="4"/>
        <v>0</v>
      </c>
      <c r="G64" s="15">
        <f>ROUND(VLOOKUP($C$2,'[114]ERU-1'!$A$6:$BE$17,G$2,FALSE),3)</f>
        <v>248.48</v>
      </c>
      <c r="H64" s="15">
        <f>ROUND(VLOOKUP($C$2,'[114]ERU-1'!$A$6:$BE$17,H$2,FALSE),3)</f>
        <v>107.91</v>
      </c>
      <c r="I64" s="15">
        <f>ROUND(VLOOKUP($C$2,'[114]ERU-1'!$A$6:$BE$17,I$2,FALSE),3)</f>
        <v>140.57</v>
      </c>
      <c r="J64" s="15">
        <f>ROUND(VLOOKUP($C$2,'[114]ERU-1'!$A$6:$BE$17,J$2,FALSE),3)</f>
        <v>35.017000000000003</v>
      </c>
      <c r="K64" s="15">
        <f>ROUND(VLOOKUP($C$2,'[114]ERU-1'!$A$6:$BE$17,K$2,FALSE),3)</f>
        <v>0</v>
      </c>
      <c r="L64" s="15">
        <f>ROUND(VLOOKUP($C$2,'[114]ERU-1'!$A$6:$BE$17,L$2,FALSE),3)</f>
        <v>85.082999999999998</v>
      </c>
      <c r="M64" s="15">
        <f>ROUND(VLOOKUP($C$2,'[114]ERU-1'!$A$6:$BE$17,M$2,FALSE),3)</f>
        <v>0.73399999999999999</v>
      </c>
      <c r="N64" s="15">
        <f>ROUND(VLOOKUP($C$2,'[114]ERU-1'!$A$6:$BE$17,N$2,FALSE),3)</f>
        <v>0.95499999999999996</v>
      </c>
      <c r="O64" s="15">
        <f>ROUND(VLOOKUP($C$2,'[114]ERU-1'!$A$6:$BE$17,O$2,FALSE),3)</f>
        <v>0</v>
      </c>
      <c r="P64" s="15">
        <f>ROUND(VLOOKUP($C$2,'[114]ERU-1'!$A$6:$BE$17,P$2,FALSE),3)</f>
        <v>0</v>
      </c>
      <c r="Q64" s="15">
        <f>ROUND(VLOOKUP($C$2,'[114]ERU-1'!$A$6:$BE$17,Q$2,FALSE),3)</f>
        <v>83.394000000000005</v>
      </c>
      <c r="R64" s="43">
        <f t="shared" si="5"/>
        <v>0</v>
      </c>
      <c r="S64" s="15">
        <f>ROUND(VLOOKUP($C$2,'[114]ERU-1'!$A$6:$BE$17,S$2,FALSE),3)</f>
        <v>399</v>
      </c>
      <c r="T64" s="15">
        <f>ROUND(VLOOKUP($C$2,'[114]ERU-1'!$A$6:$BE$17,T$2,FALSE),3)</f>
        <v>0</v>
      </c>
      <c r="U64" s="15">
        <f>ROUND(VLOOKUP($C$2,'[114]ERU-1'!$A$6:$BE$17,U$2,FALSE),3)</f>
        <v>0</v>
      </c>
      <c r="V64" s="15">
        <f>ROUND(VLOOKUP($C$2,'[114]ERU-1'!$A$6:$BE$17,V$2,FALSE),3)</f>
        <v>0</v>
      </c>
      <c r="W64" s="15">
        <f>ROUND(VLOOKUP($C$2,'[114]ERU-1'!$A$6:$BE$17,W$2,FALSE),3)</f>
        <v>0</v>
      </c>
      <c r="X64" s="15">
        <f>ROUND(VLOOKUP($C$2,'[114]ERU-1'!$A$6:$BE$17,X$2,FALSE),3)</f>
        <v>399</v>
      </c>
      <c r="Y64" s="15">
        <f>ROUND(VLOOKUP($C$2,'[114]ERU-1'!$A$6:$BE$17,Y$2,FALSE),3)</f>
        <v>0</v>
      </c>
      <c r="Z64" s="15">
        <f>ROUND(VLOOKUP($C$2,'[114]ERU-1'!$A$6:$BE$17,Z$2,FALSE),3)</f>
        <v>0.13100000000000001</v>
      </c>
      <c r="AA64" s="15">
        <f>ROUND(VLOOKUP($C$2,'[114]ERU-1'!$A$6:$BE$17,AA$2,FALSE),3)</f>
        <v>85.082999999999998</v>
      </c>
      <c r="AB64" s="15">
        <f>ROUND(VLOOKUP($C$2,'[114]ERU-1'!$A$6:$BE$17,AB$2,FALSE),3)</f>
        <v>1.82</v>
      </c>
      <c r="AC64" s="15">
        <f>ROUND(VLOOKUP($C$2,'[114]ERU-1'!$A$6:$BE$17,AC$2,FALSE),3)</f>
        <v>0</v>
      </c>
      <c r="AD64" s="15">
        <f>ROUND(VLOOKUP($C$2,'[114]ERU-1'!$A$6:$BE$17,AD$2,FALSE),3)</f>
        <v>0</v>
      </c>
      <c r="AE64" s="15">
        <f>ROUND(VLOOKUP($C$2,'[114]ERU-1'!$A$6:$BE$17,AE$2,FALSE),3)</f>
        <v>0</v>
      </c>
      <c r="AF64" s="15">
        <f>ROUND(VLOOKUP($C$2,'[114]ERU-1'!$A$6:$BE$17,AF$2,FALSE),3)</f>
        <v>0</v>
      </c>
      <c r="AG64" s="15">
        <f>ROUND(VLOOKUP($C$2,'[114]ERU-1'!$A$6:$BE$17,AG$2,FALSE),3)</f>
        <v>0</v>
      </c>
      <c r="AH64" s="15">
        <f>ROUND(VLOOKUP($C$2,'[114]ERU-1'!$A$6:$BE$17,AH$2,FALSE),3)</f>
        <v>399</v>
      </c>
      <c r="AI64" s="15">
        <f>ROUND(VLOOKUP($C$2,'[114]ERU-1'!$A$6:$BE$17,AI$2,FALSE),3)</f>
        <v>0</v>
      </c>
      <c r="AJ64" s="15" t="s">
        <v>595</v>
      </c>
      <c r="AK64" s="15">
        <f>ROUND(VLOOKUP($C$2,'[114]ERU-1'!$A$6:$BE$17,AK$2,FALSE),3)</f>
        <v>0</v>
      </c>
      <c r="AL64" s="15">
        <f>ROUND(VLOOKUP($C$2,'[114]ERU-1'!$A$6:$BE$17,AL$2,FALSE),3)</f>
        <v>0</v>
      </c>
      <c r="AM64" s="15">
        <f>ROUND(VLOOKUP($C$2,'[114]ERU-1'!$A$6:$BE$17,AM$2,FALSE),3)</f>
        <v>83.394000000000005</v>
      </c>
      <c r="AN64" s="15">
        <f>ROUND(VLOOKUP($C$2,'[114]ERU-1'!$A$6:$BE$17,AN$2,FALSE),3)</f>
        <v>0</v>
      </c>
      <c r="AO64" s="15">
        <f>ROUND(VLOOKUP($C$2,'[114]ERU-1'!$A$6:$BE$17,AO$2,FALSE),3)</f>
        <v>0</v>
      </c>
      <c r="AP64" s="15">
        <f>ROUND(VLOOKUP($C$2,'[114]ERU-1'!$A$6:$BE$17,AP$2,FALSE),3)</f>
        <v>0</v>
      </c>
      <c r="AQ64" s="15">
        <f>ROUND(VLOOKUP($C$2,'[114]ERU-1'!$A$6:$BE$17,AQ$2,FALSE),3)</f>
        <v>0</v>
      </c>
      <c r="AR64" s="15">
        <f>ROUND(VLOOKUP($C$2,'[114]ERU-1'!$A$6:$BE$17,AR$2,FALSE),3)</f>
        <v>0</v>
      </c>
      <c r="AS64" s="15">
        <f>ROUND(VLOOKUP($C$2,'[114]ERU-1'!$A$6:$BE$17,AS$2,FALSE),3)</f>
        <v>0</v>
      </c>
      <c r="AT64" s="15">
        <f>ROUND(VLOOKUP($C$2,'[114]ERU-1'!$A$6:$BE$17,AT$2,FALSE),3)</f>
        <v>0</v>
      </c>
      <c r="AU64" s="15">
        <f>ROUND(VLOOKUP($C$2,'[114]ERU-1'!$A$6:$BE$17,AU$2,FALSE),3)</f>
        <v>0</v>
      </c>
      <c r="AV64" s="15">
        <f>ROUND(VLOOKUP($C$2,'[114]ERU-1'!$A$6:$BE$17,AV$2,FALSE),3)</f>
        <v>399</v>
      </c>
      <c r="AW64" s="15">
        <f>ROUND(VLOOKUP($C$2,'[114]ERU-1'!$A$6:$BE$17,AW$2,FALSE),3)</f>
        <v>0</v>
      </c>
      <c r="AX64" s="15">
        <f>ROUND(VLOOKUP($C$2,'[114]ERU-1'!$A$6:$BE$17,AX$2,FALSE),3)</f>
        <v>0</v>
      </c>
      <c r="AY64" s="15">
        <f>ROUND(VLOOKUP($C$2,'[114]ERU-1'!$A$6:$BE$17,AY$2,FALSE),3)</f>
        <v>0</v>
      </c>
      <c r="AZ64" s="15">
        <f>ROUND(VLOOKUP($C$2,'[114]ERU-1'!$A$6:$BE$17,AZ$2,FALSE),3)</f>
        <v>0</v>
      </c>
      <c r="BA64" s="15">
        <f>ROUND(VLOOKUP($C$2,'[114]ERU-1'!$A$6:$BE$17,BA$2,FALSE),3)</f>
        <v>0</v>
      </c>
      <c r="BB64" s="15">
        <f>ROUND(VLOOKUP($C$2,'[114]ERU-1'!$A$6:$BE$17,BB$2,FALSE),3)</f>
        <v>0</v>
      </c>
      <c r="BC64" s="15">
        <f>ROUND(VLOOKUP($C$2,'[114]ERU-1'!$A$6:$BE$17,BC$2,FALSE),3)</f>
        <v>0</v>
      </c>
      <c r="BD64" s="15">
        <f>ROUND(VLOOKUP($C$2,'[114]ERU-1'!$A$6:$BE$17,BD$2,FALSE),3)</f>
        <v>0</v>
      </c>
      <c r="BE64" s="15">
        <f>ROUND(VLOOKUP($C$2,'[114]ERU-1'!$A$6:$BE$17,BE$2,FALSE),3)</f>
        <v>85.082999999999998</v>
      </c>
      <c r="BF64" s="15">
        <f>ROUND(VLOOKUP($C$2,'[114]ERU-1'!$A$6:$BE$17,BF$2,FALSE),3)</f>
        <v>399</v>
      </c>
      <c r="BG64" s="15">
        <f>ROUND(VLOOKUP($C$2,'[114]ERU-1'!$A$6:$BE$17,BG$2,FALSE),3)</f>
        <v>248.48</v>
      </c>
      <c r="BH64" s="15"/>
      <c r="BI64" s="15"/>
      <c r="BJ64" s="15" t="s">
        <v>579</v>
      </c>
      <c r="BK64" s="15" t="str">
        <f>INDEX(Licence!$I$2:$I$181,MATCH(Data!BJ64,Licence!$C$2:$C$181,0))</f>
        <v>Liberecký</v>
      </c>
      <c r="BL64" s="15">
        <f>INDEX(Licence!$G$2:$G$181,MATCH(Data!BJ64,Licence!$C$2:$C$181,0))/1000</f>
        <v>0.2</v>
      </c>
      <c r="BM64" s="15">
        <f>INDEX(Licence!$F$2:$F$181,MATCH(Data!BJ64,Licence!$C$2:$C$181,0))/1000</f>
        <v>0.28599999999999998</v>
      </c>
      <c r="BN64" s="15" t="str">
        <f>INDEX(Licence!$K$2:$K$181,MATCH(Data!BJ64,Licence!$C$2:$C$181,0))</f>
        <v>ČEZ Distribuce, a.s.</v>
      </c>
      <c r="BO64" s="15"/>
      <c r="BP64" s="16">
        <f t="shared" si="6"/>
        <v>78.845916505687924</v>
      </c>
      <c r="BS64" t="str">
        <f t="shared" si="7"/>
        <v>KJ - Nový Bor, Rumburských hrdinů</v>
      </c>
    </row>
    <row r="65" spans="1:71" ht="18.75" x14ac:dyDescent="0.3">
      <c r="A65" s="15">
        <f>[115]ExportDB!$C$3</f>
        <v>3977</v>
      </c>
      <c r="B65" s="25">
        <f t="shared" si="2"/>
        <v>61</v>
      </c>
      <c r="C65" s="14" t="s">
        <v>663</v>
      </c>
      <c r="D65" s="15" t="str">
        <f t="shared" si="3"/>
        <v>Únor</v>
      </c>
      <c r="E65" s="15">
        <f>ROUND(VLOOKUP($C$2,'[115]ERU-1'!$A$6:$BE$17,E$2,FALSE),3)</f>
        <v>2</v>
      </c>
      <c r="F65" s="47">
        <f t="shared" si="4"/>
        <v>0</v>
      </c>
      <c r="G65" s="15">
        <f>ROUND(VLOOKUP($C$2,'[116]ERU-1'!$A$6:$BE$17,G$2,FALSE),3)</f>
        <v>2009.3889999999999</v>
      </c>
      <c r="H65" s="15">
        <f>ROUND(VLOOKUP($C$2,'[116]ERU-1'!$A$6:$BE$17,H$2,FALSE),3)</f>
        <v>970.42499999999995</v>
      </c>
      <c r="I65" s="15">
        <f>ROUND(VLOOKUP($C$2,'[116]ERU-1'!$A$6:$BE$17,I$2,FALSE),3)</f>
        <v>1038.9639999999999</v>
      </c>
      <c r="J65" s="15">
        <f>ROUND(VLOOKUP($C$2,'[116]ERU-1'!$A$6:$BE$17,J$2,FALSE),3)</f>
        <v>35.017000000000003</v>
      </c>
      <c r="K65" s="15">
        <f>ROUND(VLOOKUP($C$2,'[116]ERU-1'!$A$6:$BE$17,K$2,FALSE),3)</f>
        <v>0</v>
      </c>
      <c r="L65" s="15">
        <f>ROUND(VLOOKUP($C$2,'[116]ERU-1'!$A$6:$BE$17,L$2,FALSE),3)</f>
        <v>792.63</v>
      </c>
      <c r="M65" s="15">
        <f>ROUND(VLOOKUP($C$2,'[116]ERU-1'!$A$6:$BE$17,M$2,FALSE),3)</f>
        <v>6.0940000000000003</v>
      </c>
      <c r="N65" s="15">
        <f>ROUND(VLOOKUP($C$2,'[116]ERU-1'!$A$6:$BE$17,N$2,FALSE),3)</f>
        <v>6.5250000000000004</v>
      </c>
      <c r="O65" s="15">
        <f>ROUND(VLOOKUP($C$2,'[116]ERU-1'!$A$6:$BE$17,O$2,FALSE),3)</f>
        <v>0</v>
      </c>
      <c r="P65" s="15">
        <f>ROUND(VLOOKUP($C$2,'[116]ERU-1'!$A$6:$BE$17,P$2,FALSE),3)</f>
        <v>0</v>
      </c>
      <c r="Q65" s="15">
        <f>ROUND(VLOOKUP($C$2,'[116]ERU-1'!$A$6:$BE$17,Q$2,FALSE),3)</f>
        <v>780.01099999999997</v>
      </c>
      <c r="R65" s="43">
        <f t="shared" si="5"/>
        <v>0</v>
      </c>
      <c r="S65" s="15">
        <f>ROUND(VLOOKUP($C$2,'[116]ERU-1'!$A$6:$BE$17,S$2,FALSE),3)</f>
        <v>3055</v>
      </c>
      <c r="T65" s="15">
        <f>ROUND(VLOOKUP($C$2,'[116]ERU-1'!$A$6:$BE$17,T$2,FALSE),3)</f>
        <v>0</v>
      </c>
      <c r="U65" s="15">
        <f>ROUND(VLOOKUP($C$2,'[116]ERU-1'!$A$6:$BE$17,U$2,FALSE),3)</f>
        <v>0</v>
      </c>
      <c r="V65" s="15">
        <f>ROUND(VLOOKUP($C$2,'[116]ERU-1'!$A$6:$BE$17,V$2,FALSE),3)</f>
        <v>0</v>
      </c>
      <c r="W65" s="15">
        <f>ROUND(VLOOKUP($C$2,'[116]ERU-1'!$A$6:$BE$17,W$2,FALSE),3)</f>
        <v>0</v>
      </c>
      <c r="X65" s="15">
        <f>ROUND(VLOOKUP($C$2,'[116]ERU-1'!$A$6:$BE$17,X$2,FALSE),3)</f>
        <v>3055</v>
      </c>
      <c r="Y65" s="15">
        <f>ROUND(VLOOKUP($C$2,'[116]ERU-1'!$A$6:$BE$17,Y$2,FALSE),3)</f>
        <v>0</v>
      </c>
      <c r="Z65" s="15">
        <f>ROUND(VLOOKUP($C$2,'[116]ERU-1'!$A$6:$BE$17,Z$2,FALSE),3)</f>
        <v>1.3660000000000001</v>
      </c>
      <c r="AA65" s="15">
        <f>ROUND(VLOOKUP($C$2,'[116]ERU-1'!$A$6:$BE$17,AA$2,FALSE),3)</f>
        <v>792.63</v>
      </c>
      <c r="AB65" s="15">
        <f>ROUND(VLOOKUP($C$2,'[116]ERU-1'!$A$6:$BE$17,AB$2,FALSE),3)</f>
        <v>13.984999999999999</v>
      </c>
      <c r="AC65" s="15">
        <f>ROUND(VLOOKUP($C$2,'[116]ERU-1'!$A$6:$BE$17,AC$2,FALSE),3)</f>
        <v>0</v>
      </c>
      <c r="AD65" s="15">
        <f>ROUND(VLOOKUP($C$2,'[116]ERU-1'!$A$6:$BE$17,AD$2,FALSE),3)</f>
        <v>0</v>
      </c>
      <c r="AE65" s="15">
        <f>ROUND(VLOOKUP($C$2,'[116]ERU-1'!$A$6:$BE$17,AE$2,FALSE),3)</f>
        <v>0</v>
      </c>
      <c r="AF65" s="15">
        <f>ROUND(VLOOKUP($C$2,'[116]ERU-1'!$A$6:$BE$17,AF$2,FALSE),3)</f>
        <v>0</v>
      </c>
      <c r="AG65" s="15">
        <f>ROUND(VLOOKUP($C$2,'[116]ERU-1'!$A$6:$BE$17,AG$2,FALSE),3)</f>
        <v>0</v>
      </c>
      <c r="AH65" s="15">
        <f>ROUND(VLOOKUP($C$2,'[116]ERU-1'!$A$6:$BE$17,AH$2,FALSE),3)</f>
        <v>3055</v>
      </c>
      <c r="AI65" s="15">
        <f>ROUND(VLOOKUP($C$2,'[116]ERU-1'!$A$6:$BE$17,AI$2,FALSE),3)</f>
        <v>0</v>
      </c>
      <c r="AJ65" s="15" t="s">
        <v>595</v>
      </c>
      <c r="AK65" s="15">
        <f>ROUND(VLOOKUP($C$2,'[116]ERU-1'!$A$6:$BE$17,AK$2,FALSE),3)</f>
        <v>0</v>
      </c>
      <c r="AL65" s="15">
        <f>ROUND(VLOOKUP($C$2,'[116]ERU-1'!$A$6:$BE$17,AL$2,FALSE),3)</f>
        <v>0</v>
      </c>
      <c r="AM65" s="15">
        <f>ROUND(VLOOKUP($C$2,'[116]ERU-1'!$A$6:$BE$17,AM$2,FALSE),3)</f>
        <v>780.01099999999997</v>
      </c>
      <c r="AN65" s="15">
        <f>ROUND(VLOOKUP($C$2,'[116]ERU-1'!$A$6:$BE$17,AN$2,FALSE),3)</f>
        <v>0</v>
      </c>
      <c r="AO65" s="15">
        <f>ROUND(VLOOKUP($C$2,'[116]ERU-1'!$A$6:$BE$17,AO$2,FALSE),3)</f>
        <v>0</v>
      </c>
      <c r="AP65" s="15">
        <f>ROUND(VLOOKUP($C$2,'[116]ERU-1'!$A$6:$BE$17,AP$2,FALSE),3)</f>
        <v>0</v>
      </c>
      <c r="AQ65" s="15">
        <f>ROUND(VLOOKUP($C$2,'[116]ERU-1'!$A$6:$BE$17,AQ$2,FALSE),3)</f>
        <v>0</v>
      </c>
      <c r="AR65" s="15">
        <f>ROUND(VLOOKUP($C$2,'[116]ERU-1'!$A$6:$BE$17,AR$2,FALSE),3)</f>
        <v>0</v>
      </c>
      <c r="AS65" s="15">
        <f>ROUND(VLOOKUP($C$2,'[116]ERU-1'!$A$6:$BE$17,AS$2,FALSE),3)</f>
        <v>0</v>
      </c>
      <c r="AT65" s="15">
        <f>ROUND(VLOOKUP($C$2,'[116]ERU-1'!$A$6:$BE$17,AT$2,FALSE),3)</f>
        <v>0</v>
      </c>
      <c r="AU65" s="15">
        <f>ROUND(VLOOKUP($C$2,'[116]ERU-1'!$A$6:$BE$17,AU$2,FALSE),3)</f>
        <v>0</v>
      </c>
      <c r="AV65" s="15">
        <f>ROUND(VLOOKUP($C$2,'[116]ERU-1'!$A$6:$BE$17,AV$2,FALSE),3)</f>
        <v>3055</v>
      </c>
      <c r="AW65" s="15">
        <f>ROUND(VLOOKUP($C$2,'[116]ERU-1'!$A$6:$BE$17,AW$2,FALSE),3)</f>
        <v>0</v>
      </c>
      <c r="AX65" s="15">
        <f>ROUND(VLOOKUP($C$2,'[116]ERU-1'!$A$6:$BE$17,AX$2,FALSE),3)</f>
        <v>0</v>
      </c>
      <c r="AY65" s="15">
        <f>ROUND(VLOOKUP($C$2,'[116]ERU-1'!$A$6:$BE$17,AY$2,FALSE),3)</f>
        <v>0</v>
      </c>
      <c r="AZ65" s="15">
        <f>ROUND(VLOOKUP($C$2,'[116]ERU-1'!$A$6:$BE$17,AZ$2,FALSE),3)</f>
        <v>0</v>
      </c>
      <c r="BA65" s="15">
        <f>ROUND(VLOOKUP($C$2,'[116]ERU-1'!$A$6:$BE$17,BA$2,FALSE),3)</f>
        <v>0</v>
      </c>
      <c r="BB65" s="15">
        <f>ROUND(VLOOKUP($C$2,'[116]ERU-1'!$A$6:$BE$17,BB$2,FALSE),3)</f>
        <v>0</v>
      </c>
      <c r="BC65" s="15">
        <f>ROUND(VLOOKUP($C$2,'[116]ERU-1'!$A$6:$BE$17,BC$2,FALSE),3)</f>
        <v>0</v>
      </c>
      <c r="BD65" s="15">
        <f>ROUND(VLOOKUP($C$2,'[116]ERU-1'!$A$6:$BE$17,BD$2,FALSE),3)</f>
        <v>0</v>
      </c>
      <c r="BE65" s="15">
        <f>ROUND(VLOOKUP($C$2,'[116]ERU-1'!$A$6:$BE$17,BE$2,FALSE),3)</f>
        <v>792.63</v>
      </c>
      <c r="BF65" s="15">
        <f>ROUND(VLOOKUP($C$2,'[116]ERU-1'!$A$6:$BE$17,BF$2,FALSE),3)</f>
        <v>3055</v>
      </c>
      <c r="BG65" s="15">
        <f>ROUND(VLOOKUP($C$2,'[116]ERU-1'!$A$6:$BE$17,BG$2,FALSE),3)</f>
        <v>2009.3889999999999</v>
      </c>
      <c r="BH65" s="15"/>
      <c r="BI65" s="15"/>
      <c r="BJ65" s="15" t="s">
        <v>594</v>
      </c>
      <c r="BK65" s="15" t="str">
        <f>INDEX(Licence!$I$2:$I$181,MATCH(Data!BJ65,Licence!$C$2:$C$181,0))</f>
        <v>Liberecký</v>
      </c>
      <c r="BL65" s="15">
        <f>INDEX(Licence!$G$2:$G$181,MATCH(Data!BJ65,Licence!$C$2:$C$181,0))/1000</f>
        <v>2</v>
      </c>
      <c r="BM65" s="15">
        <f>INDEX(Licence!$F$2:$F$181,MATCH(Data!BJ65,Licence!$C$2:$C$181,0))/1000</f>
        <v>2.4</v>
      </c>
      <c r="BN65" s="15" t="str">
        <f>INDEX(Licence!$K$2:$K$181,MATCH(Data!BJ65,Licence!$C$2:$C$181,0))</f>
        <v>ČEZ Distribuce, a.s.</v>
      </c>
      <c r="BO65" s="15"/>
      <c r="BP65" s="16">
        <f t="shared" si="6"/>
        <v>81.67861529604825</v>
      </c>
      <c r="BS65" t="str">
        <f t="shared" si="7"/>
        <v>KJ - Nový Bor, Wolkerova</v>
      </c>
    </row>
    <row r="66" spans="1:71" ht="18.75" x14ac:dyDescent="0.3">
      <c r="A66" s="15">
        <f>[117]ExportDB!$C$3</f>
        <v>2643</v>
      </c>
      <c r="B66" s="25">
        <f t="shared" si="2"/>
        <v>62</v>
      </c>
      <c r="C66" s="14" t="s">
        <v>664</v>
      </c>
      <c r="D66" s="15" t="str">
        <f t="shared" si="3"/>
        <v>Únor</v>
      </c>
      <c r="E66" s="15">
        <f>ROUND(VLOOKUP($C$2,'[117]ERU-1'!$A$6:$BE$17,E$2,FALSE),3)</f>
        <v>2</v>
      </c>
      <c r="F66" s="47">
        <f t="shared" si="4"/>
        <v>0</v>
      </c>
      <c r="G66" s="15">
        <f>ROUND(VLOOKUP($C$2,'[118]ERU-1'!$A$6:$BE$17,G$2,FALSE),3)</f>
        <v>2938.3969999999999</v>
      </c>
      <c r="H66" s="15">
        <f>ROUND(VLOOKUP($C$2,'[118]ERU-1'!$A$6:$BE$17,H$2,FALSE),3)</f>
        <v>1342.077</v>
      </c>
      <c r="I66" s="15">
        <f>ROUND(VLOOKUP($C$2,'[118]ERU-1'!$A$6:$BE$17,I$2,FALSE),3)</f>
        <v>1596.32</v>
      </c>
      <c r="J66" s="15">
        <f>ROUND(VLOOKUP($C$2,'[118]ERU-1'!$A$6:$BE$17,J$2,FALSE),3)</f>
        <v>35.308999999999997</v>
      </c>
      <c r="K66" s="15">
        <f>ROUND(VLOOKUP($C$2,'[118]ERU-1'!$A$6:$BE$17,K$2,FALSE),3)</f>
        <v>0</v>
      </c>
      <c r="L66" s="15">
        <f>ROUND(VLOOKUP($C$2,'[118]ERU-1'!$A$6:$BE$17,L$2,FALSE),3)</f>
        <v>1105.796</v>
      </c>
      <c r="M66" s="15">
        <f>ROUND(VLOOKUP($C$2,'[118]ERU-1'!$A$6:$BE$17,M$2,FALSE),3)</f>
        <v>31.645</v>
      </c>
      <c r="N66" s="15">
        <f>ROUND(VLOOKUP($C$2,'[118]ERU-1'!$A$6:$BE$17,N$2,FALSE),3)</f>
        <v>37.639000000000003</v>
      </c>
      <c r="O66" s="15">
        <f>ROUND(VLOOKUP($C$2,'[118]ERU-1'!$A$6:$BE$17,O$2,FALSE),3)</f>
        <v>0</v>
      </c>
      <c r="P66" s="15">
        <f>ROUND(VLOOKUP($C$2,'[118]ERU-1'!$A$6:$BE$17,P$2,FALSE),3)</f>
        <v>0</v>
      </c>
      <c r="Q66" s="15">
        <f>ROUND(VLOOKUP($C$2,'[118]ERU-1'!$A$6:$BE$17,Q$2,FALSE),3)</f>
        <v>1036.5119999999999</v>
      </c>
      <c r="R66" s="43">
        <f t="shared" si="5"/>
        <v>0</v>
      </c>
      <c r="S66" s="15">
        <f>ROUND(VLOOKUP($C$2,'[118]ERU-1'!$A$6:$BE$17,S$2,FALSE),3)</f>
        <v>4735</v>
      </c>
      <c r="T66" s="15">
        <f>ROUND(VLOOKUP($C$2,'[118]ERU-1'!$A$6:$BE$17,T$2,FALSE),3)</f>
        <v>0</v>
      </c>
      <c r="U66" s="15">
        <f>ROUND(VLOOKUP($C$2,'[118]ERU-1'!$A$6:$BE$17,U$2,FALSE),3)</f>
        <v>0</v>
      </c>
      <c r="V66" s="15">
        <f>ROUND(VLOOKUP($C$2,'[118]ERU-1'!$A$6:$BE$17,V$2,FALSE),3)</f>
        <v>0</v>
      </c>
      <c r="W66" s="15">
        <f>ROUND(VLOOKUP($C$2,'[118]ERU-1'!$A$6:$BE$17,W$2,FALSE),3)</f>
        <v>0</v>
      </c>
      <c r="X66" s="15">
        <f>ROUND(VLOOKUP($C$2,'[118]ERU-1'!$A$6:$BE$17,X$2,FALSE),3)</f>
        <v>4735</v>
      </c>
      <c r="Y66" s="15">
        <f>ROUND(VLOOKUP($C$2,'[118]ERU-1'!$A$6:$BE$17,Y$2,FALSE),3)</f>
        <v>0</v>
      </c>
      <c r="Z66" s="15">
        <f>ROUND(VLOOKUP($C$2,'[118]ERU-1'!$A$6:$BE$17,Z$2,FALSE),3)</f>
        <v>2.3620000000000001</v>
      </c>
      <c r="AA66" s="15">
        <f>ROUND(VLOOKUP($C$2,'[118]ERU-1'!$A$6:$BE$17,AA$2,FALSE),3)</f>
        <v>1105.796</v>
      </c>
      <c r="AB66" s="15">
        <f>ROUND(VLOOKUP($C$2,'[118]ERU-1'!$A$6:$BE$17,AB$2,FALSE),3)</f>
        <v>71.646000000000001</v>
      </c>
      <c r="AC66" s="15">
        <f>ROUND(VLOOKUP($C$2,'[118]ERU-1'!$A$6:$BE$17,AC$2,FALSE),3)</f>
        <v>0</v>
      </c>
      <c r="AD66" s="15">
        <f>ROUND(VLOOKUP($C$2,'[118]ERU-1'!$A$6:$BE$17,AD$2,FALSE),3)</f>
        <v>0</v>
      </c>
      <c r="AE66" s="15">
        <f>ROUND(VLOOKUP($C$2,'[118]ERU-1'!$A$6:$BE$17,AE$2,FALSE),3)</f>
        <v>0</v>
      </c>
      <c r="AF66" s="15">
        <f>ROUND(VLOOKUP($C$2,'[118]ERU-1'!$A$6:$BE$17,AF$2,FALSE),3)</f>
        <v>0</v>
      </c>
      <c r="AG66" s="15">
        <f>ROUND(VLOOKUP($C$2,'[118]ERU-1'!$A$6:$BE$17,AG$2,FALSE),3)</f>
        <v>0</v>
      </c>
      <c r="AH66" s="15">
        <f>ROUND(VLOOKUP($C$2,'[118]ERU-1'!$A$6:$BE$17,AH$2,FALSE),3)</f>
        <v>4735</v>
      </c>
      <c r="AI66" s="15">
        <f>ROUND(VLOOKUP($C$2,'[118]ERU-1'!$A$6:$BE$17,AI$2,FALSE),3)</f>
        <v>0</v>
      </c>
      <c r="AJ66" s="15" t="s">
        <v>595</v>
      </c>
      <c r="AK66" s="15">
        <f>ROUND(VLOOKUP($C$2,'[118]ERU-1'!$A$6:$BE$17,AK$2,FALSE),3)</f>
        <v>0</v>
      </c>
      <c r="AL66" s="15">
        <f>ROUND(VLOOKUP($C$2,'[118]ERU-1'!$A$6:$BE$17,AL$2,FALSE),3)</f>
        <v>0</v>
      </c>
      <c r="AM66" s="15">
        <f>ROUND(VLOOKUP($C$2,'[118]ERU-1'!$A$6:$BE$17,AM$2,FALSE),3)</f>
        <v>1036.5119999999999</v>
      </c>
      <c r="AN66" s="15">
        <f>ROUND(VLOOKUP($C$2,'[118]ERU-1'!$A$6:$BE$17,AN$2,FALSE),3)</f>
        <v>0</v>
      </c>
      <c r="AO66" s="15">
        <f>ROUND(VLOOKUP($C$2,'[118]ERU-1'!$A$6:$BE$17,AO$2,FALSE),3)</f>
        <v>0</v>
      </c>
      <c r="AP66" s="15">
        <f>ROUND(VLOOKUP($C$2,'[118]ERU-1'!$A$6:$BE$17,AP$2,FALSE),3)</f>
        <v>0</v>
      </c>
      <c r="AQ66" s="15">
        <f>ROUND(VLOOKUP($C$2,'[118]ERU-1'!$A$6:$BE$17,AQ$2,FALSE),3)</f>
        <v>0</v>
      </c>
      <c r="AR66" s="15">
        <f>ROUND(VLOOKUP($C$2,'[118]ERU-1'!$A$6:$BE$17,AR$2,FALSE),3)</f>
        <v>0</v>
      </c>
      <c r="AS66" s="15">
        <f>ROUND(VLOOKUP($C$2,'[118]ERU-1'!$A$6:$BE$17,AS$2,FALSE),3)</f>
        <v>0</v>
      </c>
      <c r="AT66" s="15">
        <f>ROUND(VLOOKUP($C$2,'[118]ERU-1'!$A$6:$BE$17,AT$2,FALSE),3)</f>
        <v>0</v>
      </c>
      <c r="AU66" s="15">
        <f>ROUND(VLOOKUP($C$2,'[118]ERU-1'!$A$6:$BE$17,AU$2,FALSE),3)</f>
        <v>0</v>
      </c>
      <c r="AV66" s="15">
        <f>ROUND(VLOOKUP($C$2,'[118]ERU-1'!$A$6:$BE$17,AV$2,FALSE),3)</f>
        <v>4735</v>
      </c>
      <c r="AW66" s="15">
        <f>ROUND(VLOOKUP($C$2,'[118]ERU-1'!$A$6:$BE$17,AW$2,FALSE),3)</f>
        <v>0</v>
      </c>
      <c r="AX66" s="15">
        <f>ROUND(VLOOKUP($C$2,'[118]ERU-1'!$A$6:$BE$17,AX$2,FALSE),3)</f>
        <v>0</v>
      </c>
      <c r="AY66" s="15">
        <f>ROUND(VLOOKUP($C$2,'[118]ERU-1'!$A$6:$BE$17,AY$2,FALSE),3)</f>
        <v>0</v>
      </c>
      <c r="AZ66" s="15">
        <f>ROUND(VLOOKUP($C$2,'[118]ERU-1'!$A$6:$BE$17,AZ$2,FALSE),3)</f>
        <v>0</v>
      </c>
      <c r="BA66" s="15">
        <f>ROUND(VLOOKUP($C$2,'[118]ERU-1'!$A$6:$BE$17,BA$2,FALSE),3)</f>
        <v>0</v>
      </c>
      <c r="BB66" s="15">
        <f>ROUND(VLOOKUP($C$2,'[118]ERU-1'!$A$6:$BE$17,BB$2,FALSE),3)</f>
        <v>0</v>
      </c>
      <c r="BC66" s="15">
        <f>ROUND(VLOOKUP($C$2,'[118]ERU-1'!$A$6:$BE$17,BC$2,FALSE),3)</f>
        <v>0</v>
      </c>
      <c r="BD66" s="15">
        <f>ROUND(VLOOKUP($C$2,'[118]ERU-1'!$A$6:$BE$17,BD$2,FALSE),3)</f>
        <v>0</v>
      </c>
      <c r="BE66" s="15">
        <f>ROUND(VLOOKUP($C$2,'[118]ERU-1'!$A$6:$BE$17,BE$2,FALSE),3)</f>
        <v>1105.796</v>
      </c>
      <c r="BF66" s="15">
        <f>ROUND(VLOOKUP($C$2,'[118]ERU-1'!$A$6:$BE$17,BF$2,FALSE),3)</f>
        <v>4735</v>
      </c>
      <c r="BG66" s="15">
        <f>ROUND(VLOOKUP($C$2,'[118]ERU-1'!$A$6:$BE$17,BG$2,FALSE),3)</f>
        <v>2938.3969999999999</v>
      </c>
      <c r="BH66" s="15"/>
      <c r="BI66" s="15"/>
      <c r="BJ66" s="15" t="s">
        <v>758</v>
      </c>
      <c r="BK66" s="15" t="str">
        <f>INDEX(Licence!$I$2:$I$181,MATCH(Data!BJ66,Licence!$C$2:$C$181,0))</f>
        <v>Středočeský</v>
      </c>
      <c r="BL66" s="15">
        <f>INDEX(Licence!$G$2:$G$181,MATCH(Data!BJ66,Licence!$C$2:$C$181,0))/1000</f>
        <v>4</v>
      </c>
      <c r="BM66" s="15">
        <f>INDEX(Licence!$F$2:$F$181,MATCH(Data!BJ66,Licence!$C$2:$C$181,0))/1000</f>
        <v>5.3280000000000003</v>
      </c>
      <c r="BN66" s="15" t="str">
        <f>INDEX(Licence!$K$2:$K$181,MATCH(Data!BJ66,Licence!$C$2:$C$181,0))</f>
        <v>ČEZ Distribuce, a.s.</v>
      </c>
      <c r="BO66" s="15"/>
      <c r="BP66" s="16">
        <f t="shared" si="6"/>
        <v>82.394372774603895</v>
      </c>
      <c r="BS66" t="str">
        <f t="shared" si="7"/>
        <v>KJ - Nymburk</v>
      </c>
    </row>
    <row r="67" spans="1:71" ht="18.75" x14ac:dyDescent="0.3">
      <c r="A67" s="15">
        <f>[119]ExportDB!$C$3</f>
        <v>2802</v>
      </c>
      <c r="B67" s="25">
        <f t="shared" si="2"/>
        <v>63</v>
      </c>
      <c r="C67" s="14" t="s">
        <v>665</v>
      </c>
      <c r="D67" s="15" t="str">
        <f t="shared" si="3"/>
        <v>Únor</v>
      </c>
      <c r="E67" s="15">
        <f>ROUND(VLOOKUP($C$2,'[119]ERU-1'!$A$6:$BE$17,E$2,FALSE),3)</f>
        <v>2</v>
      </c>
      <c r="F67" s="47">
        <f t="shared" si="4"/>
        <v>0</v>
      </c>
      <c r="G67" s="15">
        <f>ROUND(VLOOKUP($C$2,'[120]ERU-1'!$A$6:$BE$17,G$2,FALSE),3)</f>
        <v>628.279</v>
      </c>
      <c r="H67" s="15">
        <f>ROUND(VLOOKUP($C$2,'[120]ERU-1'!$A$6:$BE$17,H$2,FALSE),3)</f>
        <v>303.26400000000001</v>
      </c>
      <c r="I67" s="15">
        <f>ROUND(VLOOKUP($C$2,'[120]ERU-1'!$A$6:$BE$17,I$2,FALSE),3)</f>
        <v>325.01499999999999</v>
      </c>
      <c r="J67" s="15">
        <f>ROUND(VLOOKUP($C$2,'[120]ERU-1'!$A$6:$BE$17,J$2,FALSE),3)</f>
        <v>35.478999999999999</v>
      </c>
      <c r="K67" s="15">
        <f>ROUND(VLOOKUP($C$2,'[120]ERU-1'!$A$6:$BE$17,K$2,FALSE),3)</f>
        <v>0</v>
      </c>
      <c r="L67" s="15">
        <f>ROUND(VLOOKUP($C$2,'[120]ERU-1'!$A$6:$BE$17,L$2,FALSE),3)</f>
        <v>230.41800000000001</v>
      </c>
      <c r="M67" s="15">
        <f>ROUND(VLOOKUP($C$2,'[120]ERU-1'!$A$6:$BE$17,M$2,FALSE),3)</f>
        <v>2.9830000000000001</v>
      </c>
      <c r="N67" s="15">
        <f>ROUND(VLOOKUP($C$2,'[120]ERU-1'!$A$6:$BE$17,N$2,FALSE),3)</f>
        <v>3.1960000000000002</v>
      </c>
      <c r="O67" s="15">
        <f>ROUND(VLOOKUP($C$2,'[120]ERU-1'!$A$6:$BE$17,O$2,FALSE),3)</f>
        <v>0</v>
      </c>
      <c r="P67" s="15">
        <f>ROUND(VLOOKUP($C$2,'[120]ERU-1'!$A$6:$BE$17,P$2,FALSE),3)</f>
        <v>0</v>
      </c>
      <c r="Q67" s="15">
        <f>ROUND(VLOOKUP($C$2,'[120]ERU-1'!$A$6:$BE$17,Q$2,FALSE),3)</f>
        <v>224.239</v>
      </c>
      <c r="R67" s="43">
        <f t="shared" si="5"/>
        <v>0</v>
      </c>
      <c r="S67" s="15">
        <f>ROUND(VLOOKUP($C$2,'[120]ERU-1'!$A$6:$BE$17,S$2,FALSE),3)</f>
        <v>889</v>
      </c>
      <c r="T67" s="15">
        <f>ROUND(VLOOKUP($C$2,'[120]ERU-1'!$A$6:$BE$17,T$2,FALSE),3)</f>
        <v>0</v>
      </c>
      <c r="U67" s="15">
        <f>ROUND(VLOOKUP($C$2,'[120]ERU-1'!$A$6:$BE$17,U$2,FALSE),3)</f>
        <v>0</v>
      </c>
      <c r="V67" s="15">
        <f>ROUND(VLOOKUP($C$2,'[120]ERU-1'!$A$6:$BE$17,V$2,FALSE),3)</f>
        <v>0</v>
      </c>
      <c r="W67" s="15">
        <f>ROUND(VLOOKUP($C$2,'[120]ERU-1'!$A$6:$BE$17,W$2,FALSE),3)</f>
        <v>0</v>
      </c>
      <c r="X67" s="15">
        <f>ROUND(VLOOKUP($C$2,'[120]ERU-1'!$A$6:$BE$17,X$2,FALSE),3)</f>
        <v>889</v>
      </c>
      <c r="Y67" s="15">
        <f>ROUND(VLOOKUP($C$2,'[120]ERU-1'!$A$6:$BE$17,Y$2,FALSE),3)</f>
        <v>0</v>
      </c>
      <c r="Z67" s="15">
        <f>ROUND(VLOOKUP($C$2,'[120]ERU-1'!$A$6:$BE$17,Z$2,FALSE),3)</f>
        <v>0.52</v>
      </c>
      <c r="AA67" s="15">
        <f>ROUND(VLOOKUP($C$2,'[120]ERU-1'!$A$6:$BE$17,AA$2,FALSE),3)</f>
        <v>230.41800000000001</v>
      </c>
      <c r="AB67" s="15">
        <f>ROUND(VLOOKUP($C$2,'[120]ERU-1'!$A$6:$BE$17,AB$2,FALSE),3)</f>
        <v>6.6989999999999998</v>
      </c>
      <c r="AC67" s="15">
        <f>ROUND(VLOOKUP($C$2,'[120]ERU-1'!$A$6:$BE$17,AC$2,FALSE),3)</f>
        <v>0</v>
      </c>
      <c r="AD67" s="15">
        <f>ROUND(VLOOKUP($C$2,'[120]ERU-1'!$A$6:$BE$17,AD$2,FALSE),3)</f>
        <v>0</v>
      </c>
      <c r="AE67" s="15">
        <f>ROUND(VLOOKUP($C$2,'[120]ERU-1'!$A$6:$BE$17,AE$2,FALSE),3)</f>
        <v>0</v>
      </c>
      <c r="AF67" s="15">
        <f>ROUND(VLOOKUP($C$2,'[120]ERU-1'!$A$6:$BE$17,AF$2,FALSE),3)</f>
        <v>0</v>
      </c>
      <c r="AG67" s="15">
        <f>ROUND(VLOOKUP($C$2,'[120]ERU-1'!$A$6:$BE$17,AG$2,FALSE),3)</f>
        <v>0</v>
      </c>
      <c r="AH67" s="15">
        <f>ROUND(VLOOKUP($C$2,'[120]ERU-1'!$A$6:$BE$17,AH$2,FALSE),3)</f>
        <v>889</v>
      </c>
      <c r="AI67" s="15">
        <f>ROUND(VLOOKUP($C$2,'[120]ERU-1'!$A$6:$BE$17,AI$2,FALSE),3)</f>
        <v>0</v>
      </c>
      <c r="AJ67" s="15" t="s">
        <v>595</v>
      </c>
      <c r="AK67" s="15">
        <f>ROUND(VLOOKUP($C$2,'[120]ERU-1'!$A$6:$BE$17,AK$2,FALSE),3)</f>
        <v>0</v>
      </c>
      <c r="AL67" s="15">
        <f>ROUND(VLOOKUP($C$2,'[120]ERU-1'!$A$6:$BE$17,AL$2,FALSE),3)</f>
        <v>0</v>
      </c>
      <c r="AM67" s="15">
        <f>ROUND(VLOOKUP($C$2,'[120]ERU-1'!$A$6:$BE$17,AM$2,FALSE),3)</f>
        <v>224.239</v>
      </c>
      <c r="AN67" s="15">
        <f>ROUND(VLOOKUP($C$2,'[120]ERU-1'!$A$6:$BE$17,AN$2,FALSE),3)</f>
        <v>0</v>
      </c>
      <c r="AO67" s="15">
        <f>ROUND(VLOOKUP($C$2,'[120]ERU-1'!$A$6:$BE$17,AO$2,FALSE),3)</f>
        <v>0</v>
      </c>
      <c r="AP67" s="15">
        <f>ROUND(VLOOKUP($C$2,'[120]ERU-1'!$A$6:$BE$17,AP$2,FALSE),3)</f>
        <v>0</v>
      </c>
      <c r="AQ67" s="15">
        <f>ROUND(VLOOKUP($C$2,'[120]ERU-1'!$A$6:$BE$17,AQ$2,FALSE),3)</f>
        <v>0</v>
      </c>
      <c r="AR67" s="15">
        <f>ROUND(VLOOKUP($C$2,'[120]ERU-1'!$A$6:$BE$17,AR$2,FALSE),3)</f>
        <v>0</v>
      </c>
      <c r="AS67" s="15">
        <f>ROUND(VLOOKUP($C$2,'[120]ERU-1'!$A$6:$BE$17,AS$2,FALSE),3)</f>
        <v>0</v>
      </c>
      <c r="AT67" s="15">
        <f>ROUND(VLOOKUP($C$2,'[120]ERU-1'!$A$6:$BE$17,AT$2,FALSE),3)</f>
        <v>0</v>
      </c>
      <c r="AU67" s="15">
        <f>ROUND(VLOOKUP($C$2,'[120]ERU-1'!$A$6:$BE$17,AU$2,FALSE),3)</f>
        <v>0</v>
      </c>
      <c r="AV67" s="15">
        <f>ROUND(VLOOKUP($C$2,'[120]ERU-1'!$A$6:$BE$17,AV$2,FALSE),3)</f>
        <v>889</v>
      </c>
      <c r="AW67" s="15">
        <f>ROUND(VLOOKUP($C$2,'[120]ERU-1'!$A$6:$BE$17,AW$2,FALSE),3)</f>
        <v>0</v>
      </c>
      <c r="AX67" s="15">
        <f>ROUND(VLOOKUP($C$2,'[120]ERU-1'!$A$6:$BE$17,AX$2,FALSE),3)</f>
        <v>0</v>
      </c>
      <c r="AY67" s="15">
        <f>ROUND(VLOOKUP($C$2,'[120]ERU-1'!$A$6:$BE$17,AY$2,FALSE),3)</f>
        <v>0</v>
      </c>
      <c r="AZ67" s="15">
        <f>ROUND(VLOOKUP($C$2,'[120]ERU-1'!$A$6:$BE$17,AZ$2,FALSE),3)</f>
        <v>0</v>
      </c>
      <c r="BA67" s="15">
        <f>ROUND(VLOOKUP($C$2,'[120]ERU-1'!$A$6:$BE$17,BA$2,FALSE),3)</f>
        <v>0</v>
      </c>
      <c r="BB67" s="15">
        <f>ROUND(VLOOKUP($C$2,'[120]ERU-1'!$A$6:$BE$17,BB$2,FALSE),3)</f>
        <v>0</v>
      </c>
      <c r="BC67" s="15">
        <f>ROUND(VLOOKUP($C$2,'[120]ERU-1'!$A$6:$BE$17,BC$2,FALSE),3)</f>
        <v>0</v>
      </c>
      <c r="BD67" s="15">
        <f>ROUND(VLOOKUP($C$2,'[120]ERU-1'!$A$6:$BE$17,BD$2,FALSE),3)</f>
        <v>0</v>
      </c>
      <c r="BE67" s="15">
        <f>ROUND(VLOOKUP($C$2,'[120]ERU-1'!$A$6:$BE$17,BE$2,FALSE),3)</f>
        <v>230.41800000000001</v>
      </c>
      <c r="BF67" s="15">
        <f>ROUND(VLOOKUP($C$2,'[120]ERU-1'!$A$6:$BE$17,BF$2,FALSE),3)</f>
        <v>889</v>
      </c>
      <c r="BG67" s="15">
        <f>ROUND(VLOOKUP($C$2,'[120]ERU-1'!$A$6:$BE$17,BG$2,FALSE),3)</f>
        <v>628.279</v>
      </c>
      <c r="BH67" s="15"/>
      <c r="BI67" s="15"/>
      <c r="BJ67" s="15" t="s">
        <v>759</v>
      </c>
      <c r="BK67" s="15" t="str">
        <f>INDEX(Licence!$I$2:$I$181,MATCH(Data!BJ67,Licence!$C$2:$C$181,0))</f>
        <v>Plzeňský</v>
      </c>
      <c r="BL67" s="15">
        <f>INDEX(Licence!$G$2:$G$181,MATCH(Data!BJ67,Licence!$C$2:$C$181,0))/1000</f>
        <v>0.6</v>
      </c>
      <c r="BM67" s="15">
        <f>INDEX(Licence!$F$2:$F$181,MATCH(Data!BJ67,Licence!$C$2:$C$181,0))/1000</f>
        <v>0.72299999999999998</v>
      </c>
      <c r="BN67" s="15" t="str">
        <f>INDEX(Licence!$K$2:$K$181,MATCH(Data!BJ67,Licence!$C$2:$C$181,0))</f>
        <v>ČEZ Distribuce, a.s.</v>
      </c>
      <c r="BO67" s="15"/>
      <c r="BP67" s="16">
        <f t="shared" ref="BP67:BP98" si="8">IFERROR((L67+S67/3.6)/G67*100,0)</f>
        <v>75.979372928976531</v>
      </c>
      <c r="BS67" t="str">
        <f t="shared" ref="BS67:BS98" si="9">C67</f>
        <v>KJ - Nýřany, Komenského</v>
      </c>
    </row>
    <row r="68" spans="1:71" ht="18.75" x14ac:dyDescent="0.3">
      <c r="A68" s="15">
        <f>[121]ExportDB!$C$3</f>
        <v>2803</v>
      </c>
      <c r="B68" s="25">
        <f t="shared" si="2"/>
        <v>64</v>
      </c>
      <c r="C68" s="14" t="s">
        <v>666</v>
      </c>
      <c r="D68" s="15" t="str">
        <f t="shared" si="3"/>
        <v>Únor</v>
      </c>
      <c r="E68" s="15">
        <f>ROUND(VLOOKUP($C$2,'[121]ERU-1'!$A$6:$BE$17,E$2,FALSE),3)</f>
        <v>2</v>
      </c>
      <c r="F68" s="47">
        <f t="shared" si="4"/>
        <v>0</v>
      </c>
      <c r="G68" s="15">
        <f>ROUND(VLOOKUP($C$2,'[122]ERU-1'!$A$6:$BE$17,G$2,FALSE),3)</f>
        <v>280.161</v>
      </c>
      <c r="H68" s="15">
        <f>ROUND(VLOOKUP($C$2,'[122]ERU-1'!$A$6:$BE$17,H$2,FALSE),3)</f>
        <v>130.88999999999999</v>
      </c>
      <c r="I68" s="15">
        <f>ROUND(VLOOKUP($C$2,'[122]ERU-1'!$A$6:$BE$17,I$2,FALSE),3)</f>
        <v>149.27099999999999</v>
      </c>
      <c r="J68" s="15">
        <f>ROUND(VLOOKUP($C$2,'[122]ERU-1'!$A$6:$BE$17,J$2,FALSE),3)</f>
        <v>35.478999999999999</v>
      </c>
      <c r="K68" s="15">
        <f>ROUND(VLOOKUP($C$2,'[122]ERU-1'!$A$6:$BE$17,K$2,FALSE),3)</f>
        <v>0</v>
      </c>
      <c r="L68" s="15">
        <f>ROUND(VLOOKUP($C$2,'[122]ERU-1'!$A$6:$BE$17,L$2,FALSE),3)</f>
        <v>101.32599999999999</v>
      </c>
      <c r="M68" s="15">
        <f>ROUND(VLOOKUP($C$2,'[122]ERU-1'!$A$6:$BE$17,M$2,FALSE),3)</f>
        <v>1.569</v>
      </c>
      <c r="N68" s="15">
        <f>ROUND(VLOOKUP($C$2,'[122]ERU-1'!$A$6:$BE$17,N$2,FALSE),3)</f>
        <v>1.79</v>
      </c>
      <c r="O68" s="15">
        <f>ROUND(VLOOKUP($C$2,'[122]ERU-1'!$A$6:$BE$17,O$2,FALSE),3)</f>
        <v>0</v>
      </c>
      <c r="P68" s="15">
        <f>ROUND(VLOOKUP($C$2,'[122]ERU-1'!$A$6:$BE$17,P$2,FALSE),3)</f>
        <v>0</v>
      </c>
      <c r="Q68" s="15">
        <f>ROUND(VLOOKUP($C$2,'[122]ERU-1'!$A$6:$BE$17,Q$2,FALSE),3)</f>
        <v>97.966999999999999</v>
      </c>
      <c r="R68" s="43">
        <f t="shared" si="5"/>
        <v>0</v>
      </c>
      <c r="S68" s="15">
        <f>ROUND(VLOOKUP($C$2,'[122]ERU-1'!$A$6:$BE$17,S$2,FALSE),3)</f>
        <v>416</v>
      </c>
      <c r="T68" s="15">
        <f>ROUND(VLOOKUP($C$2,'[122]ERU-1'!$A$6:$BE$17,T$2,FALSE),3)</f>
        <v>0</v>
      </c>
      <c r="U68" s="15">
        <f>ROUND(VLOOKUP($C$2,'[122]ERU-1'!$A$6:$BE$17,U$2,FALSE),3)</f>
        <v>0</v>
      </c>
      <c r="V68" s="15">
        <f>ROUND(VLOOKUP($C$2,'[122]ERU-1'!$A$6:$BE$17,V$2,FALSE),3)</f>
        <v>0</v>
      </c>
      <c r="W68" s="15">
        <f>ROUND(VLOOKUP($C$2,'[122]ERU-1'!$A$6:$BE$17,W$2,FALSE),3)</f>
        <v>0</v>
      </c>
      <c r="X68" s="15">
        <f>ROUND(VLOOKUP($C$2,'[122]ERU-1'!$A$6:$BE$17,X$2,FALSE),3)</f>
        <v>416</v>
      </c>
      <c r="Y68" s="15">
        <f>ROUND(VLOOKUP($C$2,'[122]ERU-1'!$A$6:$BE$17,Y$2,FALSE),3)</f>
        <v>0</v>
      </c>
      <c r="Z68" s="15">
        <f>ROUND(VLOOKUP($C$2,'[122]ERU-1'!$A$6:$BE$17,Z$2,FALSE),3)</f>
        <v>0.96899999999999997</v>
      </c>
      <c r="AA68" s="15">
        <f>ROUND(VLOOKUP($C$2,'[122]ERU-1'!$A$6:$BE$17,AA$2,FALSE),3)</f>
        <v>101.32599999999999</v>
      </c>
      <c r="AB68" s="15">
        <f>ROUND(VLOOKUP($C$2,'[122]ERU-1'!$A$6:$BE$17,AB$2,FALSE),3)</f>
        <v>4.3280000000000003</v>
      </c>
      <c r="AC68" s="15">
        <f>ROUND(VLOOKUP($C$2,'[122]ERU-1'!$A$6:$BE$17,AC$2,FALSE),3)</f>
        <v>0</v>
      </c>
      <c r="AD68" s="15">
        <f>ROUND(VLOOKUP($C$2,'[122]ERU-1'!$A$6:$BE$17,AD$2,FALSE),3)</f>
        <v>0</v>
      </c>
      <c r="AE68" s="15">
        <f>ROUND(VLOOKUP($C$2,'[122]ERU-1'!$A$6:$BE$17,AE$2,FALSE),3)</f>
        <v>0</v>
      </c>
      <c r="AF68" s="15">
        <f>ROUND(VLOOKUP($C$2,'[122]ERU-1'!$A$6:$BE$17,AF$2,FALSE),3)</f>
        <v>0</v>
      </c>
      <c r="AG68" s="15">
        <f>ROUND(VLOOKUP($C$2,'[122]ERU-1'!$A$6:$BE$17,AG$2,FALSE),3)</f>
        <v>0</v>
      </c>
      <c r="AH68" s="15">
        <f>ROUND(VLOOKUP($C$2,'[122]ERU-1'!$A$6:$BE$17,AH$2,FALSE),3)</f>
        <v>416</v>
      </c>
      <c r="AI68" s="15">
        <f>ROUND(VLOOKUP($C$2,'[122]ERU-1'!$A$6:$BE$17,AI$2,FALSE),3)</f>
        <v>0</v>
      </c>
      <c r="AJ68" s="15" t="s">
        <v>595</v>
      </c>
      <c r="AK68" s="15">
        <f>ROUND(VLOOKUP($C$2,'[122]ERU-1'!$A$6:$BE$17,AK$2,FALSE),3)</f>
        <v>0</v>
      </c>
      <c r="AL68" s="15">
        <f>ROUND(VLOOKUP($C$2,'[122]ERU-1'!$A$6:$BE$17,AL$2,FALSE),3)</f>
        <v>0</v>
      </c>
      <c r="AM68" s="15">
        <f>ROUND(VLOOKUP($C$2,'[122]ERU-1'!$A$6:$BE$17,AM$2,FALSE),3)</f>
        <v>97.966999999999999</v>
      </c>
      <c r="AN68" s="15">
        <f>ROUND(VLOOKUP($C$2,'[122]ERU-1'!$A$6:$BE$17,AN$2,FALSE),3)</f>
        <v>0</v>
      </c>
      <c r="AO68" s="15">
        <f>ROUND(VLOOKUP($C$2,'[122]ERU-1'!$A$6:$BE$17,AO$2,FALSE),3)</f>
        <v>0</v>
      </c>
      <c r="AP68" s="15">
        <f>ROUND(VLOOKUP($C$2,'[122]ERU-1'!$A$6:$BE$17,AP$2,FALSE),3)</f>
        <v>0</v>
      </c>
      <c r="AQ68" s="15">
        <f>ROUND(VLOOKUP($C$2,'[122]ERU-1'!$A$6:$BE$17,AQ$2,FALSE),3)</f>
        <v>0</v>
      </c>
      <c r="AR68" s="15">
        <f>ROUND(VLOOKUP($C$2,'[122]ERU-1'!$A$6:$BE$17,AR$2,FALSE),3)</f>
        <v>0</v>
      </c>
      <c r="AS68" s="15">
        <f>ROUND(VLOOKUP($C$2,'[122]ERU-1'!$A$6:$BE$17,AS$2,FALSE),3)</f>
        <v>0</v>
      </c>
      <c r="AT68" s="15">
        <f>ROUND(VLOOKUP($C$2,'[122]ERU-1'!$A$6:$BE$17,AT$2,FALSE),3)</f>
        <v>0</v>
      </c>
      <c r="AU68" s="15">
        <f>ROUND(VLOOKUP($C$2,'[122]ERU-1'!$A$6:$BE$17,AU$2,FALSE),3)</f>
        <v>0</v>
      </c>
      <c r="AV68" s="15">
        <f>ROUND(VLOOKUP($C$2,'[122]ERU-1'!$A$6:$BE$17,AV$2,FALSE),3)</f>
        <v>416</v>
      </c>
      <c r="AW68" s="15">
        <f>ROUND(VLOOKUP($C$2,'[122]ERU-1'!$A$6:$BE$17,AW$2,FALSE),3)</f>
        <v>0</v>
      </c>
      <c r="AX68" s="15">
        <f>ROUND(VLOOKUP($C$2,'[122]ERU-1'!$A$6:$BE$17,AX$2,FALSE),3)</f>
        <v>0</v>
      </c>
      <c r="AY68" s="15">
        <f>ROUND(VLOOKUP($C$2,'[122]ERU-1'!$A$6:$BE$17,AY$2,FALSE),3)</f>
        <v>0</v>
      </c>
      <c r="AZ68" s="15">
        <f>ROUND(VLOOKUP($C$2,'[122]ERU-1'!$A$6:$BE$17,AZ$2,FALSE),3)</f>
        <v>0</v>
      </c>
      <c r="BA68" s="15">
        <f>ROUND(VLOOKUP($C$2,'[122]ERU-1'!$A$6:$BE$17,BA$2,FALSE),3)</f>
        <v>0</v>
      </c>
      <c r="BB68" s="15">
        <f>ROUND(VLOOKUP($C$2,'[122]ERU-1'!$A$6:$BE$17,BB$2,FALSE),3)</f>
        <v>0</v>
      </c>
      <c r="BC68" s="15">
        <f>ROUND(VLOOKUP($C$2,'[122]ERU-1'!$A$6:$BE$17,BC$2,FALSE),3)</f>
        <v>0</v>
      </c>
      <c r="BD68" s="15">
        <f>ROUND(VLOOKUP($C$2,'[122]ERU-1'!$A$6:$BE$17,BD$2,FALSE),3)</f>
        <v>0</v>
      </c>
      <c r="BE68" s="15">
        <f>ROUND(VLOOKUP($C$2,'[122]ERU-1'!$A$6:$BE$17,BE$2,FALSE),3)</f>
        <v>101.32599999999999</v>
      </c>
      <c r="BF68" s="15">
        <f>ROUND(VLOOKUP($C$2,'[122]ERU-1'!$A$6:$BE$17,BF$2,FALSE),3)</f>
        <v>416</v>
      </c>
      <c r="BG68" s="15">
        <f>ROUND(VLOOKUP($C$2,'[122]ERU-1'!$A$6:$BE$17,BG$2,FALSE),3)</f>
        <v>280.161</v>
      </c>
      <c r="BH68" s="15"/>
      <c r="BI68" s="15"/>
      <c r="BJ68" s="15" t="s">
        <v>760</v>
      </c>
      <c r="BK68" s="15" t="str">
        <f>INDEX(Licence!$I$2:$I$181,MATCH(Data!BJ68,Licence!$C$2:$C$181,0))</f>
        <v>Plzeňský</v>
      </c>
      <c r="BL68" s="15">
        <f>INDEX(Licence!$G$2:$G$181,MATCH(Data!BJ68,Licence!$C$2:$C$181,0))/1000</f>
        <v>0.8</v>
      </c>
      <c r="BM68" s="15">
        <f>INDEX(Licence!$F$2:$F$181,MATCH(Data!BJ68,Licence!$C$2:$C$181,0))/1000</f>
        <v>0.95199999999999996</v>
      </c>
      <c r="BN68" s="15" t="str">
        <f>INDEX(Licence!$K$2:$K$181,MATCH(Data!BJ68,Licence!$C$2:$C$181,0))</f>
        <v>ČEZ Distribuce, a.s.</v>
      </c>
      <c r="BO68" s="15"/>
      <c r="BP68" s="16">
        <f t="shared" si="8"/>
        <v>77.413185830845677</v>
      </c>
      <c r="BS68" t="str">
        <f t="shared" si="9"/>
        <v>KJ - Nýřany, Luční</v>
      </c>
    </row>
    <row r="69" spans="1:71" ht="18.75" x14ac:dyDescent="0.3">
      <c r="A69" s="15">
        <f>[123]ExportDB!$C$3</f>
        <v>3560</v>
      </c>
      <c r="B69" s="25">
        <f t="shared" si="2"/>
        <v>65</v>
      </c>
      <c r="C69" s="14" t="s">
        <v>667</v>
      </c>
      <c r="D69" s="15" t="str">
        <f t="shared" si="3"/>
        <v>Únor</v>
      </c>
      <c r="E69" s="15">
        <f>ROUND(VLOOKUP($C$2,'[123]ERU-1'!$A$6:$BE$17,E$2,FALSE),3)</f>
        <v>2</v>
      </c>
      <c r="F69" s="47">
        <f t="shared" ref="F69:F133" si="10">K69+R69+Y69</f>
        <v>0</v>
      </c>
      <c r="G69" s="15">
        <f>ROUND(VLOOKUP($C$2,'[124]ERU-1'!$A$6:$BE$17,G$2,FALSE),3)</f>
        <v>2220.4899999999998</v>
      </c>
      <c r="H69" s="15">
        <f>ROUND(VLOOKUP($C$2,'[124]ERU-1'!$A$6:$BE$17,H$2,FALSE),3)</f>
        <v>1065.818</v>
      </c>
      <c r="I69" s="15">
        <f>ROUND(VLOOKUP($C$2,'[124]ERU-1'!$A$6:$BE$17,I$2,FALSE),3)</f>
        <v>1154.672</v>
      </c>
      <c r="J69" s="15">
        <f>ROUND(VLOOKUP($C$2,'[124]ERU-1'!$A$6:$BE$17,J$2,FALSE),3)</f>
        <v>35.296999999999997</v>
      </c>
      <c r="K69" s="15">
        <f>ROUND(VLOOKUP($C$2,'[124]ERU-1'!$A$6:$BE$17,K$2,FALSE),3)</f>
        <v>0</v>
      </c>
      <c r="L69" s="15">
        <f>ROUND(VLOOKUP($C$2,'[124]ERU-1'!$A$6:$BE$17,L$2,FALSE),3)</f>
        <v>841</v>
      </c>
      <c r="M69" s="15">
        <f>ROUND(VLOOKUP($C$2,'[124]ERU-1'!$A$6:$BE$17,M$2,FALSE),3)</f>
        <v>6.6449999999999996</v>
      </c>
      <c r="N69" s="15">
        <f>ROUND(VLOOKUP($C$2,'[124]ERU-1'!$A$6:$BE$17,N$2,FALSE),3)</f>
        <v>7.2</v>
      </c>
      <c r="O69" s="15">
        <f>ROUND(VLOOKUP($C$2,'[124]ERU-1'!$A$6:$BE$17,O$2,FALSE),3)</f>
        <v>0</v>
      </c>
      <c r="P69" s="15">
        <f>ROUND(VLOOKUP($C$2,'[124]ERU-1'!$A$6:$BE$17,P$2,FALSE),3)</f>
        <v>0</v>
      </c>
      <c r="Q69" s="15">
        <f>ROUND(VLOOKUP($C$2,'[124]ERU-1'!$A$6:$BE$17,Q$2,FALSE),3)</f>
        <v>827.15499999999997</v>
      </c>
      <c r="R69" s="43">
        <f t="shared" ref="R69:R122" si="11">L69-M69-N69-O69-P69-Q69</f>
        <v>0</v>
      </c>
      <c r="S69" s="15">
        <f>ROUND(VLOOKUP($C$2,'[124]ERU-1'!$A$6:$BE$17,S$2,FALSE),3)</f>
        <v>3280</v>
      </c>
      <c r="T69" s="15">
        <f>ROUND(VLOOKUP($C$2,'[124]ERU-1'!$A$6:$BE$17,T$2,FALSE),3)</f>
        <v>0</v>
      </c>
      <c r="U69" s="15">
        <f>ROUND(VLOOKUP($C$2,'[124]ERU-1'!$A$6:$BE$17,U$2,FALSE),3)</f>
        <v>0</v>
      </c>
      <c r="V69" s="15">
        <f>ROUND(VLOOKUP($C$2,'[124]ERU-1'!$A$6:$BE$17,V$2,FALSE),3)</f>
        <v>0</v>
      </c>
      <c r="W69" s="15">
        <f>ROUND(VLOOKUP($C$2,'[124]ERU-1'!$A$6:$BE$17,W$2,FALSE),3)</f>
        <v>0</v>
      </c>
      <c r="X69" s="15">
        <f>ROUND(VLOOKUP($C$2,'[124]ERU-1'!$A$6:$BE$17,X$2,FALSE),3)</f>
        <v>3280</v>
      </c>
      <c r="Y69" s="15">
        <f>ROUND(VLOOKUP($C$2,'[124]ERU-1'!$A$6:$BE$17,Y$2,FALSE),3)</f>
        <v>0</v>
      </c>
      <c r="Z69" s="15">
        <f>ROUND(VLOOKUP($C$2,'[124]ERU-1'!$A$6:$BE$17,Z$2,FALSE),3)</f>
        <v>1.1879999999999999</v>
      </c>
      <c r="AA69" s="15">
        <f>ROUND(VLOOKUP($C$2,'[124]ERU-1'!$A$6:$BE$17,AA$2,FALSE),3)</f>
        <v>841</v>
      </c>
      <c r="AB69" s="15">
        <f>ROUND(VLOOKUP($C$2,'[124]ERU-1'!$A$6:$BE$17,AB$2,FALSE),3)</f>
        <v>15.032999999999999</v>
      </c>
      <c r="AC69" s="15">
        <f>ROUND(VLOOKUP($C$2,'[124]ERU-1'!$A$6:$BE$17,AC$2,FALSE),3)</f>
        <v>0</v>
      </c>
      <c r="AD69" s="15">
        <f>ROUND(VLOOKUP($C$2,'[124]ERU-1'!$A$6:$BE$17,AD$2,FALSE),3)</f>
        <v>0</v>
      </c>
      <c r="AE69" s="15">
        <f>ROUND(VLOOKUP($C$2,'[124]ERU-1'!$A$6:$BE$17,AE$2,FALSE),3)</f>
        <v>0</v>
      </c>
      <c r="AF69" s="15">
        <f>ROUND(VLOOKUP($C$2,'[124]ERU-1'!$A$6:$BE$17,AF$2,FALSE),3)</f>
        <v>0</v>
      </c>
      <c r="AG69" s="15">
        <f>ROUND(VLOOKUP($C$2,'[124]ERU-1'!$A$6:$BE$17,AG$2,FALSE),3)</f>
        <v>0</v>
      </c>
      <c r="AH69" s="15">
        <f>ROUND(VLOOKUP($C$2,'[124]ERU-1'!$A$6:$BE$17,AH$2,FALSE),3)</f>
        <v>3280</v>
      </c>
      <c r="AI69" s="15">
        <f>ROUND(VLOOKUP($C$2,'[124]ERU-1'!$A$6:$BE$17,AI$2,FALSE),3)</f>
        <v>0</v>
      </c>
      <c r="AJ69" s="15" t="s">
        <v>595</v>
      </c>
      <c r="AK69" s="15">
        <f>ROUND(VLOOKUP($C$2,'[124]ERU-1'!$A$6:$BE$17,AK$2,FALSE),3)</f>
        <v>0</v>
      </c>
      <c r="AL69" s="15">
        <f>ROUND(VLOOKUP($C$2,'[124]ERU-1'!$A$6:$BE$17,AL$2,FALSE),3)</f>
        <v>0</v>
      </c>
      <c r="AM69" s="15">
        <f>ROUND(VLOOKUP($C$2,'[124]ERU-1'!$A$6:$BE$17,AM$2,FALSE),3)</f>
        <v>827.15499999999997</v>
      </c>
      <c r="AN69" s="15">
        <f>ROUND(VLOOKUP($C$2,'[124]ERU-1'!$A$6:$BE$17,AN$2,FALSE),3)</f>
        <v>0</v>
      </c>
      <c r="AO69" s="15">
        <f>ROUND(VLOOKUP($C$2,'[124]ERU-1'!$A$6:$BE$17,AO$2,FALSE),3)</f>
        <v>0</v>
      </c>
      <c r="AP69" s="15">
        <f>ROUND(VLOOKUP($C$2,'[124]ERU-1'!$A$6:$BE$17,AP$2,FALSE),3)</f>
        <v>0</v>
      </c>
      <c r="AQ69" s="15">
        <f>ROUND(VLOOKUP($C$2,'[124]ERU-1'!$A$6:$BE$17,AQ$2,FALSE),3)</f>
        <v>0</v>
      </c>
      <c r="AR69" s="15">
        <f>ROUND(VLOOKUP($C$2,'[124]ERU-1'!$A$6:$BE$17,AR$2,FALSE),3)</f>
        <v>0</v>
      </c>
      <c r="AS69" s="15">
        <f>ROUND(VLOOKUP($C$2,'[124]ERU-1'!$A$6:$BE$17,AS$2,FALSE),3)</f>
        <v>0</v>
      </c>
      <c r="AT69" s="15">
        <f>ROUND(VLOOKUP($C$2,'[124]ERU-1'!$A$6:$BE$17,AT$2,FALSE),3)</f>
        <v>0</v>
      </c>
      <c r="AU69" s="15">
        <f>ROUND(VLOOKUP($C$2,'[124]ERU-1'!$A$6:$BE$17,AU$2,FALSE),3)</f>
        <v>0</v>
      </c>
      <c r="AV69" s="15">
        <f>ROUND(VLOOKUP($C$2,'[124]ERU-1'!$A$6:$BE$17,AV$2,FALSE),3)</f>
        <v>3280</v>
      </c>
      <c r="AW69" s="15">
        <f>ROUND(VLOOKUP($C$2,'[124]ERU-1'!$A$6:$BE$17,AW$2,FALSE),3)</f>
        <v>0</v>
      </c>
      <c r="AX69" s="15">
        <f>ROUND(VLOOKUP($C$2,'[124]ERU-1'!$A$6:$BE$17,AX$2,FALSE),3)</f>
        <v>0</v>
      </c>
      <c r="AY69" s="15">
        <f>ROUND(VLOOKUP($C$2,'[124]ERU-1'!$A$6:$BE$17,AY$2,FALSE),3)</f>
        <v>0</v>
      </c>
      <c r="AZ69" s="15">
        <f>ROUND(VLOOKUP($C$2,'[124]ERU-1'!$A$6:$BE$17,AZ$2,FALSE),3)</f>
        <v>0</v>
      </c>
      <c r="BA69" s="15">
        <f>ROUND(VLOOKUP($C$2,'[124]ERU-1'!$A$6:$BE$17,BA$2,FALSE),3)</f>
        <v>0</v>
      </c>
      <c r="BB69" s="15">
        <f>ROUND(VLOOKUP($C$2,'[124]ERU-1'!$A$6:$BE$17,BB$2,FALSE),3)</f>
        <v>0</v>
      </c>
      <c r="BC69" s="15">
        <f>ROUND(VLOOKUP($C$2,'[124]ERU-1'!$A$6:$BE$17,BC$2,FALSE),3)</f>
        <v>0</v>
      </c>
      <c r="BD69" s="15">
        <f>ROUND(VLOOKUP($C$2,'[124]ERU-1'!$A$6:$BE$17,BD$2,FALSE),3)</f>
        <v>0</v>
      </c>
      <c r="BE69" s="15">
        <f>ROUND(VLOOKUP($C$2,'[124]ERU-1'!$A$6:$BE$17,BE$2,FALSE),3)</f>
        <v>841</v>
      </c>
      <c r="BF69" s="15">
        <f>ROUND(VLOOKUP($C$2,'[124]ERU-1'!$A$6:$BE$17,BF$2,FALSE),3)</f>
        <v>3280</v>
      </c>
      <c r="BG69" s="15">
        <f>ROUND(VLOOKUP($C$2,'[124]ERU-1'!$A$6:$BE$17,BG$2,FALSE),3)</f>
        <v>2220.4899999999998</v>
      </c>
      <c r="BH69" s="15"/>
      <c r="BI69" s="15"/>
      <c r="BJ69" s="15" t="s">
        <v>761</v>
      </c>
      <c r="BK69" s="15" t="str">
        <f>INDEX(Licence!$I$2:$I$181,MATCH(Data!BJ69,Licence!$C$2:$C$181,0))</f>
        <v>Středočeský</v>
      </c>
      <c r="BL69" s="15">
        <f>INDEX(Licence!$G$2:$G$181,MATCH(Data!BJ69,Licence!$C$2:$C$181,0))/1000</f>
        <v>2</v>
      </c>
      <c r="BM69" s="15">
        <f>INDEX(Licence!$F$2:$F$181,MATCH(Data!BJ69,Licence!$C$2:$C$181,0))/1000</f>
        <v>2.4729999999999999</v>
      </c>
      <c r="BN69" s="15" t="str">
        <f>INDEX(Licence!$K$2:$K$181,MATCH(Data!BJ69,Licence!$C$2:$C$181,0))</f>
        <v>ČEZ Distribuce, a.s.</v>
      </c>
      <c r="BO69" s="15"/>
      <c r="BP69" s="16">
        <f t="shared" si="8"/>
        <v>78.90650762269189</v>
      </c>
      <c r="BS69" t="str">
        <f t="shared" si="9"/>
        <v>KJ - Odolena Voda (areál AERO Vodochody)</v>
      </c>
    </row>
    <row r="70" spans="1:71" ht="18.75" x14ac:dyDescent="0.3">
      <c r="A70" s="15">
        <f>[125]ExportDB!$C$3</f>
        <v>4507</v>
      </c>
      <c r="B70" s="25">
        <f t="shared" ref="B70:B133" si="12">B69+1</f>
        <v>66</v>
      </c>
      <c r="C70" s="14" t="s">
        <v>668</v>
      </c>
      <c r="D70" s="15" t="str">
        <f t="shared" si="3"/>
        <v>Únor</v>
      </c>
      <c r="E70" s="15">
        <f>ROUND(VLOOKUP($C$2,'[125]ERU-1'!$A$6:$BE$17,E$2,FALSE),3)</f>
        <v>2</v>
      </c>
      <c r="F70" s="47">
        <f t="shared" si="10"/>
        <v>0</v>
      </c>
      <c r="G70" s="15">
        <f>ROUND(VLOOKUP($C$2,'[126]ERU-1'!$A$6:$BE$17,G$2,FALSE),3)</f>
        <v>157.839</v>
      </c>
      <c r="H70" s="15">
        <f>ROUND(VLOOKUP($C$2,'[126]ERU-1'!$A$6:$BE$17,H$2,FALSE),3)</f>
        <v>66.995999999999995</v>
      </c>
      <c r="I70" s="15">
        <f>ROUND(VLOOKUP($C$2,'[126]ERU-1'!$A$6:$BE$17,I$2,FALSE),3)</f>
        <v>90.843000000000004</v>
      </c>
      <c r="J70" s="15">
        <f>ROUND(VLOOKUP($C$2,'[126]ERU-1'!$A$6:$BE$17,J$2,FALSE),3)</f>
        <v>35.369</v>
      </c>
      <c r="K70" s="15">
        <f>ROUND(VLOOKUP($C$2,'[126]ERU-1'!$A$6:$BE$17,K$2,FALSE),3)</f>
        <v>0</v>
      </c>
      <c r="L70" s="15">
        <f>ROUND(VLOOKUP($C$2,'[126]ERU-1'!$A$6:$BE$17,L$2,FALSE),3)</f>
        <v>60.843000000000004</v>
      </c>
      <c r="M70" s="15">
        <f>ROUND(VLOOKUP($C$2,'[126]ERU-1'!$A$6:$BE$17,M$2,FALSE),3)</f>
        <v>0.49</v>
      </c>
      <c r="N70" s="15">
        <f>ROUND(VLOOKUP($C$2,'[126]ERU-1'!$A$6:$BE$17,N$2,FALSE),3)</f>
        <v>0.66400000000000003</v>
      </c>
      <c r="O70" s="15">
        <f>ROUND(VLOOKUP($C$2,'[126]ERU-1'!$A$6:$BE$17,O$2,FALSE),3)</f>
        <v>0</v>
      </c>
      <c r="P70" s="15">
        <f>ROUND(VLOOKUP($C$2,'[126]ERU-1'!$A$6:$BE$17,P$2,FALSE),3)</f>
        <v>0</v>
      </c>
      <c r="Q70" s="15">
        <f>ROUND(VLOOKUP($C$2,'[126]ERU-1'!$A$6:$BE$17,Q$2,FALSE),3)</f>
        <v>59.689</v>
      </c>
      <c r="R70" s="43">
        <f t="shared" si="11"/>
        <v>0</v>
      </c>
      <c r="S70" s="15">
        <f>ROUND(VLOOKUP($C$2,'[126]ERU-1'!$A$6:$BE$17,S$2,FALSE),3)</f>
        <v>297</v>
      </c>
      <c r="T70" s="15">
        <f>ROUND(VLOOKUP($C$2,'[126]ERU-1'!$A$6:$BE$17,T$2,FALSE),3)</f>
        <v>0</v>
      </c>
      <c r="U70" s="15">
        <f>ROUND(VLOOKUP($C$2,'[126]ERU-1'!$A$6:$BE$17,U$2,FALSE),3)</f>
        <v>0</v>
      </c>
      <c r="V70" s="15">
        <f>ROUND(VLOOKUP($C$2,'[126]ERU-1'!$A$6:$BE$17,V$2,FALSE),3)</f>
        <v>0</v>
      </c>
      <c r="W70" s="15">
        <f>ROUND(VLOOKUP($C$2,'[126]ERU-1'!$A$6:$BE$17,W$2,FALSE),3)</f>
        <v>0</v>
      </c>
      <c r="X70" s="15">
        <f>ROUND(VLOOKUP($C$2,'[126]ERU-1'!$A$6:$BE$17,X$2,FALSE),3)</f>
        <v>297</v>
      </c>
      <c r="Y70" s="15">
        <f>ROUND(VLOOKUP($C$2,'[126]ERU-1'!$A$6:$BE$17,Y$2,FALSE),3)</f>
        <v>0</v>
      </c>
      <c r="Z70" s="15">
        <f>ROUND(VLOOKUP($C$2,'[126]ERU-1'!$A$6:$BE$17,Z$2,FALSE),3)</f>
        <v>0</v>
      </c>
      <c r="AA70" s="15">
        <f>ROUND(VLOOKUP($C$2,'[126]ERU-1'!$A$6:$BE$17,AA$2,FALSE),3)</f>
        <v>60.843000000000004</v>
      </c>
      <c r="AB70" s="15">
        <f>ROUND(VLOOKUP($C$2,'[126]ERU-1'!$A$6:$BE$17,AB$2,FALSE),3)</f>
        <v>1.1539999999999999</v>
      </c>
      <c r="AC70" s="15">
        <f>ROUND(VLOOKUP($C$2,'[126]ERU-1'!$A$6:$BE$17,AC$2,FALSE),3)</f>
        <v>0</v>
      </c>
      <c r="AD70" s="15">
        <f>ROUND(VLOOKUP($C$2,'[126]ERU-1'!$A$6:$BE$17,AD$2,FALSE),3)</f>
        <v>0</v>
      </c>
      <c r="AE70" s="15">
        <f>ROUND(VLOOKUP($C$2,'[126]ERU-1'!$A$6:$BE$17,AE$2,FALSE),3)</f>
        <v>0</v>
      </c>
      <c r="AF70" s="15">
        <f>ROUND(VLOOKUP($C$2,'[126]ERU-1'!$A$6:$BE$17,AF$2,FALSE),3)</f>
        <v>0</v>
      </c>
      <c r="AG70" s="15">
        <f>ROUND(VLOOKUP($C$2,'[126]ERU-1'!$A$6:$BE$17,AG$2,FALSE),3)</f>
        <v>0</v>
      </c>
      <c r="AH70" s="15">
        <f>ROUND(VLOOKUP($C$2,'[126]ERU-1'!$A$6:$BE$17,AH$2,FALSE),3)</f>
        <v>297</v>
      </c>
      <c r="AI70" s="15">
        <f>ROUND(VLOOKUP($C$2,'[126]ERU-1'!$A$6:$BE$17,AI$2,FALSE),3)</f>
        <v>0</v>
      </c>
      <c r="AJ70" s="15" t="s">
        <v>595</v>
      </c>
      <c r="AK70" s="15">
        <f>ROUND(VLOOKUP($C$2,'[126]ERU-1'!$A$6:$BE$17,AK$2,FALSE),3)</f>
        <v>0</v>
      </c>
      <c r="AL70" s="15">
        <f>ROUND(VLOOKUP($C$2,'[126]ERU-1'!$A$6:$BE$17,AL$2,FALSE),3)</f>
        <v>0</v>
      </c>
      <c r="AM70" s="15">
        <f>ROUND(VLOOKUP($C$2,'[126]ERU-1'!$A$6:$BE$17,AM$2,FALSE),3)</f>
        <v>59.689</v>
      </c>
      <c r="AN70" s="15">
        <f>ROUND(VLOOKUP($C$2,'[126]ERU-1'!$A$6:$BE$17,AN$2,FALSE),3)</f>
        <v>0</v>
      </c>
      <c r="AO70" s="15">
        <f>ROUND(VLOOKUP($C$2,'[126]ERU-1'!$A$6:$BE$17,AO$2,FALSE),3)</f>
        <v>0</v>
      </c>
      <c r="AP70" s="15">
        <f>ROUND(VLOOKUP($C$2,'[126]ERU-1'!$A$6:$BE$17,AP$2,FALSE),3)</f>
        <v>0</v>
      </c>
      <c r="AQ70" s="15">
        <f>ROUND(VLOOKUP($C$2,'[126]ERU-1'!$A$6:$BE$17,AQ$2,FALSE),3)</f>
        <v>0</v>
      </c>
      <c r="AR70" s="15">
        <f>ROUND(VLOOKUP($C$2,'[126]ERU-1'!$A$6:$BE$17,AR$2,FALSE),3)</f>
        <v>0</v>
      </c>
      <c r="AS70" s="15">
        <f>ROUND(VLOOKUP($C$2,'[126]ERU-1'!$A$6:$BE$17,AS$2,FALSE),3)</f>
        <v>0</v>
      </c>
      <c r="AT70" s="15">
        <f>ROUND(VLOOKUP($C$2,'[126]ERU-1'!$A$6:$BE$17,AT$2,FALSE),3)</f>
        <v>0</v>
      </c>
      <c r="AU70" s="15">
        <f>ROUND(VLOOKUP($C$2,'[126]ERU-1'!$A$6:$BE$17,AU$2,FALSE),3)</f>
        <v>0</v>
      </c>
      <c r="AV70" s="15">
        <f>ROUND(VLOOKUP($C$2,'[126]ERU-1'!$A$6:$BE$17,AV$2,FALSE),3)</f>
        <v>297</v>
      </c>
      <c r="AW70" s="15">
        <f>ROUND(VLOOKUP($C$2,'[126]ERU-1'!$A$6:$BE$17,AW$2,FALSE),3)</f>
        <v>0</v>
      </c>
      <c r="AX70" s="15">
        <f>ROUND(VLOOKUP($C$2,'[126]ERU-1'!$A$6:$BE$17,AX$2,FALSE),3)</f>
        <v>0</v>
      </c>
      <c r="AY70" s="15">
        <f>ROUND(VLOOKUP($C$2,'[126]ERU-1'!$A$6:$BE$17,AY$2,FALSE),3)</f>
        <v>0</v>
      </c>
      <c r="AZ70" s="15">
        <f>ROUND(VLOOKUP($C$2,'[126]ERU-1'!$A$6:$BE$17,AZ$2,FALSE),3)</f>
        <v>0</v>
      </c>
      <c r="BA70" s="15">
        <f>ROUND(VLOOKUP($C$2,'[126]ERU-1'!$A$6:$BE$17,BA$2,FALSE),3)</f>
        <v>0</v>
      </c>
      <c r="BB70" s="15">
        <f>ROUND(VLOOKUP($C$2,'[126]ERU-1'!$A$6:$BE$17,BB$2,FALSE),3)</f>
        <v>0</v>
      </c>
      <c r="BC70" s="15">
        <f>ROUND(VLOOKUP($C$2,'[126]ERU-1'!$A$6:$BE$17,BC$2,FALSE),3)</f>
        <v>0</v>
      </c>
      <c r="BD70" s="15">
        <f>ROUND(VLOOKUP($C$2,'[126]ERU-1'!$A$6:$BE$17,BD$2,FALSE),3)</f>
        <v>0</v>
      </c>
      <c r="BE70" s="15">
        <f>ROUND(VLOOKUP($C$2,'[126]ERU-1'!$A$6:$BE$17,BE$2,FALSE),3)</f>
        <v>60.843000000000004</v>
      </c>
      <c r="BF70" s="15">
        <f>ROUND(VLOOKUP($C$2,'[126]ERU-1'!$A$6:$BE$17,BF$2,FALSE),3)</f>
        <v>297</v>
      </c>
      <c r="BG70" s="15">
        <f>ROUND(VLOOKUP($C$2,'[126]ERU-1'!$A$6:$BE$17,BG$2,FALSE),3)</f>
        <v>157.839</v>
      </c>
      <c r="BH70" s="15"/>
      <c r="BI70" s="15"/>
      <c r="BJ70" s="15" t="s">
        <v>762</v>
      </c>
      <c r="BK70" s="15" t="str">
        <f>INDEX(Licence!$I$2:$I$181,MATCH(Data!BJ70,Licence!$C$2:$C$181,0))</f>
        <v>Ústecký</v>
      </c>
      <c r="BL70" s="15">
        <f>INDEX(Licence!$G$2:$G$181,MATCH(Data!BJ70,Licence!$C$2:$C$181,0))/1000</f>
        <v>0.16400000000000001</v>
      </c>
      <c r="BM70" s="15">
        <f>INDEX(Licence!$F$2:$F$181,MATCH(Data!BJ70,Licence!$C$2:$C$181,0))/1000</f>
        <v>0.24199999999999999</v>
      </c>
      <c r="BN70" s="15" t="str">
        <f>INDEX(Licence!$K$2:$K$181,MATCH(Data!BJ70,Licence!$C$2:$C$181,0))</f>
        <v>ČEZ Distribuce, a.s.</v>
      </c>
      <c r="BO70" s="15"/>
      <c r="BP70" s="16">
        <f t="shared" si="8"/>
        <v>90.815958033185723</v>
      </c>
      <c r="BS70" t="str">
        <f t="shared" si="9"/>
        <v>KJ - Osek</v>
      </c>
    </row>
    <row r="71" spans="1:71" ht="18.75" x14ac:dyDescent="0.3">
      <c r="A71" s="15">
        <f>[127]ExportDB!$C$3</f>
        <v>2539</v>
      </c>
      <c r="B71" s="25">
        <f t="shared" si="12"/>
        <v>67</v>
      </c>
      <c r="C71" s="14" t="s">
        <v>669</v>
      </c>
      <c r="D71" s="15" t="str">
        <f t="shared" ref="D71:D134" si="13">D70</f>
        <v>Únor</v>
      </c>
      <c r="E71" s="15">
        <f>ROUND(VLOOKUP($C$2,'[127]ERU-1'!$A$6:$BE$17,E$2,FALSE),3)</f>
        <v>2</v>
      </c>
      <c r="F71" s="47">
        <f t="shared" si="10"/>
        <v>0</v>
      </c>
      <c r="G71" s="15">
        <f>ROUND(VLOOKUP($C$2,'[128]ERU-1'!$A$6:$BE$17,G$2,FALSE),3)</f>
        <v>2865.152</v>
      </c>
      <c r="H71" s="15">
        <f>ROUND(VLOOKUP($C$2,'[128]ERU-1'!$A$6:$BE$17,H$2,FALSE),3)</f>
        <v>1343.9359999999999</v>
      </c>
      <c r="I71" s="15">
        <f>ROUND(VLOOKUP($C$2,'[128]ERU-1'!$A$6:$BE$17,I$2,FALSE),3)</f>
        <v>1521.2159999999999</v>
      </c>
      <c r="J71" s="15">
        <f>ROUND(VLOOKUP($C$2,'[128]ERU-1'!$A$6:$BE$17,J$2,FALSE),3)</f>
        <v>34.823999999999998</v>
      </c>
      <c r="K71" s="15">
        <f>ROUND(VLOOKUP($C$2,'[128]ERU-1'!$A$6:$BE$17,K$2,FALSE),3)</f>
        <v>0</v>
      </c>
      <c r="L71" s="15">
        <f>ROUND(VLOOKUP($C$2,'[128]ERU-1'!$A$6:$BE$17,L$2,FALSE),3)</f>
        <v>1033.1600000000001</v>
      </c>
      <c r="M71" s="15">
        <f>ROUND(VLOOKUP($C$2,'[128]ERU-1'!$A$6:$BE$17,M$2,FALSE),3)</f>
        <v>16.565999999999999</v>
      </c>
      <c r="N71" s="15">
        <f>ROUND(VLOOKUP($C$2,'[128]ERU-1'!$A$6:$BE$17,N$2,FALSE),3)</f>
        <v>18.751000000000001</v>
      </c>
      <c r="O71" s="15">
        <f>ROUND(VLOOKUP($C$2,'[128]ERU-1'!$A$6:$BE$17,O$2,FALSE),3)</f>
        <v>0</v>
      </c>
      <c r="P71" s="15">
        <f>ROUND(VLOOKUP($C$2,'[128]ERU-1'!$A$6:$BE$17,P$2,FALSE),3)</f>
        <v>0</v>
      </c>
      <c r="Q71" s="15">
        <f>ROUND(VLOOKUP($C$2,'[128]ERU-1'!$A$6:$BE$17,Q$2,FALSE),3)</f>
        <v>997.84299999999996</v>
      </c>
      <c r="R71" s="15">
        <f>ROUND(VLOOKUP($C$2,'[128]ERU-1'!$A$6:$BE$17,R$2,FALSE),3)</f>
        <v>0</v>
      </c>
      <c r="S71" s="15">
        <f>ROUND(VLOOKUP($C$2,'[128]ERU-1'!$A$6:$BE$17,S$2,FALSE),3)</f>
        <v>4210</v>
      </c>
      <c r="T71" s="15">
        <f>ROUND(VLOOKUP($C$2,'[128]ERU-1'!$A$6:$BE$17,T$2,FALSE),3)</f>
        <v>0</v>
      </c>
      <c r="U71" s="15">
        <f>ROUND(VLOOKUP($C$2,'[128]ERU-1'!$A$6:$BE$17,U$2,FALSE),3)</f>
        <v>0</v>
      </c>
      <c r="V71" s="15">
        <f>ROUND(VLOOKUP($C$2,'[128]ERU-1'!$A$6:$BE$17,V$2,FALSE),3)</f>
        <v>0</v>
      </c>
      <c r="W71" s="15">
        <f>ROUND(VLOOKUP($C$2,'[128]ERU-1'!$A$6:$BE$17,W$2,FALSE),3)</f>
        <v>0</v>
      </c>
      <c r="X71" s="15">
        <f>ROUND(VLOOKUP($C$2,'[128]ERU-1'!$A$6:$BE$17,X$2,FALSE),3)</f>
        <v>4210</v>
      </c>
      <c r="Y71" s="15">
        <f>ROUND(VLOOKUP($C$2,'[128]ERU-1'!$A$6:$BE$17,Y$2,FALSE),3)</f>
        <v>0</v>
      </c>
      <c r="Z71" s="15">
        <f>ROUND(VLOOKUP($C$2,'[128]ERU-1'!$A$6:$BE$17,Z$2,FALSE),3)</f>
        <v>1.6759999999999999</v>
      </c>
      <c r="AA71" s="15">
        <f>ROUND(VLOOKUP($C$2,'[128]ERU-1'!$A$6:$BE$17,AA$2,FALSE),3)</f>
        <v>1033.1600000000001</v>
      </c>
      <c r="AB71" s="15">
        <f>ROUND(VLOOKUP($C$2,'[128]ERU-1'!$A$6:$BE$17,AB$2,FALSE),3)</f>
        <v>36.993000000000002</v>
      </c>
      <c r="AC71" s="15">
        <f>ROUND(VLOOKUP($C$2,'[128]ERU-1'!$A$6:$BE$17,AC$2,FALSE),3)</f>
        <v>0</v>
      </c>
      <c r="AD71" s="15">
        <f>ROUND(VLOOKUP($C$2,'[128]ERU-1'!$A$6:$BE$17,AD$2,FALSE),3)</f>
        <v>0</v>
      </c>
      <c r="AE71" s="15">
        <f>ROUND(VLOOKUP($C$2,'[128]ERU-1'!$A$6:$BE$17,AE$2,FALSE),3)</f>
        <v>0</v>
      </c>
      <c r="AF71" s="15">
        <f>ROUND(VLOOKUP($C$2,'[128]ERU-1'!$A$6:$BE$17,AF$2,FALSE),3)</f>
        <v>0</v>
      </c>
      <c r="AG71" s="15">
        <f>ROUND(VLOOKUP($C$2,'[128]ERU-1'!$A$6:$BE$17,AG$2,FALSE),3)</f>
        <v>0</v>
      </c>
      <c r="AH71" s="15">
        <f>ROUND(VLOOKUP($C$2,'[128]ERU-1'!$A$6:$BE$17,AH$2,FALSE),3)</f>
        <v>4210</v>
      </c>
      <c r="AI71" s="15">
        <f>ROUND(VLOOKUP($C$2,'[128]ERU-1'!$A$6:$BE$17,AI$2,FALSE),3)</f>
        <v>0</v>
      </c>
      <c r="AJ71" s="15" t="s">
        <v>595</v>
      </c>
      <c r="AK71" s="15">
        <f>ROUND(VLOOKUP($C$2,'[128]ERU-1'!$A$6:$BE$17,AK$2,FALSE),3)</f>
        <v>0</v>
      </c>
      <c r="AL71" s="15">
        <f>ROUND(VLOOKUP($C$2,'[128]ERU-1'!$A$6:$BE$17,AL$2,FALSE),3)</f>
        <v>0</v>
      </c>
      <c r="AM71" s="15">
        <f>ROUND(VLOOKUP($C$2,'[128]ERU-1'!$A$6:$BE$17,AM$2,FALSE),3)</f>
        <v>997.84299999999996</v>
      </c>
      <c r="AN71" s="15">
        <f>ROUND(VLOOKUP($C$2,'[128]ERU-1'!$A$6:$BE$17,AN$2,FALSE),3)</f>
        <v>0</v>
      </c>
      <c r="AO71" s="15">
        <f>ROUND(VLOOKUP($C$2,'[128]ERU-1'!$A$6:$BE$17,AO$2,FALSE),3)</f>
        <v>0</v>
      </c>
      <c r="AP71" s="15">
        <f>ROUND(VLOOKUP($C$2,'[128]ERU-1'!$A$6:$BE$17,AP$2,FALSE),3)</f>
        <v>0</v>
      </c>
      <c r="AQ71" s="15">
        <f>ROUND(VLOOKUP($C$2,'[128]ERU-1'!$A$6:$BE$17,AQ$2,FALSE),3)</f>
        <v>0</v>
      </c>
      <c r="AR71" s="15">
        <f>ROUND(VLOOKUP($C$2,'[128]ERU-1'!$A$6:$BE$17,AR$2,FALSE),3)</f>
        <v>0</v>
      </c>
      <c r="AS71" s="15">
        <f>ROUND(VLOOKUP($C$2,'[128]ERU-1'!$A$6:$BE$17,AS$2,FALSE),3)</f>
        <v>0</v>
      </c>
      <c r="AT71" s="15">
        <f>ROUND(VLOOKUP($C$2,'[128]ERU-1'!$A$6:$BE$17,AT$2,FALSE),3)</f>
        <v>0</v>
      </c>
      <c r="AU71" s="15">
        <f>ROUND(VLOOKUP($C$2,'[128]ERU-1'!$A$6:$BE$17,AU$2,FALSE),3)</f>
        <v>0</v>
      </c>
      <c r="AV71" s="15">
        <f>ROUND(VLOOKUP($C$2,'[128]ERU-1'!$A$6:$BE$17,AV$2,FALSE),3)</f>
        <v>4210</v>
      </c>
      <c r="AW71" s="15">
        <f>ROUND(VLOOKUP($C$2,'[128]ERU-1'!$A$6:$BE$17,AW$2,FALSE),3)</f>
        <v>0</v>
      </c>
      <c r="AX71" s="15">
        <f>ROUND(VLOOKUP($C$2,'[128]ERU-1'!$A$6:$BE$17,AX$2,FALSE),3)</f>
        <v>0</v>
      </c>
      <c r="AY71" s="15">
        <f>ROUND(VLOOKUP($C$2,'[128]ERU-1'!$A$6:$BE$17,AY$2,FALSE),3)</f>
        <v>0</v>
      </c>
      <c r="AZ71" s="15">
        <f>ROUND(VLOOKUP($C$2,'[128]ERU-1'!$A$6:$BE$17,AZ$2,FALSE),3)</f>
        <v>0</v>
      </c>
      <c r="BA71" s="15">
        <f>ROUND(VLOOKUP($C$2,'[128]ERU-1'!$A$6:$BE$17,BA$2,FALSE),3)</f>
        <v>0</v>
      </c>
      <c r="BB71" s="15">
        <f>ROUND(VLOOKUP($C$2,'[128]ERU-1'!$A$6:$BE$17,BB$2,FALSE),3)</f>
        <v>0</v>
      </c>
      <c r="BC71" s="15">
        <f>ROUND(VLOOKUP($C$2,'[128]ERU-1'!$A$6:$BE$17,BC$2,FALSE),3)</f>
        <v>0</v>
      </c>
      <c r="BD71" s="15">
        <f>ROUND(VLOOKUP($C$2,'[128]ERU-1'!$A$6:$BE$17,BD$2,FALSE),3)</f>
        <v>0</v>
      </c>
      <c r="BE71" s="15">
        <f>ROUND(VLOOKUP($C$2,'[128]ERU-1'!$A$6:$BE$17,BE$2,FALSE),3)</f>
        <v>1033.1600000000001</v>
      </c>
      <c r="BF71" s="15">
        <f>ROUND(VLOOKUP($C$2,'[128]ERU-1'!$A$6:$BE$17,BF$2,FALSE),3)</f>
        <v>4210</v>
      </c>
      <c r="BG71" s="15">
        <f>ROUND(VLOOKUP($C$2,'[128]ERU-1'!$A$6:$BE$17,BG$2,FALSE),3)</f>
        <v>2865.152</v>
      </c>
      <c r="BH71" s="15"/>
      <c r="BI71" s="15"/>
      <c r="BJ71" s="15" t="s">
        <v>763</v>
      </c>
      <c r="BK71" s="15" t="str">
        <f>INDEX(Licence!$I$2:$I$181,MATCH(Data!BJ71,Licence!$C$2:$C$181,0))</f>
        <v>Moravskoslezský</v>
      </c>
      <c r="BL71" s="15">
        <f>INDEX(Licence!$G$2:$G$181,MATCH(Data!BJ71,Licence!$C$2:$C$181,0))/1000</f>
        <v>4.1189999999999998</v>
      </c>
      <c r="BM71" s="15">
        <f>INDEX(Licence!$F$2:$F$181,MATCH(Data!BJ71,Licence!$C$2:$C$181,0))/1000</f>
        <v>4.99</v>
      </c>
      <c r="BN71" s="15" t="str">
        <f>INDEX(Licence!$K$2:$K$181,MATCH(Data!BJ71,Licence!$C$2:$C$181,0))</f>
        <v>ČEZ Distribuce, a.s.</v>
      </c>
      <c r="BO71" s="15"/>
      <c r="BP71" s="16">
        <f t="shared" si="8"/>
        <v>76.87565771185767</v>
      </c>
      <c r="BS71" t="str">
        <f t="shared" si="9"/>
        <v>Kotelna Vítkovice</v>
      </c>
    </row>
    <row r="72" spans="1:71" ht="18.75" x14ac:dyDescent="0.3">
      <c r="A72" s="15">
        <f>[129]ExportDB!$C$3</f>
        <v>2886</v>
      </c>
      <c r="B72" s="25">
        <f t="shared" si="12"/>
        <v>68</v>
      </c>
      <c r="C72" s="14" t="s">
        <v>670</v>
      </c>
      <c r="D72" s="15" t="str">
        <f t="shared" si="13"/>
        <v>Únor</v>
      </c>
      <c r="E72" s="15">
        <f>ROUND(VLOOKUP($C$2,'[129]ERU-1'!$A$6:$BE$17,E$2,FALSE),3)</f>
        <v>2</v>
      </c>
      <c r="F72" s="47">
        <f t="shared" si="10"/>
        <v>0</v>
      </c>
      <c r="G72" s="15">
        <f>ROUND(VLOOKUP($C$2,'[130]ERU-1'!$A$6:$BE$17,G$2,FALSE),3)</f>
        <v>444.78</v>
      </c>
      <c r="H72" s="15">
        <f>ROUND(VLOOKUP($C$2,'[130]ERU-1'!$A$6:$BE$17,H$2,FALSE),3)</f>
        <v>210.524</v>
      </c>
      <c r="I72" s="15">
        <f>ROUND(VLOOKUP($C$2,'[130]ERU-1'!$A$6:$BE$17,I$2,FALSE),3)</f>
        <v>234.256</v>
      </c>
      <c r="J72" s="15">
        <f>ROUND(VLOOKUP($C$2,'[130]ERU-1'!$A$6:$BE$17,J$2,FALSE),3)</f>
        <v>34.993000000000002</v>
      </c>
      <c r="K72" s="15">
        <f>ROUND(VLOOKUP($C$2,'[130]ERU-1'!$A$6:$BE$17,K$2,FALSE),3)</f>
        <v>0</v>
      </c>
      <c r="L72" s="15">
        <f>ROUND(VLOOKUP($C$2,'[130]ERU-1'!$A$6:$BE$17,L$2,FALSE),3)</f>
        <v>166.50700000000001</v>
      </c>
      <c r="M72" s="15">
        <f>ROUND(VLOOKUP($C$2,'[130]ERU-1'!$A$6:$BE$17,M$2,FALSE),3)</f>
        <v>1.73</v>
      </c>
      <c r="N72" s="15">
        <f>ROUND(VLOOKUP($C$2,'[130]ERU-1'!$A$6:$BE$17,N$2,FALSE),3)</f>
        <v>1.925</v>
      </c>
      <c r="O72" s="15">
        <f>ROUND(VLOOKUP($C$2,'[130]ERU-1'!$A$6:$BE$17,O$2,FALSE),3)</f>
        <v>0</v>
      </c>
      <c r="P72" s="15">
        <f>ROUND(VLOOKUP($C$2,'[130]ERU-1'!$A$6:$BE$17,P$2,FALSE),3)</f>
        <v>0</v>
      </c>
      <c r="Q72" s="15">
        <f>ROUND(VLOOKUP($C$2,'[130]ERU-1'!$A$6:$BE$17,Q$2,FALSE),3)</f>
        <v>162.852</v>
      </c>
      <c r="R72" s="43">
        <f t="shared" si="11"/>
        <v>0</v>
      </c>
      <c r="S72" s="15">
        <f>ROUND(VLOOKUP($C$2,'[130]ERU-1'!$A$6:$BE$17,S$2,FALSE),3)</f>
        <v>667</v>
      </c>
      <c r="T72" s="15">
        <f>ROUND(VLOOKUP($C$2,'[130]ERU-1'!$A$6:$BE$17,T$2,FALSE),3)</f>
        <v>0</v>
      </c>
      <c r="U72" s="15">
        <f>ROUND(VLOOKUP($C$2,'[130]ERU-1'!$A$6:$BE$17,U$2,FALSE),3)</f>
        <v>0</v>
      </c>
      <c r="V72" s="15">
        <f>ROUND(VLOOKUP($C$2,'[130]ERU-1'!$A$6:$BE$17,V$2,FALSE),3)</f>
        <v>0</v>
      </c>
      <c r="W72" s="15">
        <f>ROUND(VLOOKUP($C$2,'[130]ERU-1'!$A$6:$BE$17,W$2,FALSE),3)</f>
        <v>0</v>
      </c>
      <c r="X72" s="15">
        <f>ROUND(VLOOKUP($C$2,'[130]ERU-1'!$A$6:$BE$17,X$2,FALSE),3)</f>
        <v>667</v>
      </c>
      <c r="Y72" s="15">
        <f>ROUND(VLOOKUP($C$2,'[130]ERU-1'!$A$6:$BE$17,Y$2,FALSE),3)</f>
        <v>0</v>
      </c>
      <c r="Z72" s="15">
        <f>ROUND(VLOOKUP($C$2,'[130]ERU-1'!$A$6:$BE$17,Z$2,FALSE),3)</f>
        <v>0.42099999999999999</v>
      </c>
      <c r="AA72" s="15">
        <f>ROUND(VLOOKUP($C$2,'[130]ERU-1'!$A$6:$BE$17,AA$2,FALSE),3)</f>
        <v>166.50700000000001</v>
      </c>
      <c r="AB72" s="15">
        <f>ROUND(VLOOKUP($C$2,'[130]ERU-1'!$A$6:$BE$17,AB$2,FALSE),3)</f>
        <v>4.0759999999999996</v>
      </c>
      <c r="AC72" s="15">
        <f>ROUND(VLOOKUP($C$2,'[130]ERU-1'!$A$6:$BE$17,AC$2,FALSE),3)</f>
        <v>0</v>
      </c>
      <c r="AD72" s="15">
        <f>ROUND(VLOOKUP($C$2,'[130]ERU-1'!$A$6:$BE$17,AD$2,FALSE),3)</f>
        <v>0</v>
      </c>
      <c r="AE72" s="15">
        <f>ROUND(VLOOKUP($C$2,'[130]ERU-1'!$A$6:$BE$17,AE$2,FALSE),3)</f>
        <v>0</v>
      </c>
      <c r="AF72" s="15">
        <f>ROUND(VLOOKUP($C$2,'[130]ERU-1'!$A$6:$BE$17,AF$2,FALSE),3)</f>
        <v>0</v>
      </c>
      <c r="AG72" s="15">
        <f>ROUND(VLOOKUP($C$2,'[130]ERU-1'!$A$6:$BE$17,AG$2,FALSE),3)</f>
        <v>0</v>
      </c>
      <c r="AH72" s="15">
        <f>ROUND(VLOOKUP($C$2,'[130]ERU-1'!$A$6:$BE$17,AH$2,FALSE),3)</f>
        <v>667</v>
      </c>
      <c r="AI72" s="15">
        <f>ROUND(VLOOKUP($C$2,'[130]ERU-1'!$A$6:$BE$17,AI$2,FALSE),3)</f>
        <v>0</v>
      </c>
      <c r="AJ72" s="15" t="s">
        <v>595</v>
      </c>
      <c r="AK72" s="15">
        <f>ROUND(VLOOKUP($C$2,'[130]ERU-1'!$A$6:$BE$17,AK$2,FALSE),3)</f>
        <v>0</v>
      </c>
      <c r="AL72" s="15">
        <f>ROUND(VLOOKUP($C$2,'[130]ERU-1'!$A$6:$BE$17,AL$2,FALSE),3)</f>
        <v>0</v>
      </c>
      <c r="AM72" s="15">
        <f>ROUND(VLOOKUP($C$2,'[130]ERU-1'!$A$6:$BE$17,AM$2,FALSE),3)</f>
        <v>162.852</v>
      </c>
      <c r="AN72" s="15">
        <f>ROUND(VLOOKUP($C$2,'[130]ERU-1'!$A$6:$BE$17,AN$2,FALSE),3)</f>
        <v>0</v>
      </c>
      <c r="AO72" s="15">
        <f>ROUND(VLOOKUP($C$2,'[130]ERU-1'!$A$6:$BE$17,AO$2,FALSE),3)</f>
        <v>0</v>
      </c>
      <c r="AP72" s="15">
        <f>ROUND(VLOOKUP($C$2,'[130]ERU-1'!$A$6:$BE$17,AP$2,FALSE),3)</f>
        <v>0</v>
      </c>
      <c r="AQ72" s="15">
        <f>ROUND(VLOOKUP($C$2,'[130]ERU-1'!$A$6:$BE$17,AQ$2,FALSE),3)</f>
        <v>0</v>
      </c>
      <c r="AR72" s="15">
        <f>ROUND(VLOOKUP($C$2,'[130]ERU-1'!$A$6:$BE$17,AR$2,FALSE),3)</f>
        <v>0</v>
      </c>
      <c r="AS72" s="15">
        <f>ROUND(VLOOKUP($C$2,'[130]ERU-1'!$A$6:$BE$17,AS$2,FALSE),3)</f>
        <v>0</v>
      </c>
      <c r="AT72" s="15">
        <f>ROUND(VLOOKUP($C$2,'[130]ERU-1'!$A$6:$BE$17,AT$2,FALSE),3)</f>
        <v>0</v>
      </c>
      <c r="AU72" s="15">
        <f>ROUND(VLOOKUP($C$2,'[130]ERU-1'!$A$6:$BE$17,AU$2,FALSE),3)</f>
        <v>0</v>
      </c>
      <c r="AV72" s="15">
        <f>ROUND(VLOOKUP($C$2,'[130]ERU-1'!$A$6:$BE$17,AV$2,FALSE),3)</f>
        <v>667</v>
      </c>
      <c r="AW72" s="15">
        <f>ROUND(VLOOKUP($C$2,'[130]ERU-1'!$A$6:$BE$17,AW$2,FALSE),3)</f>
        <v>0</v>
      </c>
      <c r="AX72" s="15">
        <f>ROUND(VLOOKUP($C$2,'[130]ERU-1'!$A$6:$BE$17,AX$2,FALSE),3)</f>
        <v>0</v>
      </c>
      <c r="AY72" s="15">
        <f>ROUND(VLOOKUP($C$2,'[130]ERU-1'!$A$6:$BE$17,AY$2,FALSE),3)</f>
        <v>0</v>
      </c>
      <c r="AZ72" s="15">
        <f>ROUND(VLOOKUP($C$2,'[130]ERU-1'!$A$6:$BE$17,AZ$2,FALSE),3)</f>
        <v>0</v>
      </c>
      <c r="BA72" s="15">
        <f>ROUND(VLOOKUP($C$2,'[130]ERU-1'!$A$6:$BE$17,BA$2,FALSE),3)</f>
        <v>0</v>
      </c>
      <c r="BB72" s="15">
        <f>ROUND(VLOOKUP($C$2,'[130]ERU-1'!$A$6:$BE$17,BB$2,FALSE),3)</f>
        <v>0</v>
      </c>
      <c r="BC72" s="15">
        <f>ROUND(VLOOKUP($C$2,'[130]ERU-1'!$A$6:$BE$17,BC$2,FALSE),3)</f>
        <v>0</v>
      </c>
      <c r="BD72" s="15">
        <f>ROUND(VLOOKUP($C$2,'[130]ERU-1'!$A$6:$BE$17,BD$2,FALSE),3)</f>
        <v>0</v>
      </c>
      <c r="BE72" s="15">
        <f>ROUND(VLOOKUP($C$2,'[130]ERU-1'!$A$6:$BE$17,BE$2,FALSE),3)</f>
        <v>166.50700000000001</v>
      </c>
      <c r="BF72" s="15">
        <f>ROUND(VLOOKUP($C$2,'[130]ERU-1'!$A$6:$BE$17,BF$2,FALSE),3)</f>
        <v>667</v>
      </c>
      <c r="BG72" s="15">
        <f>ROUND(VLOOKUP($C$2,'[130]ERU-1'!$A$6:$BE$17,BG$2,FALSE),3)</f>
        <v>444.78</v>
      </c>
      <c r="BH72" s="15"/>
      <c r="BI72" s="15"/>
      <c r="BJ72" s="15" t="s">
        <v>764</v>
      </c>
      <c r="BK72" s="15" t="str">
        <f>INDEX(Licence!$I$2:$I$181,MATCH(Data!BJ72,Licence!$C$2:$C$181,0))</f>
        <v>Pardubický</v>
      </c>
      <c r="BL72" s="15">
        <f>INDEX(Licence!$G$2:$G$181,MATCH(Data!BJ72,Licence!$C$2:$C$181,0))/1000</f>
        <v>0.4</v>
      </c>
      <c r="BM72" s="15">
        <f>INDEX(Licence!$F$2:$F$181,MATCH(Data!BJ72,Licence!$C$2:$C$181,0))/1000</f>
        <v>0.47199999999999998</v>
      </c>
      <c r="BN72" s="15" t="str">
        <f>INDEX(Licence!$K$2:$K$181,MATCH(Data!BJ72,Licence!$C$2:$C$181,0))</f>
        <v>ČEZ Distribuce, a.s.</v>
      </c>
      <c r="BO72" s="15"/>
      <c r="BP72" s="16">
        <f t="shared" si="8"/>
        <v>79.091860645212861</v>
      </c>
      <c r="BS72" t="str">
        <f t="shared" si="9"/>
        <v>KJ - Polička, Hegerova</v>
      </c>
    </row>
    <row r="73" spans="1:71" ht="18.75" x14ac:dyDescent="0.3">
      <c r="A73" s="15">
        <f>[131]ExportDB!$C$3</f>
        <v>3280</v>
      </c>
      <c r="B73" s="25">
        <f t="shared" si="12"/>
        <v>69</v>
      </c>
      <c r="C73" s="14" t="s">
        <v>671</v>
      </c>
      <c r="D73" s="15" t="str">
        <f t="shared" si="13"/>
        <v>Únor</v>
      </c>
      <c r="E73" s="15">
        <f>ROUND(VLOOKUP($C$2,'[131]ERU-1'!$A$6:$BE$17,E$2,FALSE),3)</f>
        <v>2</v>
      </c>
      <c r="F73" s="47">
        <f t="shared" si="10"/>
        <v>0</v>
      </c>
      <c r="G73" s="15">
        <f>ROUND(VLOOKUP($C$2,'[132]ERU-1'!$A$6:$BE$17,G$2,FALSE),3)</f>
        <v>258.74799999999999</v>
      </c>
      <c r="H73" s="15">
        <f>ROUND(VLOOKUP($C$2,'[132]ERU-1'!$A$6:$BE$17,H$2,FALSE),3)</f>
        <v>110.601</v>
      </c>
      <c r="I73" s="15">
        <f>ROUND(VLOOKUP($C$2,'[132]ERU-1'!$A$6:$BE$17,I$2,FALSE),3)</f>
        <v>148.14699999999999</v>
      </c>
      <c r="J73" s="15">
        <f>ROUND(VLOOKUP($C$2,'[132]ERU-1'!$A$6:$BE$17,J$2,FALSE),3)</f>
        <v>34.988</v>
      </c>
      <c r="K73" s="15">
        <f>ROUND(VLOOKUP($C$2,'[132]ERU-1'!$A$6:$BE$17,K$2,FALSE),3)</f>
        <v>0</v>
      </c>
      <c r="L73" s="15">
        <f>ROUND(VLOOKUP($C$2,'[132]ERU-1'!$A$6:$BE$17,L$2,FALSE),3)</f>
        <v>87.099000000000004</v>
      </c>
      <c r="M73" s="15">
        <f>ROUND(VLOOKUP($C$2,'[132]ERU-1'!$A$6:$BE$17,M$2,FALSE),3)</f>
        <v>0.65100000000000002</v>
      </c>
      <c r="N73" s="15">
        <f>ROUND(VLOOKUP($C$2,'[132]ERU-1'!$A$6:$BE$17,N$2,FALSE),3)</f>
        <v>0.871</v>
      </c>
      <c r="O73" s="15">
        <f>ROUND(VLOOKUP($C$2,'[132]ERU-1'!$A$6:$BE$17,O$2,FALSE),3)</f>
        <v>0</v>
      </c>
      <c r="P73" s="15">
        <f>ROUND(VLOOKUP($C$2,'[132]ERU-1'!$A$6:$BE$17,P$2,FALSE),3)</f>
        <v>0</v>
      </c>
      <c r="Q73" s="15">
        <f>ROUND(VLOOKUP($C$2,'[132]ERU-1'!$A$6:$BE$17,Q$2,FALSE),3)</f>
        <v>85.576999999999998</v>
      </c>
      <c r="R73" s="43">
        <f t="shared" si="11"/>
        <v>0</v>
      </c>
      <c r="S73" s="15">
        <f>ROUND(VLOOKUP($C$2,'[132]ERU-1'!$A$6:$BE$17,S$2,FALSE),3)</f>
        <v>420</v>
      </c>
      <c r="T73" s="15">
        <f>ROUND(VLOOKUP($C$2,'[132]ERU-1'!$A$6:$BE$17,T$2,FALSE),3)</f>
        <v>0</v>
      </c>
      <c r="U73" s="15">
        <f>ROUND(VLOOKUP($C$2,'[132]ERU-1'!$A$6:$BE$17,U$2,FALSE),3)</f>
        <v>0</v>
      </c>
      <c r="V73" s="15">
        <f>ROUND(VLOOKUP($C$2,'[132]ERU-1'!$A$6:$BE$17,V$2,FALSE),3)</f>
        <v>0</v>
      </c>
      <c r="W73" s="15">
        <f>ROUND(VLOOKUP($C$2,'[132]ERU-1'!$A$6:$BE$17,W$2,FALSE),3)</f>
        <v>0</v>
      </c>
      <c r="X73" s="15">
        <f>ROUND(VLOOKUP($C$2,'[132]ERU-1'!$A$6:$BE$17,X$2,FALSE),3)</f>
        <v>420</v>
      </c>
      <c r="Y73" s="15">
        <f>ROUND(VLOOKUP($C$2,'[132]ERU-1'!$A$6:$BE$17,Y$2,FALSE),3)</f>
        <v>0</v>
      </c>
      <c r="Z73" s="15">
        <f>ROUND(VLOOKUP($C$2,'[132]ERU-1'!$A$6:$BE$17,Z$2,FALSE),3)</f>
        <v>1.6E-2</v>
      </c>
      <c r="AA73" s="15">
        <f>ROUND(VLOOKUP($C$2,'[132]ERU-1'!$A$6:$BE$17,AA$2,FALSE),3)</f>
        <v>87.099000000000004</v>
      </c>
      <c r="AB73" s="15">
        <f>ROUND(VLOOKUP($C$2,'[132]ERU-1'!$A$6:$BE$17,AB$2,FALSE),3)</f>
        <v>1.538</v>
      </c>
      <c r="AC73" s="15">
        <f>ROUND(VLOOKUP($C$2,'[132]ERU-1'!$A$6:$BE$17,AC$2,FALSE),3)</f>
        <v>0</v>
      </c>
      <c r="AD73" s="15">
        <f>ROUND(VLOOKUP($C$2,'[132]ERU-1'!$A$6:$BE$17,AD$2,FALSE),3)</f>
        <v>0</v>
      </c>
      <c r="AE73" s="15">
        <f>ROUND(VLOOKUP($C$2,'[132]ERU-1'!$A$6:$BE$17,AE$2,FALSE),3)</f>
        <v>0</v>
      </c>
      <c r="AF73" s="15">
        <f>ROUND(VLOOKUP($C$2,'[132]ERU-1'!$A$6:$BE$17,AF$2,FALSE),3)</f>
        <v>0</v>
      </c>
      <c r="AG73" s="15">
        <f>ROUND(VLOOKUP($C$2,'[132]ERU-1'!$A$6:$BE$17,AG$2,FALSE),3)</f>
        <v>0</v>
      </c>
      <c r="AH73" s="15">
        <f>ROUND(VLOOKUP($C$2,'[132]ERU-1'!$A$6:$BE$17,AH$2,FALSE),3)</f>
        <v>420</v>
      </c>
      <c r="AI73" s="15">
        <f>ROUND(VLOOKUP($C$2,'[132]ERU-1'!$A$6:$BE$17,AI$2,FALSE),3)</f>
        <v>0</v>
      </c>
      <c r="AJ73" s="15" t="s">
        <v>595</v>
      </c>
      <c r="AK73" s="15">
        <f>ROUND(VLOOKUP($C$2,'[132]ERU-1'!$A$6:$BE$17,AK$2,FALSE),3)</f>
        <v>0</v>
      </c>
      <c r="AL73" s="15">
        <f>ROUND(VLOOKUP($C$2,'[132]ERU-1'!$A$6:$BE$17,AL$2,FALSE),3)</f>
        <v>0</v>
      </c>
      <c r="AM73" s="15">
        <f>ROUND(VLOOKUP($C$2,'[132]ERU-1'!$A$6:$BE$17,AM$2,FALSE),3)</f>
        <v>85.576999999999998</v>
      </c>
      <c r="AN73" s="15">
        <f>ROUND(VLOOKUP($C$2,'[132]ERU-1'!$A$6:$BE$17,AN$2,FALSE),3)</f>
        <v>0</v>
      </c>
      <c r="AO73" s="15">
        <f>ROUND(VLOOKUP($C$2,'[132]ERU-1'!$A$6:$BE$17,AO$2,FALSE),3)</f>
        <v>0</v>
      </c>
      <c r="AP73" s="15">
        <f>ROUND(VLOOKUP($C$2,'[132]ERU-1'!$A$6:$BE$17,AP$2,FALSE),3)</f>
        <v>0</v>
      </c>
      <c r="AQ73" s="15">
        <f>ROUND(VLOOKUP($C$2,'[132]ERU-1'!$A$6:$BE$17,AQ$2,FALSE),3)</f>
        <v>0</v>
      </c>
      <c r="AR73" s="15">
        <f>ROUND(VLOOKUP($C$2,'[132]ERU-1'!$A$6:$BE$17,AR$2,FALSE),3)</f>
        <v>0</v>
      </c>
      <c r="AS73" s="15">
        <f>ROUND(VLOOKUP($C$2,'[132]ERU-1'!$A$6:$BE$17,AS$2,FALSE),3)</f>
        <v>0</v>
      </c>
      <c r="AT73" s="15">
        <f>ROUND(VLOOKUP($C$2,'[132]ERU-1'!$A$6:$BE$17,AT$2,FALSE),3)</f>
        <v>0</v>
      </c>
      <c r="AU73" s="15">
        <f>ROUND(VLOOKUP($C$2,'[132]ERU-1'!$A$6:$BE$17,AU$2,FALSE),3)</f>
        <v>0</v>
      </c>
      <c r="AV73" s="15">
        <f>ROUND(VLOOKUP($C$2,'[132]ERU-1'!$A$6:$BE$17,AV$2,FALSE),3)</f>
        <v>420</v>
      </c>
      <c r="AW73" s="15">
        <f>ROUND(VLOOKUP($C$2,'[132]ERU-1'!$A$6:$BE$17,AW$2,FALSE),3)</f>
        <v>0</v>
      </c>
      <c r="AX73" s="15">
        <f>ROUND(VLOOKUP($C$2,'[132]ERU-1'!$A$6:$BE$17,AX$2,FALSE),3)</f>
        <v>0</v>
      </c>
      <c r="AY73" s="15">
        <f>ROUND(VLOOKUP($C$2,'[132]ERU-1'!$A$6:$BE$17,AY$2,FALSE),3)</f>
        <v>0</v>
      </c>
      <c r="AZ73" s="15">
        <f>ROUND(VLOOKUP($C$2,'[132]ERU-1'!$A$6:$BE$17,AZ$2,FALSE),3)</f>
        <v>0</v>
      </c>
      <c r="BA73" s="15">
        <f>ROUND(VLOOKUP($C$2,'[132]ERU-1'!$A$6:$BE$17,BA$2,FALSE),3)</f>
        <v>0</v>
      </c>
      <c r="BB73" s="15">
        <f>ROUND(VLOOKUP($C$2,'[132]ERU-1'!$A$6:$BE$17,BB$2,FALSE),3)</f>
        <v>0</v>
      </c>
      <c r="BC73" s="15">
        <f>ROUND(VLOOKUP($C$2,'[132]ERU-1'!$A$6:$BE$17,BC$2,FALSE),3)</f>
        <v>0</v>
      </c>
      <c r="BD73" s="15">
        <f>ROUND(VLOOKUP($C$2,'[132]ERU-1'!$A$6:$BE$17,BD$2,FALSE),3)</f>
        <v>0</v>
      </c>
      <c r="BE73" s="15">
        <f>ROUND(VLOOKUP($C$2,'[132]ERU-1'!$A$6:$BE$17,BE$2,FALSE),3)</f>
        <v>87.099000000000004</v>
      </c>
      <c r="BF73" s="15">
        <f>ROUND(VLOOKUP($C$2,'[132]ERU-1'!$A$6:$BE$17,BF$2,FALSE),3)</f>
        <v>420</v>
      </c>
      <c r="BG73" s="15">
        <f>ROUND(VLOOKUP($C$2,'[132]ERU-1'!$A$6:$BE$17,BG$2,FALSE),3)</f>
        <v>258.74799999999999</v>
      </c>
      <c r="BH73" s="15"/>
      <c r="BI73" s="15"/>
      <c r="BJ73" s="15" t="s">
        <v>765</v>
      </c>
      <c r="BK73" s="15" t="str">
        <f>INDEX(Licence!$I$2:$I$181,MATCH(Data!BJ73,Licence!$C$2:$C$181,0))</f>
        <v>Pardubický</v>
      </c>
      <c r="BL73" s="15">
        <f>INDEX(Licence!$G$2:$G$181,MATCH(Data!BJ73,Licence!$C$2:$C$181,0))/1000</f>
        <v>0.2</v>
      </c>
      <c r="BM73" s="15">
        <f>INDEX(Licence!$F$2:$F$181,MATCH(Data!BJ73,Licence!$C$2:$C$181,0))/1000</f>
        <v>0.29099999999999998</v>
      </c>
      <c r="BN73" s="15" t="str">
        <f>INDEX(Licence!$K$2:$K$181,MATCH(Data!BJ73,Licence!$C$2:$C$181,0))</f>
        <v>ČEZ Distribuce, a.s.</v>
      </c>
      <c r="BO73" s="15"/>
      <c r="BP73" s="16">
        <f t="shared" si="8"/>
        <v>78.750624803541157</v>
      </c>
      <c r="BS73" t="str">
        <f t="shared" si="9"/>
        <v>KJ - Polička, Jiráskova</v>
      </c>
    </row>
    <row r="74" spans="1:71" ht="18.75" x14ac:dyDescent="0.3">
      <c r="A74" s="15">
        <f>[133]ExportDB!$C$3</f>
        <v>2885</v>
      </c>
      <c r="B74" s="25">
        <f t="shared" si="12"/>
        <v>70</v>
      </c>
      <c r="C74" s="14" t="s">
        <v>672</v>
      </c>
      <c r="D74" s="15" t="str">
        <f t="shared" si="13"/>
        <v>Únor</v>
      </c>
      <c r="E74" s="15">
        <f>ROUND(VLOOKUP($C$2,'[133]ERU-1'!$A$6:$BE$17,E$2,FALSE),3)</f>
        <v>2</v>
      </c>
      <c r="F74" s="47">
        <f t="shared" si="10"/>
        <v>0</v>
      </c>
      <c r="G74" s="15">
        <f>ROUND(VLOOKUP($C$2,'[134]ERU-1'!$A$6:$BE$17,G$2,FALSE),3)</f>
        <v>450.40100000000001</v>
      </c>
      <c r="H74" s="15">
        <f>ROUND(VLOOKUP($C$2,'[134]ERU-1'!$A$6:$BE$17,H$2,FALSE),3)</f>
        <v>211.29900000000001</v>
      </c>
      <c r="I74" s="15">
        <f>ROUND(VLOOKUP($C$2,'[134]ERU-1'!$A$6:$BE$17,I$2,FALSE),3)</f>
        <v>239.102</v>
      </c>
      <c r="J74" s="15">
        <f>ROUND(VLOOKUP($C$2,'[134]ERU-1'!$A$6:$BE$17,J$2,FALSE),3)</f>
        <v>34.994999999999997</v>
      </c>
      <c r="K74" s="15">
        <f>ROUND(VLOOKUP($C$2,'[134]ERU-1'!$A$6:$BE$17,K$2,FALSE),3)</f>
        <v>0</v>
      </c>
      <c r="L74" s="15">
        <f>ROUND(VLOOKUP($C$2,'[134]ERU-1'!$A$6:$BE$17,L$2,FALSE),3)</f>
        <v>171.589</v>
      </c>
      <c r="M74" s="15">
        <f>ROUND(VLOOKUP($C$2,'[134]ERU-1'!$A$6:$BE$17,M$2,FALSE),3)</f>
        <v>2.081</v>
      </c>
      <c r="N74" s="15">
        <f>ROUND(VLOOKUP($C$2,'[134]ERU-1'!$A$6:$BE$17,N$2,FALSE),3)</f>
        <v>2.355</v>
      </c>
      <c r="O74" s="15">
        <f>ROUND(VLOOKUP($C$2,'[134]ERU-1'!$A$6:$BE$17,O$2,FALSE),3)</f>
        <v>0</v>
      </c>
      <c r="P74" s="15">
        <f>ROUND(VLOOKUP($C$2,'[134]ERU-1'!$A$6:$BE$17,P$2,FALSE),3)</f>
        <v>0</v>
      </c>
      <c r="Q74" s="15">
        <f>ROUND(VLOOKUP($C$2,'[134]ERU-1'!$A$6:$BE$17,Q$2,FALSE),3)</f>
        <v>167.15299999999999</v>
      </c>
      <c r="R74" s="43">
        <f t="shared" si="11"/>
        <v>0</v>
      </c>
      <c r="S74" s="15">
        <f>ROUND(VLOOKUP($C$2,'[134]ERU-1'!$A$6:$BE$17,S$2,FALSE),3)</f>
        <v>699</v>
      </c>
      <c r="T74" s="15">
        <f>ROUND(VLOOKUP($C$2,'[134]ERU-1'!$A$6:$BE$17,T$2,FALSE),3)</f>
        <v>0</v>
      </c>
      <c r="U74" s="15">
        <f>ROUND(VLOOKUP($C$2,'[134]ERU-1'!$A$6:$BE$17,U$2,FALSE),3)</f>
        <v>0</v>
      </c>
      <c r="V74" s="15">
        <f>ROUND(VLOOKUP($C$2,'[134]ERU-1'!$A$6:$BE$17,V$2,FALSE),3)</f>
        <v>0</v>
      </c>
      <c r="W74" s="15">
        <f>ROUND(VLOOKUP($C$2,'[134]ERU-1'!$A$6:$BE$17,W$2,FALSE),3)</f>
        <v>0</v>
      </c>
      <c r="X74" s="15">
        <f>ROUND(VLOOKUP($C$2,'[134]ERU-1'!$A$6:$BE$17,X$2,FALSE),3)</f>
        <v>699</v>
      </c>
      <c r="Y74" s="15">
        <f>ROUND(VLOOKUP($C$2,'[134]ERU-1'!$A$6:$BE$17,Y$2,FALSE),3)</f>
        <v>0</v>
      </c>
      <c r="Z74" s="15">
        <f>ROUND(VLOOKUP($C$2,'[134]ERU-1'!$A$6:$BE$17,Z$2,FALSE),3)</f>
        <v>0.91900000000000004</v>
      </c>
      <c r="AA74" s="15">
        <f>ROUND(VLOOKUP($C$2,'[134]ERU-1'!$A$6:$BE$17,AA$2,FALSE),3)</f>
        <v>171.589</v>
      </c>
      <c r="AB74" s="15">
        <f>ROUND(VLOOKUP($C$2,'[134]ERU-1'!$A$6:$BE$17,AB$2,FALSE),3)</f>
        <v>5.3550000000000004</v>
      </c>
      <c r="AC74" s="15">
        <f>ROUND(VLOOKUP($C$2,'[134]ERU-1'!$A$6:$BE$17,AC$2,FALSE),3)</f>
        <v>0</v>
      </c>
      <c r="AD74" s="15">
        <f>ROUND(VLOOKUP($C$2,'[134]ERU-1'!$A$6:$BE$17,AD$2,FALSE),3)</f>
        <v>0</v>
      </c>
      <c r="AE74" s="15">
        <f>ROUND(VLOOKUP($C$2,'[134]ERU-1'!$A$6:$BE$17,AE$2,FALSE),3)</f>
        <v>0</v>
      </c>
      <c r="AF74" s="15">
        <f>ROUND(VLOOKUP($C$2,'[134]ERU-1'!$A$6:$BE$17,AF$2,FALSE),3)</f>
        <v>0</v>
      </c>
      <c r="AG74" s="15">
        <f>ROUND(VLOOKUP($C$2,'[134]ERU-1'!$A$6:$BE$17,AG$2,FALSE),3)</f>
        <v>0</v>
      </c>
      <c r="AH74" s="15">
        <f>ROUND(VLOOKUP($C$2,'[134]ERU-1'!$A$6:$BE$17,AH$2,FALSE),3)</f>
        <v>699</v>
      </c>
      <c r="AI74" s="15">
        <f>ROUND(VLOOKUP($C$2,'[134]ERU-1'!$A$6:$BE$17,AI$2,FALSE),3)</f>
        <v>0</v>
      </c>
      <c r="AJ74" s="15" t="s">
        <v>595</v>
      </c>
      <c r="AK74" s="15">
        <f>ROUND(VLOOKUP($C$2,'[134]ERU-1'!$A$6:$BE$17,AK$2,FALSE),3)</f>
        <v>0</v>
      </c>
      <c r="AL74" s="15">
        <f>ROUND(VLOOKUP($C$2,'[134]ERU-1'!$A$6:$BE$17,AL$2,FALSE),3)</f>
        <v>0</v>
      </c>
      <c r="AM74" s="15">
        <f>ROUND(VLOOKUP($C$2,'[134]ERU-1'!$A$6:$BE$17,AM$2,FALSE),3)</f>
        <v>167.15299999999999</v>
      </c>
      <c r="AN74" s="15">
        <f>ROUND(VLOOKUP($C$2,'[134]ERU-1'!$A$6:$BE$17,AN$2,FALSE),3)</f>
        <v>0</v>
      </c>
      <c r="AO74" s="15">
        <f>ROUND(VLOOKUP($C$2,'[134]ERU-1'!$A$6:$BE$17,AO$2,FALSE),3)</f>
        <v>0</v>
      </c>
      <c r="AP74" s="15">
        <f>ROUND(VLOOKUP($C$2,'[134]ERU-1'!$A$6:$BE$17,AP$2,FALSE),3)</f>
        <v>0</v>
      </c>
      <c r="AQ74" s="15">
        <f>ROUND(VLOOKUP($C$2,'[134]ERU-1'!$A$6:$BE$17,AQ$2,FALSE),3)</f>
        <v>0</v>
      </c>
      <c r="AR74" s="15">
        <f>ROUND(VLOOKUP($C$2,'[134]ERU-1'!$A$6:$BE$17,AR$2,FALSE),3)</f>
        <v>0</v>
      </c>
      <c r="AS74" s="15">
        <f>ROUND(VLOOKUP($C$2,'[134]ERU-1'!$A$6:$BE$17,AS$2,FALSE),3)</f>
        <v>0</v>
      </c>
      <c r="AT74" s="15">
        <f>ROUND(VLOOKUP($C$2,'[134]ERU-1'!$A$6:$BE$17,AT$2,FALSE),3)</f>
        <v>0</v>
      </c>
      <c r="AU74" s="15">
        <f>ROUND(VLOOKUP($C$2,'[134]ERU-1'!$A$6:$BE$17,AU$2,FALSE),3)</f>
        <v>0</v>
      </c>
      <c r="AV74" s="15">
        <f>ROUND(VLOOKUP($C$2,'[134]ERU-1'!$A$6:$BE$17,AV$2,FALSE),3)</f>
        <v>699</v>
      </c>
      <c r="AW74" s="15">
        <f>ROUND(VLOOKUP($C$2,'[134]ERU-1'!$A$6:$BE$17,AW$2,FALSE),3)</f>
        <v>0</v>
      </c>
      <c r="AX74" s="15">
        <f>ROUND(VLOOKUP($C$2,'[134]ERU-1'!$A$6:$BE$17,AX$2,FALSE),3)</f>
        <v>0</v>
      </c>
      <c r="AY74" s="15">
        <f>ROUND(VLOOKUP($C$2,'[134]ERU-1'!$A$6:$BE$17,AY$2,FALSE),3)</f>
        <v>0</v>
      </c>
      <c r="AZ74" s="15">
        <f>ROUND(VLOOKUP($C$2,'[134]ERU-1'!$A$6:$BE$17,AZ$2,FALSE),3)</f>
        <v>0</v>
      </c>
      <c r="BA74" s="15">
        <f>ROUND(VLOOKUP($C$2,'[134]ERU-1'!$A$6:$BE$17,BA$2,FALSE),3)</f>
        <v>0</v>
      </c>
      <c r="BB74" s="15">
        <f>ROUND(VLOOKUP($C$2,'[134]ERU-1'!$A$6:$BE$17,BB$2,FALSE),3)</f>
        <v>0</v>
      </c>
      <c r="BC74" s="15">
        <f>ROUND(VLOOKUP($C$2,'[134]ERU-1'!$A$6:$BE$17,BC$2,FALSE),3)</f>
        <v>0</v>
      </c>
      <c r="BD74" s="15">
        <f>ROUND(VLOOKUP($C$2,'[134]ERU-1'!$A$6:$BE$17,BD$2,FALSE),3)</f>
        <v>0</v>
      </c>
      <c r="BE74" s="15">
        <f>ROUND(VLOOKUP($C$2,'[134]ERU-1'!$A$6:$BE$17,BE$2,FALSE),3)</f>
        <v>171.589</v>
      </c>
      <c r="BF74" s="15">
        <f>ROUND(VLOOKUP($C$2,'[134]ERU-1'!$A$6:$BE$17,BF$2,FALSE),3)</f>
        <v>699</v>
      </c>
      <c r="BG74" s="15">
        <f>ROUND(VLOOKUP($C$2,'[134]ERU-1'!$A$6:$BE$17,BG$2,FALSE),3)</f>
        <v>450.40100000000001</v>
      </c>
      <c r="BH74" s="15"/>
      <c r="BI74" s="15"/>
      <c r="BJ74" s="15" t="s">
        <v>766</v>
      </c>
      <c r="BK74" s="15" t="str">
        <f>INDEX(Licence!$I$2:$I$181,MATCH(Data!BJ74,Licence!$C$2:$C$181,0))</f>
        <v>Pardubický</v>
      </c>
      <c r="BL74" s="15">
        <f>INDEX(Licence!$G$2:$G$181,MATCH(Data!BJ74,Licence!$C$2:$C$181,0))/1000</f>
        <v>0.4</v>
      </c>
      <c r="BM74" s="15">
        <f>INDEX(Licence!$F$2:$F$181,MATCH(Data!BJ74,Licence!$C$2:$C$181,0))/1000</f>
        <v>0.47199999999999998</v>
      </c>
      <c r="BN74" s="15" t="str">
        <f>INDEX(Licence!$K$2:$K$181,MATCH(Data!BJ74,Licence!$C$2:$C$181,0))</f>
        <v>ČEZ Distribuce, a.s.</v>
      </c>
      <c r="BO74" s="15"/>
      <c r="BP74" s="16">
        <f t="shared" si="8"/>
        <v>81.206672868547514</v>
      </c>
      <c r="BS74" t="str">
        <f t="shared" si="9"/>
        <v>KJ - Polička, Svépomoc</v>
      </c>
    </row>
    <row r="75" spans="1:71" ht="18.75" x14ac:dyDescent="0.3">
      <c r="A75" s="15">
        <f>[135]ExportDB!$C$3</f>
        <v>2696</v>
      </c>
      <c r="B75" s="25">
        <f t="shared" si="12"/>
        <v>71</v>
      </c>
      <c r="C75" s="14" t="s">
        <v>673</v>
      </c>
      <c r="D75" s="15" t="str">
        <f t="shared" si="13"/>
        <v>Únor</v>
      </c>
      <c r="E75" s="15">
        <f>ROUND(VLOOKUP($C$2,'[135]ERU-1'!$A$6:$BE$17,E$2,FALSE),3)</f>
        <v>2</v>
      </c>
      <c r="F75" s="47">
        <f t="shared" si="10"/>
        <v>0</v>
      </c>
      <c r="G75" s="15">
        <f>ROUND(VLOOKUP($C$2,'[136]ERU-1'!$A$6:$BE$17,G$2,FALSE),3)</f>
        <v>267.08</v>
      </c>
      <c r="H75" s="15">
        <f>ROUND(VLOOKUP($C$2,'[136]ERU-1'!$A$6:$BE$17,H$2,FALSE),3)</f>
        <v>110.197</v>
      </c>
      <c r="I75" s="15">
        <f>ROUND(VLOOKUP($C$2,'[136]ERU-1'!$A$6:$BE$17,I$2,FALSE),3)</f>
        <v>156.88300000000001</v>
      </c>
      <c r="J75" s="15">
        <f>ROUND(VLOOKUP($C$2,'[136]ERU-1'!$A$6:$BE$17,J$2,FALSE),3)</f>
        <v>35.017000000000003</v>
      </c>
      <c r="K75" s="15">
        <f>ROUND(VLOOKUP($C$2,'[136]ERU-1'!$A$6:$BE$17,K$2,FALSE),3)</f>
        <v>0</v>
      </c>
      <c r="L75" s="15">
        <f>ROUND(VLOOKUP($C$2,'[136]ERU-1'!$A$6:$BE$17,L$2,FALSE),3)</f>
        <v>87.215999999999994</v>
      </c>
      <c r="M75" s="15">
        <f>ROUND(VLOOKUP($C$2,'[136]ERU-1'!$A$6:$BE$17,M$2,FALSE),3)</f>
        <v>2.4249999999999998</v>
      </c>
      <c r="N75" s="15">
        <f>ROUND(VLOOKUP($C$2,'[136]ERU-1'!$A$6:$BE$17,N$2,FALSE),3)</f>
        <v>3.4529999999999998</v>
      </c>
      <c r="O75" s="15">
        <f>ROUND(VLOOKUP($C$2,'[136]ERU-1'!$A$6:$BE$17,O$2,FALSE),3)</f>
        <v>0</v>
      </c>
      <c r="P75" s="15">
        <f>ROUND(VLOOKUP($C$2,'[136]ERU-1'!$A$6:$BE$17,P$2,FALSE),3)</f>
        <v>0</v>
      </c>
      <c r="Q75" s="15">
        <f>ROUND(VLOOKUP($C$2,'[136]ERU-1'!$A$6:$BE$17,Q$2,FALSE),3)</f>
        <v>81.337999999999994</v>
      </c>
      <c r="R75" s="43">
        <f t="shared" si="11"/>
        <v>0</v>
      </c>
      <c r="S75" s="15">
        <f>ROUND(VLOOKUP($C$2,'[136]ERU-1'!$A$6:$BE$17,S$2,FALSE),3)</f>
        <v>447</v>
      </c>
      <c r="T75" s="15">
        <f>ROUND(VLOOKUP($C$2,'[136]ERU-1'!$A$6:$BE$17,T$2,FALSE),3)</f>
        <v>0</v>
      </c>
      <c r="U75" s="15">
        <f>ROUND(VLOOKUP($C$2,'[136]ERU-1'!$A$6:$BE$17,U$2,FALSE),3)</f>
        <v>0</v>
      </c>
      <c r="V75" s="15">
        <f>ROUND(VLOOKUP($C$2,'[136]ERU-1'!$A$6:$BE$17,V$2,FALSE),3)</f>
        <v>0</v>
      </c>
      <c r="W75" s="15">
        <f>ROUND(VLOOKUP($C$2,'[136]ERU-1'!$A$6:$BE$17,W$2,FALSE),3)</f>
        <v>0</v>
      </c>
      <c r="X75" s="15">
        <f>ROUND(VLOOKUP($C$2,'[136]ERU-1'!$A$6:$BE$17,X$2,FALSE),3)</f>
        <v>447</v>
      </c>
      <c r="Y75" s="15">
        <f>ROUND(VLOOKUP($C$2,'[136]ERU-1'!$A$6:$BE$17,Y$2,FALSE),3)</f>
        <v>0</v>
      </c>
      <c r="Z75" s="15">
        <f>ROUND(VLOOKUP($C$2,'[136]ERU-1'!$A$6:$BE$17,Z$2,FALSE),3)</f>
        <v>0.25800000000000001</v>
      </c>
      <c r="AA75" s="15">
        <f>ROUND(VLOOKUP($C$2,'[136]ERU-1'!$A$6:$BE$17,AA$2,FALSE),3)</f>
        <v>87.215999999999994</v>
      </c>
      <c r="AB75" s="15">
        <f>ROUND(VLOOKUP($C$2,'[136]ERU-1'!$A$6:$BE$17,AB$2,FALSE),3)</f>
        <v>6.1360000000000001</v>
      </c>
      <c r="AC75" s="15">
        <f>ROUND(VLOOKUP($C$2,'[136]ERU-1'!$A$6:$BE$17,AC$2,FALSE),3)</f>
        <v>0</v>
      </c>
      <c r="AD75" s="15">
        <f>ROUND(VLOOKUP($C$2,'[136]ERU-1'!$A$6:$BE$17,AD$2,FALSE),3)</f>
        <v>0</v>
      </c>
      <c r="AE75" s="15">
        <f>ROUND(VLOOKUP($C$2,'[136]ERU-1'!$A$6:$BE$17,AE$2,FALSE),3)</f>
        <v>0</v>
      </c>
      <c r="AF75" s="15">
        <f>ROUND(VLOOKUP($C$2,'[136]ERU-1'!$A$6:$BE$17,AF$2,FALSE),3)</f>
        <v>0</v>
      </c>
      <c r="AG75" s="15">
        <f>ROUND(VLOOKUP($C$2,'[136]ERU-1'!$A$6:$BE$17,AG$2,FALSE),3)</f>
        <v>0</v>
      </c>
      <c r="AH75" s="15">
        <f>ROUND(VLOOKUP($C$2,'[136]ERU-1'!$A$6:$BE$17,AH$2,FALSE),3)</f>
        <v>447</v>
      </c>
      <c r="AI75" s="15">
        <f>ROUND(VLOOKUP($C$2,'[136]ERU-1'!$A$6:$BE$17,AI$2,FALSE),3)</f>
        <v>0</v>
      </c>
      <c r="AJ75" s="15" t="s">
        <v>595</v>
      </c>
      <c r="AK75" s="15">
        <f>ROUND(VLOOKUP($C$2,'[136]ERU-1'!$A$6:$BE$17,AK$2,FALSE),3)</f>
        <v>0</v>
      </c>
      <c r="AL75" s="15">
        <f>ROUND(VLOOKUP($C$2,'[136]ERU-1'!$A$6:$BE$17,AL$2,FALSE),3)</f>
        <v>0</v>
      </c>
      <c r="AM75" s="15">
        <f>ROUND(VLOOKUP($C$2,'[136]ERU-1'!$A$6:$BE$17,AM$2,FALSE),3)</f>
        <v>81.337999999999994</v>
      </c>
      <c r="AN75" s="15">
        <f>ROUND(VLOOKUP($C$2,'[136]ERU-1'!$A$6:$BE$17,AN$2,FALSE),3)</f>
        <v>0</v>
      </c>
      <c r="AO75" s="15">
        <f>ROUND(VLOOKUP($C$2,'[136]ERU-1'!$A$6:$BE$17,AO$2,FALSE),3)</f>
        <v>0</v>
      </c>
      <c r="AP75" s="15">
        <f>ROUND(VLOOKUP($C$2,'[136]ERU-1'!$A$6:$BE$17,AP$2,FALSE),3)</f>
        <v>0</v>
      </c>
      <c r="AQ75" s="15">
        <f>ROUND(VLOOKUP($C$2,'[136]ERU-1'!$A$6:$BE$17,AQ$2,FALSE),3)</f>
        <v>0</v>
      </c>
      <c r="AR75" s="15">
        <f>ROUND(VLOOKUP($C$2,'[136]ERU-1'!$A$6:$BE$17,AR$2,FALSE),3)</f>
        <v>0</v>
      </c>
      <c r="AS75" s="15">
        <f>ROUND(VLOOKUP($C$2,'[136]ERU-1'!$A$6:$BE$17,AS$2,FALSE),3)</f>
        <v>0</v>
      </c>
      <c r="AT75" s="15">
        <f>ROUND(VLOOKUP($C$2,'[136]ERU-1'!$A$6:$BE$17,AT$2,FALSE),3)</f>
        <v>0</v>
      </c>
      <c r="AU75" s="15">
        <f>ROUND(VLOOKUP($C$2,'[136]ERU-1'!$A$6:$BE$17,AU$2,FALSE),3)</f>
        <v>0</v>
      </c>
      <c r="AV75" s="15">
        <f>ROUND(VLOOKUP($C$2,'[136]ERU-1'!$A$6:$BE$17,AV$2,FALSE),3)</f>
        <v>447</v>
      </c>
      <c r="AW75" s="15">
        <f>ROUND(VLOOKUP($C$2,'[136]ERU-1'!$A$6:$BE$17,AW$2,FALSE),3)</f>
        <v>0</v>
      </c>
      <c r="AX75" s="15">
        <f>ROUND(VLOOKUP($C$2,'[136]ERU-1'!$A$6:$BE$17,AX$2,FALSE),3)</f>
        <v>0</v>
      </c>
      <c r="AY75" s="15">
        <f>ROUND(VLOOKUP($C$2,'[136]ERU-1'!$A$6:$BE$17,AY$2,FALSE),3)</f>
        <v>0</v>
      </c>
      <c r="AZ75" s="15">
        <f>ROUND(VLOOKUP($C$2,'[136]ERU-1'!$A$6:$BE$17,AZ$2,FALSE),3)</f>
        <v>0</v>
      </c>
      <c r="BA75" s="15">
        <f>ROUND(VLOOKUP($C$2,'[136]ERU-1'!$A$6:$BE$17,BA$2,FALSE),3)</f>
        <v>0</v>
      </c>
      <c r="BB75" s="15">
        <f>ROUND(VLOOKUP($C$2,'[136]ERU-1'!$A$6:$BE$17,BB$2,FALSE),3)</f>
        <v>0</v>
      </c>
      <c r="BC75" s="15">
        <f>ROUND(VLOOKUP($C$2,'[136]ERU-1'!$A$6:$BE$17,BC$2,FALSE),3)</f>
        <v>0</v>
      </c>
      <c r="BD75" s="15">
        <f>ROUND(VLOOKUP($C$2,'[136]ERU-1'!$A$6:$BE$17,BD$2,FALSE),3)</f>
        <v>0</v>
      </c>
      <c r="BE75" s="15">
        <f>ROUND(VLOOKUP($C$2,'[136]ERU-1'!$A$6:$BE$17,BE$2,FALSE),3)</f>
        <v>87.215999999999994</v>
      </c>
      <c r="BF75" s="15">
        <f>ROUND(VLOOKUP($C$2,'[136]ERU-1'!$A$6:$BE$17,BF$2,FALSE),3)</f>
        <v>447</v>
      </c>
      <c r="BG75" s="15">
        <f>ROUND(VLOOKUP($C$2,'[136]ERU-1'!$A$6:$BE$17,BG$2,FALSE),3)</f>
        <v>267.08</v>
      </c>
      <c r="BH75" s="15"/>
      <c r="BI75" s="15"/>
      <c r="BJ75" s="15" t="s">
        <v>767</v>
      </c>
      <c r="BK75" s="15" t="str">
        <f>INDEX(Licence!$I$2:$I$181,MATCH(Data!BJ75,Licence!$C$2:$C$181,0))</f>
        <v>Ústecký</v>
      </c>
      <c r="BL75" s="15">
        <f>INDEX(Licence!$G$2:$G$181,MATCH(Data!BJ75,Licence!$C$2:$C$181,0))/1000</f>
        <v>0.2</v>
      </c>
      <c r="BM75" s="15">
        <f>INDEX(Licence!$F$2:$F$181,MATCH(Data!BJ75,Licence!$C$2:$C$181,0))/1000</f>
        <v>0.28599999999999998</v>
      </c>
      <c r="BN75" s="15" t="str">
        <f>INDEX(Licence!$K$2:$K$181,MATCH(Data!BJ75,Licence!$C$2:$C$181,0))</f>
        <v>ČEZ Distribuce, a.s.</v>
      </c>
      <c r="BO75" s="15"/>
      <c r="BP75" s="16">
        <f t="shared" si="8"/>
        <v>79.145823972842095</v>
      </c>
      <c r="BS75" t="str">
        <f t="shared" si="9"/>
        <v>KJ - Postoloprty, Draguš</v>
      </c>
    </row>
    <row r="76" spans="1:71" ht="18.75" x14ac:dyDescent="0.3">
      <c r="A76" s="15">
        <f>[137]ExportDB!$C$3</f>
        <v>2804</v>
      </c>
      <c r="B76" s="25">
        <f t="shared" si="12"/>
        <v>72</v>
      </c>
      <c r="C76" s="14" t="s">
        <v>674</v>
      </c>
      <c r="D76" s="15" t="str">
        <f t="shared" si="13"/>
        <v>Únor</v>
      </c>
      <c r="E76" s="15">
        <f>ROUND(VLOOKUP($C$2,'[137]ERU-1'!$A$6:$BE$17,E$2,FALSE),3)</f>
        <v>2</v>
      </c>
      <c r="F76" s="47">
        <f t="shared" si="10"/>
        <v>0</v>
      </c>
      <c r="G76" s="15">
        <f>ROUND(VLOOKUP($C$2,'[138]ERU-1'!$A$6:$BE$17,G$2,FALSE),3)</f>
        <v>868.03099999999995</v>
      </c>
      <c r="H76" s="15">
        <f>ROUND(VLOOKUP($C$2,'[138]ERU-1'!$A$6:$BE$17,H$2,FALSE),3)</f>
        <v>387.197</v>
      </c>
      <c r="I76" s="15">
        <f>ROUND(VLOOKUP($C$2,'[138]ERU-1'!$A$6:$BE$17,I$2,FALSE),3)</f>
        <v>480.834</v>
      </c>
      <c r="J76" s="15">
        <f>ROUND(VLOOKUP($C$2,'[138]ERU-1'!$A$6:$BE$17,J$2,FALSE),3)</f>
        <v>35.017000000000003</v>
      </c>
      <c r="K76" s="15">
        <f>ROUND(VLOOKUP($C$2,'[138]ERU-1'!$A$6:$BE$17,K$2,FALSE),3)</f>
        <v>0</v>
      </c>
      <c r="L76" s="15">
        <f>ROUND(VLOOKUP($C$2,'[138]ERU-1'!$A$6:$BE$17,L$2,FALSE),3)</f>
        <v>325.68299999999999</v>
      </c>
      <c r="M76" s="15">
        <f>ROUND(VLOOKUP($C$2,'[138]ERU-1'!$A$6:$BE$17,M$2,FALSE),3)</f>
        <v>5.2050000000000001</v>
      </c>
      <c r="N76" s="15">
        <f>ROUND(VLOOKUP($C$2,'[138]ERU-1'!$A$6:$BE$17,N$2,FALSE),3)</f>
        <v>6.4640000000000004</v>
      </c>
      <c r="O76" s="15">
        <f>ROUND(VLOOKUP($C$2,'[138]ERU-1'!$A$6:$BE$17,O$2,FALSE),3)</f>
        <v>0</v>
      </c>
      <c r="P76" s="15">
        <f>ROUND(VLOOKUP($C$2,'[138]ERU-1'!$A$6:$BE$17,P$2,FALSE),3)</f>
        <v>0</v>
      </c>
      <c r="Q76" s="15">
        <f>ROUND(VLOOKUP($C$2,'[138]ERU-1'!$A$6:$BE$17,Q$2,FALSE),3)</f>
        <v>314.01400000000001</v>
      </c>
      <c r="R76" s="43">
        <f t="shared" si="11"/>
        <v>0</v>
      </c>
      <c r="S76" s="15">
        <f>ROUND(VLOOKUP($C$2,'[138]ERU-1'!$A$6:$BE$17,S$2,FALSE),3)</f>
        <v>1456</v>
      </c>
      <c r="T76" s="15">
        <f>ROUND(VLOOKUP($C$2,'[138]ERU-1'!$A$6:$BE$17,T$2,FALSE),3)</f>
        <v>0</v>
      </c>
      <c r="U76" s="15">
        <f>ROUND(VLOOKUP($C$2,'[138]ERU-1'!$A$6:$BE$17,U$2,FALSE),3)</f>
        <v>0</v>
      </c>
      <c r="V76" s="15">
        <f>ROUND(VLOOKUP($C$2,'[138]ERU-1'!$A$6:$BE$17,V$2,FALSE),3)</f>
        <v>0</v>
      </c>
      <c r="W76" s="15">
        <f>ROUND(VLOOKUP($C$2,'[138]ERU-1'!$A$6:$BE$17,W$2,FALSE),3)</f>
        <v>0</v>
      </c>
      <c r="X76" s="15">
        <f>ROUND(VLOOKUP($C$2,'[138]ERU-1'!$A$6:$BE$17,X$2,FALSE),3)</f>
        <v>1456</v>
      </c>
      <c r="Y76" s="15">
        <f>ROUND(VLOOKUP($C$2,'[138]ERU-1'!$A$6:$BE$17,Y$2,FALSE),3)</f>
        <v>0</v>
      </c>
      <c r="Z76" s="15">
        <f>ROUND(VLOOKUP($C$2,'[138]ERU-1'!$A$6:$BE$17,Z$2,FALSE),3)</f>
        <v>0.72699999999999998</v>
      </c>
      <c r="AA76" s="15">
        <f>ROUND(VLOOKUP($C$2,'[138]ERU-1'!$A$6:$BE$17,AA$2,FALSE),3)</f>
        <v>325.68299999999999</v>
      </c>
      <c r="AB76" s="15">
        <f>ROUND(VLOOKUP($C$2,'[138]ERU-1'!$A$6:$BE$17,AB$2,FALSE),3)</f>
        <v>12.396000000000001</v>
      </c>
      <c r="AC76" s="15">
        <f>ROUND(VLOOKUP($C$2,'[138]ERU-1'!$A$6:$BE$17,AC$2,FALSE),3)</f>
        <v>0</v>
      </c>
      <c r="AD76" s="15">
        <f>ROUND(VLOOKUP($C$2,'[138]ERU-1'!$A$6:$BE$17,AD$2,FALSE),3)</f>
        <v>0</v>
      </c>
      <c r="AE76" s="15">
        <f>ROUND(VLOOKUP($C$2,'[138]ERU-1'!$A$6:$BE$17,AE$2,FALSE),3)</f>
        <v>0</v>
      </c>
      <c r="AF76" s="15">
        <f>ROUND(VLOOKUP($C$2,'[138]ERU-1'!$A$6:$BE$17,AF$2,FALSE),3)</f>
        <v>0</v>
      </c>
      <c r="AG76" s="15">
        <f>ROUND(VLOOKUP($C$2,'[138]ERU-1'!$A$6:$BE$17,AG$2,FALSE),3)</f>
        <v>0</v>
      </c>
      <c r="AH76" s="15">
        <f>ROUND(VLOOKUP($C$2,'[138]ERU-1'!$A$6:$BE$17,AH$2,FALSE),3)</f>
        <v>1456</v>
      </c>
      <c r="AI76" s="15">
        <f>ROUND(VLOOKUP($C$2,'[138]ERU-1'!$A$6:$BE$17,AI$2,FALSE),3)</f>
        <v>0</v>
      </c>
      <c r="AJ76" s="15" t="s">
        <v>595</v>
      </c>
      <c r="AK76" s="15">
        <f>ROUND(VLOOKUP($C$2,'[138]ERU-1'!$A$6:$BE$17,AK$2,FALSE),3)</f>
        <v>0</v>
      </c>
      <c r="AL76" s="15">
        <f>ROUND(VLOOKUP($C$2,'[138]ERU-1'!$A$6:$BE$17,AL$2,FALSE),3)</f>
        <v>0</v>
      </c>
      <c r="AM76" s="15">
        <f>ROUND(VLOOKUP($C$2,'[138]ERU-1'!$A$6:$BE$17,AM$2,FALSE),3)</f>
        <v>314.01400000000001</v>
      </c>
      <c r="AN76" s="15">
        <f>ROUND(VLOOKUP($C$2,'[138]ERU-1'!$A$6:$BE$17,AN$2,FALSE),3)</f>
        <v>0</v>
      </c>
      <c r="AO76" s="15">
        <f>ROUND(VLOOKUP($C$2,'[138]ERU-1'!$A$6:$BE$17,AO$2,FALSE),3)</f>
        <v>0</v>
      </c>
      <c r="AP76" s="15">
        <f>ROUND(VLOOKUP($C$2,'[138]ERU-1'!$A$6:$BE$17,AP$2,FALSE),3)</f>
        <v>0</v>
      </c>
      <c r="AQ76" s="15">
        <f>ROUND(VLOOKUP($C$2,'[138]ERU-1'!$A$6:$BE$17,AQ$2,FALSE),3)</f>
        <v>0</v>
      </c>
      <c r="AR76" s="15">
        <f>ROUND(VLOOKUP($C$2,'[138]ERU-1'!$A$6:$BE$17,AR$2,FALSE),3)</f>
        <v>0</v>
      </c>
      <c r="AS76" s="15">
        <f>ROUND(VLOOKUP($C$2,'[138]ERU-1'!$A$6:$BE$17,AS$2,FALSE),3)</f>
        <v>0</v>
      </c>
      <c r="AT76" s="15">
        <f>ROUND(VLOOKUP($C$2,'[138]ERU-1'!$A$6:$BE$17,AT$2,FALSE),3)</f>
        <v>0</v>
      </c>
      <c r="AU76" s="15">
        <f>ROUND(VLOOKUP($C$2,'[138]ERU-1'!$A$6:$BE$17,AU$2,FALSE),3)</f>
        <v>0</v>
      </c>
      <c r="AV76" s="15">
        <f>ROUND(VLOOKUP($C$2,'[138]ERU-1'!$A$6:$BE$17,AV$2,FALSE),3)</f>
        <v>1456</v>
      </c>
      <c r="AW76" s="15">
        <f>ROUND(VLOOKUP($C$2,'[138]ERU-1'!$A$6:$BE$17,AW$2,FALSE),3)</f>
        <v>0</v>
      </c>
      <c r="AX76" s="15">
        <f>ROUND(VLOOKUP($C$2,'[138]ERU-1'!$A$6:$BE$17,AX$2,FALSE),3)</f>
        <v>0</v>
      </c>
      <c r="AY76" s="15">
        <f>ROUND(VLOOKUP($C$2,'[138]ERU-1'!$A$6:$BE$17,AY$2,FALSE),3)</f>
        <v>0</v>
      </c>
      <c r="AZ76" s="15">
        <f>ROUND(VLOOKUP($C$2,'[138]ERU-1'!$A$6:$BE$17,AZ$2,FALSE),3)</f>
        <v>0</v>
      </c>
      <c r="BA76" s="15">
        <f>ROUND(VLOOKUP($C$2,'[138]ERU-1'!$A$6:$BE$17,BA$2,FALSE),3)</f>
        <v>0</v>
      </c>
      <c r="BB76" s="15">
        <f>ROUND(VLOOKUP($C$2,'[138]ERU-1'!$A$6:$BE$17,BB$2,FALSE),3)</f>
        <v>0</v>
      </c>
      <c r="BC76" s="15">
        <f>ROUND(VLOOKUP($C$2,'[138]ERU-1'!$A$6:$BE$17,BC$2,FALSE),3)</f>
        <v>0</v>
      </c>
      <c r="BD76" s="15">
        <f>ROUND(VLOOKUP($C$2,'[138]ERU-1'!$A$6:$BE$17,BD$2,FALSE),3)</f>
        <v>0</v>
      </c>
      <c r="BE76" s="15">
        <f>ROUND(VLOOKUP($C$2,'[138]ERU-1'!$A$6:$BE$17,BE$2,FALSE),3)</f>
        <v>325.68299999999999</v>
      </c>
      <c r="BF76" s="15">
        <f>ROUND(VLOOKUP($C$2,'[138]ERU-1'!$A$6:$BE$17,BF$2,FALSE),3)</f>
        <v>1456</v>
      </c>
      <c r="BG76" s="15">
        <f>ROUND(VLOOKUP($C$2,'[138]ERU-1'!$A$6:$BE$17,BG$2,FALSE),3)</f>
        <v>868.03099999999995</v>
      </c>
      <c r="BH76" s="15"/>
      <c r="BI76" s="15"/>
      <c r="BJ76" s="15" t="s">
        <v>768</v>
      </c>
      <c r="BK76" s="15" t="str">
        <f>INDEX(Licence!$I$2:$I$181,MATCH(Data!BJ76,Licence!$C$2:$C$181,0))</f>
        <v>Ústecký</v>
      </c>
      <c r="BL76" s="15">
        <f>INDEX(Licence!$G$2:$G$181,MATCH(Data!BJ76,Licence!$C$2:$C$181,0))/1000</f>
        <v>0.8</v>
      </c>
      <c r="BM76" s="15">
        <f>INDEX(Licence!$F$2:$F$181,MATCH(Data!BJ76,Licence!$C$2:$C$181,0))/1000</f>
        <v>1.0629999999999999</v>
      </c>
      <c r="BN76" s="15" t="str">
        <f>INDEX(Licence!$K$2:$K$181,MATCH(Data!BJ76,Licence!$C$2:$C$181,0))</f>
        <v>ČEZ Distribuce, a.s.</v>
      </c>
      <c r="BO76" s="15"/>
      <c r="BP76" s="16">
        <f t="shared" si="8"/>
        <v>84.11306099026929</v>
      </c>
      <c r="BS76" t="str">
        <f t="shared" si="9"/>
        <v>KJ - Postoloprty, Dvořákova</v>
      </c>
    </row>
    <row r="77" spans="1:71" ht="18.75" x14ac:dyDescent="0.3">
      <c r="A77" s="15">
        <f>[139]ExportDB!$C$3</f>
        <v>3614</v>
      </c>
      <c r="B77" s="25">
        <f t="shared" si="12"/>
        <v>73</v>
      </c>
      <c r="C77" s="14" t="s">
        <v>675</v>
      </c>
      <c r="D77" s="15" t="str">
        <f t="shared" si="13"/>
        <v>Únor</v>
      </c>
      <c r="E77" s="15">
        <f>ROUND(VLOOKUP($C$2,'[139]ERU-1'!$A$6:$BE$17,E$2,FALSE),3)</f>
        <v>2</v>
      </c>
      <c r="F77" s="47">
        <f t="shared" si="10"/>
        <v>0</v>
      </c>
      <c r="G77" s="15">
        <f>ROUND(VLOOKUP($C$2,'[140]ERU-1'!$A$6:$BE$17,G$2,FALSE),3)</f>
        <v>1748.479</v>
      </c>
      <c r="H77" s="15">
        <f>ROUND(VLOOKUP($C$2,'[140]ERU-1'!$A$6:$BE$17,H$2,FALSE),3)</f>
        <v>800.29700000000003</v>
      </c>
      <c r="I77" s="15">
        <f>ROUND(VLOOKUP($C$2,'[140]ERU-1'!$A$6:$BE$17,I$2,FALSE),3)</f>
        <v>948.18200000000002</v>
      </c>
      <c r="J77" s="15">
        <f>ROUND(VLOOKUP($C$2,'[140]ERU-1'!$A$6:$BE$17,J$2,FALSE),3)</f>
        <v>35.017000000000003</v>
      </c>
      <c r="K77" s="15">
        <f>ROUND(VLOOKUP($C$2,'[140]ERU-1'!$A$6:$BE$17,K$2,FALSE),3)</f>
        <v>0</v>
      </c>
      <c r="L77" s="15">
        <f>ROUND(VLOOKUP($C$2,'[140]ERU-1'!$A$6:$BE$17,L$2,FALSE),3)</f>
        <v>634.9</v>
      </c>
      <c r="M77" s="15">
        <f>ROUND(VLOOKUP($C$2,'[140]ERU-1'!$A$6:$BE$17,M$2,FALSE),3)</f>
        <v>11.56</v>
      </c>
      <c r="N77" s="15">
        <f>ROUND(VLOOKUP($C$2,'[140]ERU-1'!$A$6:$BE$17,N$2,FALSE),3)</f>
        <v>13.696999999999999</v>
      </c>
      <c r="O77" s="15">
        <f>ROUND(VLOOKUP($C$2,'[140]ERU-1'!$A$6:$BE$17,O$2,FALSE),3)</f>
        <v>0</v>
      </c>
      <c r="P77" s="15">
        <f>ROUND(VLOOKUP($C$2,'[140]ERU-1'!$A$6:$BE$17,P$2,FALSE),3)</f>
        <v>0</v>
      </c>
      <c r="Q77" s="15">
        <f>ROUND(VLOOKUP($C$2,'[140]ERU-1'!$A$6:$BE$17,Q$2,FALSE),3)</f>
        <v>609.64300000000003</v>
      </c>
      <c r="R77" s="43">
        <f t="shared" si="11"/>
        <v>0</v>
      </c>
      <c r="S77" s="15">
        <f>ROUND(VLOOKUP($C$2,'[140]ERU-1'!$A$6:$BE$17,S$2,FALSE),3)</f>
        <v>2708</v>
      </c>
      <c r="T77" s="15">
        <f>ROUND(VLOOKUP($C$2,'[140]ERU-1'!$A$6:$BE$17,T$2,FALSE),3)</f>
        <v>0</v>
      </c>
      <c r="U77" s="15">
        <f>ROUND(VLOOKUP($C$2,'[140]ERU-1'!$A$6:$BE$17,U$2,FALSE),3)</f>
        <v>0</v>
      </c>
      <c r="V77" s="15">
        <f>ROUND(VLOOKUP($C$2,'[140]ERU-1'!$A$6:$BE$17,V$2,FALSE),3)</f>
        <v>0</v>
      </c>
      <c r="W77" s="15">
        <f>ROUND(VLOOKUP($C$2,'[140]ERU-1'!$A$6:$BE$17,W$2,FALSE),3)</f>
        <v>0</v>
      </c>
      <c r="X77" s="15">
        <f>ROUND(VLOOKUP($C$2,'[140]ERU-1'!$A$6:$BE$17,X$2,FALSE),3)</f>
        <v>2708</v>
      </c>
      <c r="Y77" s="15">
        <f>ROUND(VLOOKUP($C$2,'[140]ERU-1'!$A$6:$BE$17,Y$2,FALSE),3)</f>
        <v>0</v>
      </c>
      <c r="Z77" s="15">
        <f>ROUND(VLOOKUP($C$2,'[140]ERU-1'!$A$6:$BE$17,Z$2,FALSE),3)</f>
        <v>9.7550000000000008</v>
      </c>
      <c r="AA77" s="15">
        <f>ROUND(VLOOKUP($C$2,'[140]ERU-1'!$A$6:$BE$17,AA$2,FALSE),3)</f>
        <v>634.9</v>
      </c>
      <c r="AB77" s="15">
        <f>ROUND(VLOOKUP($C$2,'[140]ERU-1'!$A$6:$BE$17,AB$2,FALSE),3)</f>
        <v>35.012</v>
      </c>
      <c r="AC77" s="15">
        <f>ROUND(VLOOKUP($C$2,'[140]ERU-1'!$A$6:$BE$17,AC$2,FALSE),3)</f>
        <v>0</v>
      </c>
      <c r="AD77" s="15">
        <f>ROUND(VLOOKUP($C$2,'[140]ERU-1'!$A$6:$BE$17,AD$2,FALSE),3)</f>
        <v>0</v>
      </c>
      <c r="AE77" s="15">
        <f>ROUND(VLOOKUP($C$2,'[140]ERU-1'!$A$6:$BE$17,AE$2,FALSE),3)</f>
        <v>0</v>
      </c>
      <c r="AF77" s="15">
        <f>ROUND(VLOOKUP($C$2,'[140]ERU-1'!$A$6:$BE$17,AF$2,FALSE),3)</f>
        <v>0</v>
      </c>
      <c r="AG77" s="15">
        <f>ROUND(VLOOKUP($C$2,'[140]ERU-1'!$A$6:$BE$17,AG$2,FALSE),3)</f>
        <v>0</v>
      </c>
      <c r="AH77" s="15">
        <f>ROUND(VLOOKUP($C$2,'[140]ERU-1'!$A$6:$BE$17,AH$2,FALSE),3)</f>
        <v>2708</v>
      </c>
      <c r="AI77" s="15">
        <f>ROUND(VLOOKUP($C$2,'[140]ERU-1'!$A$6:$BE$17,AI$2,FALSE),3)</f>
        <v>0</v>
      </c>
      <c r="AJ77" s="15" t="s">
        <v>595</v>
      </c>
      <c r="AK77" s="15">
        <f>ROUND(VLOOKUP($C$2,'[140]ERU-1'!$A$6:$BE$17,AK$2,FALSE),3)</f>
        <v>0</v>
      </c>
      <c r="AL77" s="15">
        <f>ROUND(VLOOKUP($C$2,'[140]ERU-1'!$A$6:$BE$17,AL$2,FALSE),3)</f>
        <v>0</v>
      </c>
      <c r="AM77" s="15">
        <f>ROUND(VLOOKUP($C$2,'[140]ERU-1'!$A$6:$BE$17,AM$2,FALSE),3)</f>
        <v>609.64300000000003</v>
      </c>
      <c r="AN77" s="15">
        <f>ROUND(VLOOKUP($C$2,'[140]ERU-1'!$A$6:$BE$17,AN$2,FALSE),3)</f>
        <v>0</v>
      </c>
      <c r="AO77" s="15">
        <f>ROUND(VLOOKUP($C$2,'[140]ERU-1'!$A$6:$BE$17,AO$2,FALSE),3)</f>
        <v>0</v>
      </c>
      <c r="AP77" s="15">
        <f>ROUND(VLOOKUP($C$2,'[140]ERU-1'!$A$6:$BE$17,AP$2,FALSE),3)</f>
        <v>0</v>
      </c>
      <c r="AQ77" s="15">
        <f>ROUND(VLOOKUP($C$2,'[140]ERU-1'!$A$6:$BE$17,AQ$2,FALSE),3)</f>
        <v>0</v>
      </c>
      <c r="AR77" s="15">
        <f>ROUND(VLOOKUP($C$2,'[140]ERU-1'!$A$6:$BE$17,AR$2,FALSE),3)</f>
        <v>0</v>
      </c>
      <c r="AS77" s="15">
        <f>ROUND(VLOOKUP($C$2,'[140]ERU-1'!$A$6:$BE$17,AS$2,FALSE),3)</f>
        <v>0</v>
      </c>
      <c r="AT77" s="15">
        <f>ROUND(VLOOKUP($C$2,'[140]ERU-1'!$A$6:$BE$17,AT$2,FALSE),3)</f>
        <v>0</v>
      </c>
      <c r="AU77" s="15">
        <f>ROUND(VLOOKUP($C$2,'[140]ERU-1'!$A$6:$BE$17,AU$2,FALSE),3)</f>
        <v>0</v>
      </c>
      <c r="AV77" s="15">
        <f>ROUND(VLOOKUP($C$2,'[140]ERU-1'!$A$6:$BE$17,AV$2,FALSE),3)</f>
        <v>2708</v>
      </c>
      <c r="AW77" s="15">
        <f>ROUND(VLOOKUP($C$2,'[140]ERU-1'!$A$6:$BE$17,AW$2,FALSE),3)</f>
        <v>0</v>
      </c>
      <c r="AX77" s="15">
        <f>ROUND(VLOOKUP($C$2,'[140]ERU-1'!$A$6:$BE$17,AX$2,FALSE),3)</f>
        <v>0</v>
      </c>
      <c r="AY77" s="15">
        <f>ROUND(VLOOKUP($C$2,'[140]ERU-1'!$A$6:$BE$17,AY$2,FALSE),3)</f>
        <v>0</v>
      </c>
      <c r="AZ77" s="15">
        <f>ROUND(VLOOKUP($C$2,'[140]ERU-1'!$A$6:$BE$17,AZ$2,FALSE),3)</f>
        <v>0</v>
      </c>
      <c r="BA77" s="15">
        <f>ROUND(VLOOKUP($C$2,'[140]ERU-1'!$A$6:$BE$17,BA$2,FALSE),3)</f>
        <v>0</v>
      </c>
      <c r="BB77" s="15">
        <f>ROUND(VLOOKUP($C$2,'[140]ERU-1'!$A$6:$BE$17,BB$2,FALSE),3)</f>
        <v>0</v>
      </c>
      <c r="BC77" s="15">
        <f>ROUND(VLOOKUP($C$2,'[140]ERU-1'!$A$6:$BE$17,BC$2,FALSE),3)</f>
        <v>0</v>
      </c>
      <c r="BD77" s="15">
        <f>ROUND(VLOOKUP($C$2,'[140]ERU-1'!$A$6:$BE$17,BD$2,FALSE),3)</f>
        <v>0</v>
      </c>
      <c r="BE77" s="15">
        <f>ROUND(VLOOKUP($C$2,'[140]ERU-1'!$A$6:$BE$17,BE$2,FALSE),3)</f>
        <v>634.9</v>
      </c>
      <c r="BF77" s="15">
        <f>ROUND(VLOOKUP($C$2,'[140]ERU-1'!$A$6:$BE$17,BF$2,FALSE),3)</f>
        <v>2708</v>
      </c>
      <c r="BG77" s="15">
        <f>ROUND(VLOOKUP($C$2,'[140]ERU-1'!$A$6:$BE$17,BG$2,FALSE),3)</f>
        <v>1748.479</v>
      </c>
      <c r="BH77" s="15"/>
      <c r="BI77" s="15"/>
      <c r="BJ77" s="15" t="s">
        <v>769</v>
      </c>
      <c r="BK77" s="15" t="str">
        <f>INDEX(Licence!$I$2:$I$181,MATCH(Data!BJ77,Licence!$C$2:$C$181,0))</f>
        <v>Olomoucký</v>
      </c>
      <c r="BL77" s="15">
        <f>INDEX(Licence!$G$2:$G$181,MATCH(Data!BJ77,Licence!$C$2:$C$181,0))/1000</f>
        <v>1.56</v>
      </c>
      <c r="BM77" s="15">
        <f>INDEX(Licence!$F$2:$F$181,MATCH(Data!BJ77,Licence!$C$2:$C$181,0))/1000</f>
        <v>1.964</v>
      </c>
      <c r="BN77" s="15" t="str">
        <f>INDEX(Licence!$K$2:$K$181,MATCH(Data!BJ77,Licence!$C$2:$C$181,0))</f>
        <v>EG.D, a.s.</v>
      </c>
      <c r="BO77" s="15"/>
      <c r="BP77" s="16">
        <f t="shared" si="8"/>
        <v>79.33307876286888</v>
      </c>
      <c r="BS77" t="str">
        <f t="shared" si="9"/>
        <v>KJ - Prostějov, B. Šmerala</v>
      </c>
    </row>
    <row r="78" spans="1:71" ht="18.75" x14ac:dyDescent="0.3">
      <c r="A78" s="15">
        <f>[141]ExportDB!$C$3</f>
        <v>3613</v>
      </c>
      <c r="B78" s="25">
        <f t="shared" si="12"/>
        <v>74</v>
      </c>
      <c r="C78" s="14" t="s">
        <v>676</v>
      </c>
      <c r="D78" s="15" t="str">
        <f t="shared" si="13"/>
        <v>Únor</v>
      </c>
      <c r="E78" s="15">
        <f>ROUND(VLOOKUP($C$2,'[141]ERU-1'!$A$6:$BE$17,E$2,FALSE),3)</f>
        <v>2</v>
      </c>
      <c r="F78" s="47">
        <f t="shared" si="10"/>
        <v>0</v>
      </c>
      <c r="G78" s="15">
        <f>ROUND(VLOOKUP($C$2,'[142]ERU-1'!$A$6:$BE$17,G$2,FALSE),3)</f>
        <v>1673.713</v>
      </c>
      <c r="H78" s="15">
        <f>ROUND(VLOOKUP($C$2,'[142]ERU-1'!$A$6:$BE$17,H$2,FALSE),3)</f>
        <v>782.51400000000001</v>
      </c>
      <c r="I78" s="15">
        <f>ROUND(VLOOKUP($C$2,'[142]ERU-1'!$A$6:$BE$17,I$2,FALSE),3)</f>
        <v>891.19899999999996</v>
      </c>
      <c r="J78" s="15">
        <f>ROUND(VLOOKUP($C$2,'[142]ERU-1'!$A$6:$BE$17,J$2,FALSE),3)</f>
        <v>35.017000000000003</v>
      </c>
      <c r="K78" s="15">
        <f>ROUND(VLOOKUP($C$2,'[142]ERU-1'!$A$6:$BE$17,K$2,FALSE),3)</f>
        <v>0</v>
      </c>
      <c r="L78" s="15">
        <f>ROUND(VLOOKUP($C$2,'[142]ERU-1'!$A$6:$BE$17,L$2,FALSE),3)</f>
        <v>616.34</v>
      </c>
      <c r="M78" s="15">
        <f>ROUND(VLOOKUP($C$2,'[142]ERU-1'!$A$6:$BE$17,M$2,FALSE),3)</f>
        <v>9.3829999999999991</v>
      </c>
      <c r="N78" s="15">
        <f>ROUND(VLOOKUP($C$2,'[142]ERU-1'!$A$6:$BE$17,N$2,FALSE),3)</f>
        <v>10.686</v>
      </c>
      <c r="O78" s="15">
        <f>ROUND(VLOOKUP($C$2,'[142]ERU-1'!$A$6:$BE$17,O$2,FALSE),3)</f>
        <v>0</v>
      </c>
      <c r="P78" s="15">
        <f>ROUND(VLOOKUP($C$2,'[142]ERU-1'!$A$6:$BE$17,P$2,FALSE),3)</f>
        <v>0</v>
      </c>
      <c r="Q78" s="15">
        <f>ROUND(VLOOKUP($C$2,'[142]ERU-1'!$A$6:$BE$17,Q$2,FALSE),3)</f>
        <v>596.27099999999996</v>
      </c>
      <c r="R78" s="43">
        <f t="shared" si="11"/>
        <v>0</v>
      </c>
      <c r="S78" s="15">
        <f>ROUND(VLOOKUP($C$2,'[142]ERU-1'!$A$6:$BE$17,S$2,FALSE),3)</f>
        <v>2527</v>
      </c>
      <c r="T78" s="15">
        <f>ROUND(VLOOKUP($C$2,'[142]ERU-1'!$A$6:$BE$17,T$2,FALSE),3)</f>
        <v>0</v>
      </c>
      <c r="U78" s="15">
        <f>ROUND(VLOOKUP($C$2,'[142]ERU-1'!$A$6:$BE$17,U$2,FALSE),3)</f>
        <v>0</v>
      </c>
      <c r="V78" s="15">
        <f>ROUND(VLOOKUP($C$2,'[142]ERU-1'!$A$6:$BE$17,V$2,FALSE),3)</f>
        <v>0</v>
      </c>
      <c r="W78" s="15">
        <f>ROUND(VLOOKUP($C$2,'[142]ERU-1'!$A$6:$BE$17,W$2,FALSE),3)</f>
        <v>0</v>
      </c>
      <c r="X78" s="15">
        <f>ROUND(VLOOKUP($C$2,'[142]ERU-1'!$A$6:$BE$17,X$2,FALSE),3)</f>
        <v>2527</v>
      </c>
      <c r="Y78" s="15">
        <f>ROUND(VLOOKUP($C$2,'[142]ERU-1'!$A$6:$BE$17,Y$2,FALSE),3)</f>
        <v>0</v>
      </c>
      <c r="Z78" s="15">
        <f>ROUND(VLOOKUP($C$2,'[142]ERU-1'!$A$6:$BE$17,Z$2,FALSE),3)</f>
        <v>7.2469999999999999</v>
      </c>
      <c r="AA78" s="15">
        <f>ROUND(VLOOKUP($C$2,'[142]ERU-1'!$A$6:$BE$17,AA$2,FALSE),3)</f>
        <v>616.34</v>
      </c>
      <c r="AB78" s="15">
        <f>ROUND(VLOOKUP($C$2,'[142]ERU-1'!$A$6:$BE$17,AB$2,FALSE),3)</f>
        <v>27.315999999999999</v>
      </c>
      <c r="AC78" s="15">
        <f>ROUND(VLOOKUP($C$2,'[142]ERU-1'!$A$6:$BE$17,AC$2,FALSE),3)</f>
        <v>0</v>
      </c>
      <c r="AD78" s="15">
        <f>ROUND(VLOOKUP($C$2,'[142]ERU-1'!$A$6:$BE$17,AD$2,FALSE),3)</f>
        <v>0</v>
      </c>
      <c r="AE78" s="15">
        <f>ROUND(VLOOKUP($C$2,'[142]ERU-1'!$A$6:$BE$17,AE$2,FALSE),3)</f>
        <v>0</v>
      </c>
      <c r="AF78" s="15">
        <f>ROUND(VLOOKUP($C$2,'[142]ERU-1'!$A$6:$BE$17,AF$2,FALSE),3)</f>
        <v>0</v>
      </c>
      <c r="AG78" s="15">
        <f>ROUND(VLOOKUP($C$2,'[142]ERU-1'!$A$6:$BE$17,AG$2,FALSE),3)</f>
        <v>0</v>
      </c>
      <c r="AH78" s="15">
        <f>ROUND(VLOOKUP($C$2,'[142]ERU-1'!$A$6:$BE$17,AH$2,FALSE),3)</f>
        <v>2527</v>
      </c>
      <c r="AI78" s="15">
        <f>ROUND(VLOOKUP($C$2,'[142]ERU-1'!$A$6:$BE$17,AI$2,FALSE),3)</f>
        <v>0</v>
      </c>
      <c r="AJ78" s="15" t="s">
        <v>595</v>
      </c>
      <c r="AK78" s="15">
        <f>ROUND(VLOOKUP($C$2,'[142]ERU-1'!$A$6:$BE$17,AK$2,FALSE),3)</f>
        <v>0</v>
      </c>
      <c r="AL78" s="15">
        <f>ROUND(VLOOKUP($C$2,'[142]ERU-1'!$A$6:$BE$17,AL$2,FALSE),3)</f>
        <v>0</v>
      </c>
      <c r="AM78" s="15">
        <f>ROUND(VLOOKUP($C$2,'[142]ERU-1'!$A$6:$BE$17,AM$2,FALSE),3)</f>
        <v>596.27099999999996</v>
      </c>
      <c r="AN78" s="15">
        <f>ROUND(VLOOKUP($C$2,'[142]ERU-1'!$A$6:$BE$17,AN$2,FALSE),3)</f>
        <v>0</v>
      </c>
      <c r="AO78" s="15">
        <f>ROUND(VLOOKUP($C$2,'[142]ERU-1'!$A$6:$BE$17,AO$2,FALSE),3)</f>
        <v>0</v>
      </c>
      <c r="AP78" s="15">
        <f>ROUND(VLOOKUP($C$2,'[142]ERU-1'!$A$6:$BE$17,AP$2,FALSE),3)</f>
        <v>0</v>
      </c>
      <c r="AQ78" s="15">
        <f>ROUND(VLOOKUP($C$2,'[142]ERU-1'!$A$6:$BE$17,AQ$2,FALSE),3)</f>
        <v>0</v>
      </c>
      <c r="AR78" s="15">
        <f>ROUND(VLOOKUP($C$2,'[142]ERU-1'!$A$6:$BE$17,AR$2,FALSE),3)</f>
        <v>0</v>
      </c>
      <c r="AS78" s="15">
        <f>ROUND(VLOOKUP($C$2,'[142]ERU-1'!$A$6:$BE$17,AS$2,FALSE),3)</f>
        <v>0</v>
      </c>
      <c r="AT78" s="15">
        <f>ROUND(VLOOKUP($C$2,'[142]ERU-1'!$A$6:$BE$17,AT$2,FALSE),3)</f>
        <v>0</v>
      </c>
      <c r="AU78" s="15">
        <f>ROUND(VLOOKUP($C$2,'[142]ERU-1'!$A$6:$BE$17,AU$2,FALSE),3)</f>
        <v>0</v>
      </c>
      <c r="AV78" s="15">
        <f>ROUND(VLOOKUP($C$2,'[142]ERU-1'!$A$6:$BE$17,AV$2,FALSE),3)</f>
        <v>2527</v>
      </c>
      <c r="AW78" s="15">
        <f>ROUND(VLOOKUP($C$2,'[142]ERU-1'!$A$6:$BE$17,AW$2,FALSE),3)</f>
        <v>0</v>
      </c>
      <c r="AX78" s="15">
        <f>ROUND(VLOOKUP($C$2,'[142]ERU-1'!$A$6:$BE$17,AX$2,FALSE),3)</f>
        <v>0</v>
      </c>
      <c r="AY78" s="15">
        <f>ROUND(VLOOKUP($C$2,'[142]ERU-1'!$A$6:$BE$17,AY$2,FALSE),3)</f>
        <v>0</v>
      </c>
      <c r="AZ78" s="15">
        <f>ROUND(VLOOKUP($C$2,'[142]ERU-1'!$A$6:$BE$17,AZ$2,FALSE),3)</f>
        <v>0</v>
      </c>
      <c r="BA78" s="15">
        <f>ROUND(VLOOKUP($C$2,'[142]ERU-1'!$A$6:$BE$17,BA$2,FALSE),3)</f>
        <v>0</v>
      </c>
      <c r="BB78" s="15">
        <f>ROUND(VLOOKUP($C$2,'[142]ERU-1'!$A$6:$BE$17,BB$2,FALSE),3)</f>
        <v>0</v>
      </c>
      <c r="BC78" s="15">
        <f>ROUND(VLOOKUP($C$2,'[142]ERU-1'!$A$6:$BE$17,BC$2,FALSE),3)</f>
        <v>0</v>
      </c>
      <c r="BD78" s="15">
        <f>ROUND(VLOOKUP($C$2,'[142]ERU-1'!$A$6:$BE$17,BD$2,FALSE),3)</f>
        <v>0</v>
      </c>
      <c r="BE78" s="15">
        <f>ROUND(VLOOKUP($C$2,'[142]ERU-1'!$A$6:$BE$17,BE$2,FALSE),3)</f>
        <v>616.34</v>
      </c>
      <c r="BF78" s="15">
        <f>ROUND(VLOOKUP($C$2,'[142]ERU-1'!$A$6:$BE$17,BF$2,FALSE),3)</f>
        <v>2527</v>
      </c>
      <c r="BG78" s="15">
        <f>ROUND(VLOOKUP($C$2,'[142]ERU-1'!$A$6:$BE$17,BG$2,FALSE),3)</f>
        <v>1673.713</v>
      </c>
      <c r="BH78" s="15"/>
      <c r="BI78" s="15"/>
      <c r="BJ78" s="15" t="s">
        <v>770</v>
      </c>
      <c r="BK78" s="15" t="str">
        <f>INDEX(Licence!$I$2:$I$181,MATCH(Data!BJ78,Licence!$C$2:$C$181,0))</f>
        <v>Olomoucký</v>
      </c>
      <c r="BL78" s="15">
        <f>INDEX(Licence!$G$2:$G$181,MATCH(Data!BJ78,Licence!$C$2:$C$181,0))/1000</f>
        <v>1.56</v>
      </c>
      <c r="BM78" s="15">
        <f>INDEX(Licence!$F$2:$F$181,MATCH(Data!BJ78,Licence!$C$2:$C$181,0))/1000</f>
        <v>1.964</v>
      </c>
      <c r="BN78" s="15" t="str">
        <f>INDEX(Licence!$K$2:$K$181,MATCH(Data!BJ78,Licence!$C$2:$C$181,0))</f>
        <v>EG.D, a.s.</v>
      </c>
      <c r="BO78" s="15"/>
      <c r="BP78" s="16">
        <f t="shared" si="8"/>
        <v>78.764067940228969</v>
      </c>
      <c r="BS78" t="str">
        <f t="shared" si="9"/>
        <v>KJ - Prostějov, S. Manharda</v>
      </c>
    </row>
    <row r="79" spans="1:71" ht="18.75" x14ac:dyDescent="0.3">
      <c r="A79" s="15">
        <f>[143]ExportDB!$C$3</f>
        <v>3611</v>
      </c>
      <c r="B79" s="25">
        <f t="shared" si="12"/>
        <v>75</v>
      </c>
      <c r="C79" s="14" t="s">
        <v>677</v>
      </c>
      <c r="D79" s="15" t="str">
        <f t="shared" si="13"/>
        <v>Únor</v>
      </c>
      <c r="E79" s="15">
        <f>ROUND(VLOOKUP($C$2,'[143]ERU-1'!$A$6:$BE$17,E$2,FALSE),3)</f>
        <v>2</v>
      </c>
      <c r="F79" s="47">
        <f t="shared" si="10"/>
        <v>0</v>
      </c>
      <c r="G79" s="15">
        <f>ROUND(VLOOKUP($C$2,'[144]ERU-1'!$A$6:$BE$17,G$2,FALSE),3)</f>
        <v>705.58500000000004</v>
      </c>
      <c r="H79" s="15">
        <f>ROUND(VLOOKUP($C$2,'[144]ERU-1'!$A$6:$BE$17,H$2,FALSE),3)</f>
        <v>324.447</v>
      </c>
      <c r="I79" s="15">
        <f>ROUND(VLOOKUP($C$2,'[144]ERU-1'!$A$6:$BE$17,I$2,FALSE),3)</f>
        <v>381.13799999999998</v>
      </c>
      <c r="J79" s="15">
        <f>ROUND(VLOOKUP($C$2,'[144]ERU-1'!$A$6:$BE$17,J$2,FALSE),3)</f>
        <v>35.017000000000003</v>
      </c>
      <c r="K79" s="15">
        <f>ROUND(VLOOKUP($C$2,'[144]ERU-1'!$A$6:$BE$17,K$2,FALSE),3)</f>
        <v>0</v>
      </c>
      <c r="L79" s="15">
        <f>ROUND(VLOOKUP($C$2,'[144]ERU-1'!$A$6:$BE$17,L$2,FALSE),3)</f>
        <v>248.52</v>
      </c>
      <c r="M79" s="15">
        <f>ROUND(VLOOKUP($C$2,'[144]ERU-1'!$A$6:$BE$17,M$2,FALSE),3)</f>
        <v>4.49</v>
      </c>
      <c r="N79" s="15">
        <f>ROUND(VLOOKUP($C$2,'[144]ERU-1'!$A$6:$BE$17,N$2,FALSE),3)</f>
        <v>5.2750000000000004</v>
      </c>
      <c r="O79" s="15">
        <f>ROUND(VLOOKUP($C$2,'[144]ERU-1'!$A$6:$BE$17,O$2,FALSE),3)</f>
        <v>0</v>
      </c>
      <c r="P79" s="15">
        <f>ROUND(VLOOKUP($C$2,'[144]ERU-1'!$A$6:$BE$17,P$2,FALSE),3)</f>
        <v>0</v>
      </c>
      <c r="Q79" s="15">
        <f>ROUND(VLOOKUP($C$2,'[144]ERU-1'!$A$6:$BE$17,Q$2,FALSE),3)</f>
        <v>238.755</v>
      </c>
      <c r="R79" s="43">
        <f t="shared" si="11"/>
        <v>0</v>
      </c>
      <c r="S79" s="15">
        <f>ROUND(VLOOKUP($C$2,'[144]ERU-1'!$A$6:$BE$17,S$2,FALSE),3)</f>
        <v>1051</v>
      </c>
      <c r="T79" s="15">
        <f>ROUND(VLOOKUP($C$2,'[144]ERU-1'!$A$6:$BE$17,T$2,FALSE),3)</f>
        <v>0</v>
      </c>
      <c r="U79" s="15">
        <f>ROUND(VLOOKUP($C$2,'[144]ERU-1'!$A$6:$BE$17,U$2,FALSE),3)</f>
        <v>0</v>
      </c>
      <c r="V79" s="15">
        <f>ROUND(VLOOKUP($C$2,'[144]ERU-1'!$A$6:$BE$17,V$2,FALSE),3)</f>
        <v>0</v>
      </c>
      <c r="W79" s="15">
        <f>ROUND(VLOOKUP($C$2,'[144]ERU-1'!$A$6:$BE$17,W$2,FALSE),3)</f>
        <v>0</v>
      </c>
      <c r="X79" s="15">
        <f>ROUND(VLOOKUP($C$2,'[144]ERU-1'!$A$6:$BE$17,X$2,FALSE),3)</f>
        <v>1051</v>
      </c>
      <c r="Y79" s="15">
        <f>ROUND(VLOOKUP($C$2,'[144]ERU-1'!$A$6:$BE$17,Y$2,FALSE),3)</f>
        <v>0</v>
      </c>
      <c r="Z79" s="15">
        <f>ROUND(VLOOKUP($C$2,'[144]ERU-1'!$A$6:$BE$17,Z$2,FALSE),3)</f>
        <v>2.6</v>
      </c>
      <c r="AA79" s="15">
        <f>ROUND(VLOOKUP($C$2,'[144]ERU-1'!$A$6:$BE$17,AA$2,FALSE),3)</f>
        <v>248.52</v>
      </c>
      <c r="AB79" s="15">
        <f>ROUND(VLOOKUP($C$2,'[144]ERU-1'!$A$6:$BE$17,AB$2,FALSE),3)</f>
        <v>12.365</v>
      </c>
      <c r="AC79" s="15">
        <f>ROUND(VLOOKUP($C$2,'[144]ERU-1'!$A$6:$BE$17,AC$2,FALSE),3)</f>
        <v>0</v>
      </c>
      <c r="AD79" s="15">
        <f>ROUND(VLOOKUP($C$2,'[144]ERU-1'!$A$6:$BE$17,AD$2,FALSE),3)</f>
        <v>0</v>
      </c>
      <c r="AE79" s="15">
        <f>ROUND(VLOOKUP($C$2,'[144]ERU-1'!$A$6:$BE$17,AE$2,FALSE),3)</f>
        <v>0</v>
      </c>
      <c r="AF79" s="15">
        <f>ROUND(VLOOKUP($C$2,'[144]ERU-1'!$A$6:$BE$17,AF$2,FALSE),3)</f>
        <v>0</v>
      </c>
      <c r="AG79" s="15">
        <f>ROUND(VLOOKUP($C$2,'[144]ERU-1'!$A$6:$BE$17,AG$2,FALSE),3)</f>
        <v>0</v>
      </c>
      <c r="AH79" s="15">
        <f>ROUND(VLOOKUP($C$2,'[144]ERU-1'!$A$6:$BE$17,AH$2,FALSE),3)</f>
        <v>1051</v>
      </c>
      <c r="AI79" s="15">
        <f>ROUND(VLOOKUP($C$2,'[144]ERU-1'!$A$6:$BE$17,AI$2,FALSE),3)</f>
        <v>0</v>
      </c>
      <c r="AJ79" s="15" t="s">
        <v>595</v>
      </c>
      <c r="AK79" s="15">
        <f>ROUND(VLOOKUP($C$2,'[144]ERU-1'!$A$6:$BE$17,AK$2,FALSE),3)</f>
        <v>0</v>
      </c>
      <c r="AL79" s="15">
        <f>ROUND(VLOOKUP($C$2,'[144]ERU-1'!$A$6:$BE$17,AL$2,FALSE),3)</f>
        <v>0</v>
      </c>
      <c r="AM79" s="15">
        <f>ROUND(VLOOKUP($C$2,'[144]ERU-1'!$A$6:$BE$17,AM$2,FALSE),3)</f>
        <v>238.755</v>
      </c>
      <c r="AN79" s="15">
        <f>ROUND(VLOOKUP($C$2,'[144]ERU-1'!$A$6:$BE$17,AN$2,FALSE),3)</f>
        <v>0</v>
      </c>
      <c r="AO79" s="15">
        <f>ROUND(VLOOKUP($C$2,'[144]ERU-1'!$A$6:$BE$17,AO$2,FALSE),3)</f>
        <v>0</v>
      </c>
      <c r="AP79" s="15">
        <f>ROUND(VLOOKUP($C$2,'[144]ERU-1'!$A$6:$BE$17,AP$2,FALSE),3)</f>
        <v>0</v>
      </c>
      <c r="AQ79" s="15">
        <f>ROUND(VLOOKUP($C$2,'[144]ERU-1'!$A$6:$BE$17,AQ$2,FALSE),3)</f>
        <v>0</v>
      </c>
      <c r="AR79" s="15">
        <f>ROUND(VLOOKUP($C$2,'[144]ERU-1'!$A$6:$BE$17,AR$2,FALSE),3)</f>
        <v>0</v>
      </c>
      <c r="AS79" s="15">
        <f>ROUND(VLOOKUP($C$2,'[144]ERU-1'!$A$6:$BE$17,AS$2,FALSE),3)</f>
        <v>0</v>
      </c>
      <c r="AT79" s="15">
        <f>ROUND(VLOOKUP($C$2,'[144]ERU-1'!$A$6:$BE$17,AT$2,FALSE),3)</f>
        <v>0</v>
      </c>
      <c r="AU79" s="15">
        <f>ROUND(VLOOKUP($C$2,'[144]ERU-1'!$A$6:$BE$17,AU$2,FALSE),3)</f>
        <v>0</v>
      </c>
      <c r="AV79" s="15">
        <f>ROUND(VLOOKUP($C$2,'[144]ERU-1'!$A$6:$BE$17,AV$2,FALSE),3)</f>
        <v>1051</v>
      </c>
      <c r="AW79" s="15">
        <f>ROUND(VLOOKUP($C$2,'[144]ERU-1'!$A$6:$BE$17,AW$2,FALSE),3)</f>
        <v>0</v>
      </c>
      <c r="AX79" s="15">
        <f>ROUND(VLOOKUP($C$2,'[144]ERU-1'!$A$6:$BE$17,AX$2,FALSE),3)</f>
        <v>0</v>
      </c>
      <c r="AY79" s="15">
        <f>ROUND(VLOOKUP($C$2,'[144]ERU-1'!$A$6:$BE$17,AY$2,FALSE),3)</f>
        <v>0</v>
      </c>
      <c r="AZ79" s="15">
        <f>ROUND(VLOOKUP($C$2,'[144]ERU-1'!$A$6:$BE$17,AZ$2,FALSE),3)</f>
        <v>0</v>
      </c>
      <c r="BA79" s="15">
        <f>ROUND(VLOOKUP($C$2,'[144]ERU-1'!$A$6:$BE$17,BA$2,FALSE),3)</f>
        <v>0</v>
      </c>
      <c r="BB79" s="15">
        <f>ROUND(VLOOKUP($C$2,'[144]ERU-1'!$A$6:$BE$17,BB$2,FALSE),3)</f>
        <v>0</v>
      </c>
      <c r="BC79" s="15">
        <f>ROUND(VLOOKUP($C$2,'[144]ERU-1'!$A$6:$BE$17,BC$2,FALSE),3)</f>
        <v>0</v>
      </c>
      <c r="BD79" s="15">
        <f>ROUND(VLOOKUP($C$2,'[144]ERU-1'!$A$6:$BE$17,BD$2,FALSE),3)</f>
        <v>0</v>
      </c>
      <c r="BE79" s="15">
        <f>ROUND(VLOOKUP($C$2,'[144]ERU-1'!$A$6:$BE$17,BE$2,FALSE),3)</f>
        <v>248.52</v>
      </c>
      <c r="BF79" s="15">
        <f>ROUND(VLOOKUP($C$2,'[144]ERU-1'!$A$6:$BE$17,BF$2,FALSE),3)</f>
        <v>1051</v>
      </c>
      <c r="BG79" s="15">
        <f>ROUND(VLOOKUP($C$2,'[144]ERU-1'!$A$6:$BE$17,BG$2,FALSE),3)</f>
        <v>705.58500000000004</v>
      </c>
      <c r="BH79" s="15"/>
      <c r="BI79" s="15"/>
      <c r="BJ79" s="15" t="s">
        <v>771</v>
      </c>
      <c r="BK79" s="15" t="str">
        <f>INDEX(Licence!$I$2:$I$181,MATCH(Data!BJ79,Licence!$C$2:$C$181,0))</f>
        <v>Olomoucký</v>
      </c>
      <c r="BL79" s="15">
        <f>INDEX(Licence!$G$2:$G$181,MATCH(Data!BJ79,Licence!$C$2:$C$181,0))/1000</f>
        <v>0.6</v>
      </c>
      <c r="BM79" s="15">
        <f>INDEX(Licence!$F$2:$F$181,MATCH(Data!BJ79,Licence!$C$2:$C$181,0))/1000</f>
        <v>0.79700000000000004</v>
      </c>
      <c r="BN79" s="15" t="str">
        <f>INDEX(Licence!$K$2:$K$181,MATCH(Data!BJ79,Licence!$C$2:$C$181,0))</f>
        <v>EG.D, a.s.</v>
      </c>
      <c r="BO79" s="15"/>
      <c r="BP79" s="16">
        <f t="shared" si="8"/>
        <v>76.598063230432118</v>
      </c>
      <c r="BS79" t="str">
        <f t="shared" si="9"/>
        <v>KJ - Prostějov, Moravská</v>
      </c>
    </row>
    <row r="80" spans="1:71" ht="18.75" x14ac:dyDescent="0.3">
      <c r="A80" s="15">
        <f>[145]ExportDB!$C$3</f>
        <v>3314</v>
      </c>
      <c r="B80" s="25">
        <f t="shared" si="12"/>
        <v>76</v>
      </c>
      <c r="C80" s="14" t="s">
        <v>678</v>
      </c>
      <c r="D80" s="15" t="str">
        <f t="shared" si="13"/>
        <v>Únor</v>
      </c>
      <c r="E80" s="15">
        <f>ROUND(VLOOKUP($C$2,'[145]ERU-1'!$A$6:$BE$17,E$2,FALSE),3)</f>
        <v>2</v>
      </c>
      <c r="F80" s="47">
        <f t="shared" si="10"/>
        <v>0</v>
      </c>
      <c r="G80" s="15">
        <f>ROUND(VLOOKUP($C$2,'[146]ERU-1'!$A$6:$BE$17,G$2,FALSE),3)</f>
        <v>1186.991</v>
      </c>
      <c r="H80" s="15">
        <f>ROUND(VLOOKUP($C$2,'[146]ERU-1'!$A$6:$BE$17,H$2,FALSE),3)</f>
        <v>556.548</v>
      </c>
      <c r="I80" s="15">
        <f>ROUND(VLOOKUP($C$2,'[146]ERU-1'!$A$6:$BE$17,I$2,FALSE),3)</f>
        <v>630.44299999999998</v>
      </c>
      <c r="J80" s="15">
        <f>ROUND(VLOOKUP($C$2,'[146]ERU-1'!$A$6:$BE$17,J$2,FALSE),3)</f>
        <v>35.011000000000003</v>
      </c>
      <c r="K80" s="15">
        <f>ROUND(VLOOKUP($C$2,'[146]ERU-1'!$A$6:$BE$17,K$2,FALSE),3)</f>
        <v>0</v>
      </c>
      <c r="L80" s="15">
        <f>ROUND(VLOOKUP($C$2,'[146]ERU-1'!$A$6:$BE$17,L$2,FALSE),3)</f>
        <v>439.18799999999999</v>
      </c>
      <c r="M80" s="15">
        <f>ROUND(VLOOKUP($C$2,'[146]ERU-1'!$A$6:$BE$17,M$2,FALSE),3)</f>
        <v>7.72</v>
      </c>
      <c r="N80" s="15">
        <f>ROUND(VLOOKUP($C$2,'[146]ERU-1'!$A$6:$BE$17,N$2,FALSE),3)</f>
        <v>8.7449999999999992</v>
      </c>
      <c r="O80" s="15">
        <f>ROUND(VLOOKUP($C$2,'[146]ERU-1'!$A$6:$BE$17,O$2,FALSE),3)</f>
        <v>0</v>
      </c>
      <c r="P80" s="15">
        <f>ROUND(VLOOKUP($C$2,'[146]ERU-1'!$A$6:$BE$17,P$2,FALSE),3)</f>
        <v>0</v>
      </c>
      <c r="Q80" s="15">
        <f>ROUND(VLOOKUP($C$2,'[146]ERU-1'!$A$6:$BE$17,Q$2,FALSE),3)</f>
        <v>422.72300000000001</v>
      </c>
      <c r="R80" s="43">
        <f t="shared" si="11"/>
        <v>0</v>
      </c>
      <c r="S80" s="15">
        <f>ROUND(VLOOKUP($C$2,'[146]ERU-1'!$A$6:$BE$17,S$2,FALSE),3)</f>
        <v>1791</v>
      </c>
      <c r="T80" s="15">
        <f>ROUND(VLOOKUP($C$2,'[146]ERU-1'!$A$6:$BE$17,T$2,FALSE),3)</f>
        <v>0</v>
      </c>
      <c r="U80" s="15">
        <f>ROUND(VLOOKUP($C$2,'[146]ERU-1'!$A$6:$BE$17,U$2,FALSE),3)</f>
        <v>0</v>
      </c>
      <c r="V80" s="15">
        <f>ROUND(VLOOKUP($C$2,'[146]ERU-1'!$A$6:$BE$17,V$2,FALSE),3)</f>
        <v>0</v>
      </c>
      <c r="W80" s="15">
        <f>ROUND(VLOOKUP($C$2,'[146]ERU-1'!$A$6:$BE$17,W$2,FALSE),3)</f>
        <v>0</v>
      </c>
      <c r="X80" s="15">
        <f>ROUND(VLOOKUP($C$2,'[146]ERU-1'!$A$6:$BE$17,X$2,FALSE),3)</f>
        <v>1791</v>
      </c>
      <c r="Y80" s="15">
        <f>ROUND(VLOOKUP($C$2,'[146]ERU-1'!$A$6:$BE$17,Y$2,FALSE),3)</f>
        <v>0</v>
      </c>
      <c r="Z80" s="15">
        <f>ROUND(VLOOKUP($C$2,'[146]ERU-1'!$A$6:$BE$17,Z$2,FALSE),3)</f>
        <v>1.954</v>
      </c>
      <c r="AA80" s="15">
        <f>ROUND(VLOOKUP($C$2,'[146]ERU-1'!$A$6:$BE$17,AA$2,FALSE),3)</f>
        <v>439.18799999999999</v>
      </c>
      <c r="AB80" s="15">
        <f>ROUND(VLOOKUP($C$2,'[146]ERU-1'!$A$6:$BE$17,AB$2,FALSE),3)</f>
        <v>18.419</v>
      </c>
      <c r="AC80" s="15">
        <f>ROUND(VLOOKUP($C$2,'[146]ERU-1'!$A$6:$BE$17,AC$2,FALSE),3)</f>
        <v>0</v>
      </c>
      <c r="AD80" s="15">
        <f>ROUND(VLOOKUP($C$2,'[146]ERU-1'!$A$6:$BE$17,AD$2,FALSE),3)</f>
        <v>0</v>
      </c>
      <c r="AE80" s="15">
        <f>ROUND(VLOOKUP($C$2,'[146]ERU-1'!$A$6:$BE$17,AE$2,FALSE),3)</f>
        <v>0</v>
      </c>
      <c r="AF80" s="15">
        <f>ROUND(VLOOKUP($C$2,'[146]ERU-1'!$A$6:$BE$17,AF$2,FALSE),3)</f>
        <v>0</v>
      </c>
      <c r="AG80" s="15">
        <f>ROUND(VLOOKUP($C$2,'[146]ERU-1'!$A$6:$BE$17,AG$2,FALSE),3)</f>
        <v>0</v>
      </c>
      <c r="AH80" s="15">
        <f>ROUND(VLOOKUP($C$2,'[146]ERU-1'!$A$6:$BE$17,AH$2,FALSE),3)</f>
        <v>1791</v>
      </c>
      <c r="AI80" s="15">
        <f>ROUND(VLOOKUP($C$2,'[146]ERU-1'!$A$6:$BE$17,AI$2,FALSE),3)</f>
        <v>0</v>
      </c>
      <c r="AJ80" s="15" t="s">
        <v>595</v>
      </c>
      <c r="AK80" s="15">
        <f>ROUND(VLOOKUP($C$2,'[146]ERU-1'!$A$6:$BE$17,AK$2,FALSE),3)</f>
        <v>0</v>
      </c>
      <c r="AL80" s="15">
        <f>ROUND(VLOOKUP($C$2,'[146]ERU-1'!$A$6:$BE$17,AL$2,FALSE),3)</f>
        <v>0</v>
      </c>
      <c r="AM80" s="15">
        <f>ROUND(VLOOKUP($C$2,'[146]ERU-1'!$A$6:$BE$17,AM$2,FALSE),3)</f>
        <v>422.72300000000001</v>
      </c>
      <c r="AN80" s="15">
        <f>ROUND(VLOOKUP($C$2,'[146]ERU-1'!$A$6:$BE$17,AN$2,FALSE),3)</f>
        <v>0</v>
      </c>
      <c r="AO80" s="15">
        <f>ROUND(VLOOKUP($C$2,'[146]ERU-1'!$A$6:$BE$17,AO$2,FALSE),3)</f>
        <v>0</v>
      </c>
      <c r="AP80" s="15">
        <f>ROUND(VLOOKUP($C$2,'[146]ERU-1'!$A$6:$BE$17,AP$2,FALSE),3)</f>
        <v>0</v>
      </c>
      <c r="AQ80" s="15">
        <f>ROUND(VLOOKUP($C$2,'[146]ERU-1'!$A$6:$BE$17,AQ$2,FALSE),3)</f>
        <v>0</v>
      </c>
      <c r="AR80" s="15">
        <f>ROUND(VLOOKUP($C$2,'[146]ERU-1'!$A$6:$BE$17,AR$2,FALSE),3)</f>
        <v>0</v>
      </c>
      <c r="AS80" s="15">
        <f>ROUND(VLOOKUP($C$2,'[146]ERU-1'!$A$6:$BE$17,AS$2,FALSE),3)</f>
        <v>0</v>
      </c>
      <c r="AT80" s="15">
        <f>ROUND(VLOOKUP($C$2,'[146]ERU-1'!$A$6:$BE$17,AT$2,FALSE),3)</f>
        <v>0</v>
      </c>
      <c r="AU80" s="15">
        <f>ROUND(VLOOKUP($C$2,'[146]ERU-1'!$A$6:$BE$17,AU$2,FALSE),3)</f>
        <v>0</v>
      </c>
      <c r="AV80" s="15">
        <f>ROUND(VLOOKUP($C$2,'[146]ERU-1'!$A$6:$BE$17,AV$2,FALSE),3)</f>
        <v>1791</v>
      </c>
      <c r="AW80" s="15">
        <f>ROUND(VLOOKUP($C$2,'[146]ERU-1'!$A$6:$BE$17,AW$2,FALSE),3)</f>
        <v>0</v>
      </c>
      <c r="AX80" s="15">
        <f>ROUND(VLOOKUP($C$2,'[146]ERU-1'!$A$6:$BE$17,AX$2,FALSE),3)</f>
        <v>0</v>
      </c>
      <c r="AY80" s="15">
        <f>ROUND(VLOOKUP($C$2,'[146]ERU-1'!$A$6:$BE$17,AY$2,FALSE),3)</f>
        <v>0</v>
      </c>
      <c r="AZ80" s="15">
        <f>ROUND(VLOOKUP($C$2,'[146]ERU-1'!$A$6:$BE$17,AZ$2,FALSE),3)</f>
        <v>0</v>
      </c>
      <c r="BA80" s="15">
        <f>ROUND(VLOOKUP($C$2,'[146]ERU-1'!$A$6:$BE$17,BA$2,FALSE),3)</f>
        <v>0</v>
      </c>
      <c r="BB80" s="15">
        <f>ROUND(VLOOKUP($C$2,'[146]ERU-1'!$A$6:$BE$17,BB$2,FALSE),3)</f>
        <v>0</v>
      </c>
      <c r="BC80" s="15">
        <f>ROUND(VLOOKUP($C$2,'[146]ERU-1'!$A$6:$BE$17,BC$2,FALSE),3)</f>
        <v>0</v>
      </c>
      <c r="BD80" s="15">
        <f>ROUND(VLOOKUP($C$2,'[146]ERU-1'!$A$6:$BE$17,BD$2,FALSE),3)</f>
        <v>0</v>
      </c>
      <c r="BE80" s="15">
        <f>ROUND(VLOOKUP($C$2,'[146]ERU-1'!$A$6:$BE$17,BE$2,FALSE),3)</f>
        <v>439.18799999999999</v>
      </c>
      <c r="BF80" s="15">
        <f>ROUND(VLOOKUP($C$2,'[146]ERU-1'!$A$6:$BE$17,BF$2,FALSE),3)</f>
        <v>1791</v>
      </c>
      <c r="BG80" s="15">
        <f>ROUND(VLOOKUP($C$2,'[146]ERU-1'!$A$6:$BE$17,BG$2,FALSE),3)</f>
        <v>1186.991</v>
      </c>
      <c r="BH80" s="15"/>
      <c r="BI80" s="15"/>
      <c r="BJ80" s="15" t="s">
        <v>772</v>
      </c>
      <c r="BK80" s="15" t="str">
        <f>INDEX(Licence!$I$2:$I$181,MATCH(Data!BJ80,Licence!$C$2:$C$181,0))</f>
        <v>Olomoucký</v>
      </c>
      <c r="BL80" s="15">
        <f>INDEX(Licence!$G$2:$G$181,MATCH(Data!BJ80,Licence!$C$2:$C$181,0))/1000</f>
        <v>1.56</v>
      </c>
      <c r="BM80" s="15">
        <f>INDEX(Licence!$F$2:$F$181,MATCH(Data!BJ80,Licence!$C$2:$C$181,0))/1000</f>
        <v>1.9950000000000001</v>
      </c>
      <c r="BN80" s="15" t="str">
        <f>INDEX(Licence!$K$2:$K$181,MATCH(Data!BJ80,Licence!$C$2:$C$181,0))</f>
        <v>EG.D, a.s.</v>
      </c>
      <c r="BO80" s="15"/>
      <c r="BP80" s="16">
        <f t="shared" si="8"/>
        <v>78.91281399774725</v>
      </c>
      <c r="BS80" t="str">
        <f t="shared" si="9"/>
        <v>KJ - Prostějov nemocnice</v>
      </c>
    </row>
    <row r="81" spans="1:73" ht="18.75" x14ac:dyDescent="0.3">
      <c r="A81" s="15">
        <f>[147]ExportDB!$C$3</f>
        <v>3315</v>
      </c>
      <c r="B81" s="25">
        <f t="shared" si="12"/>
        <v>77</v>
      </c>
      <c r="C81" s="14" t="s">
        <v>679</v>
      </c>
      <c r="D81" s="15" t="str">
        <f t="shared" si="13"/>
        <v>Únor</v>
      </c>
      <c r="E81" s="15">
        <f>ROUND(VLOOKUP($C$2,'[147]ERU-1'!$A$6:$BE$17,E$2,FALSE),3)</f>
        <v>2</v>
      </c>
      <c r="F81" s="47">
        <f t="shared" si="10"/>
        <v>0</v>
      </c>
      <c r="G81" s="15">
        <f>ROUND(VLOOKUP($C$2,'[148]ERU-1'!$A$6:$BE$17,G$2,FALSE),3)</f>
        <v>1932.8810000000001</v>
      </c>
      <c r="H81" s="15">
        <f>ROUND(VLOOKUP($C$2,'[148]ERU-1'!$A$6:$BE$17,H$2,FALSE),3)</f>
        <v>910.31700000000001</v>
      </c>
      <c r="I81" s="15">
        <f>ROUND(VLOOKUP($C$2,'[148]ERU-1'!$A$6:$BE$17,I$2,FALSE),3)</f>
        <v>1022.564</v>
      </c>
      <c r="J81" s="15">
        <f>ROUND(VLOOKUP($C$2,'[148]ERU-1'!$A$6:$BE$17,J$2,FALSE),3)</f>
        <v>35.017000000000003</v>
      </c>
      <c r="K81" s="15">
        <f>ROUND(VLOOKUP($C$2,'[148]ERU-1'!$A$6:$BE$17,K$2,FALSE),3)</f>
        <v>0</v>
      </c>
      <c r="L81" s="15">
        <f>ROUND(VLOOKUP($C$2,'[148]ERU-1'!$A$6:$BE$17,L$2,FALSE),3)</f>
        <v>723.06500000000005</v>
      </c>
      <c r="M81" s="15">
        <f>ROUND(VLOOKUP($C$2,'[148]ERU-1'!$A$6:$BE$17,M$2,FALSE),3)</f>
        <v>7.7480000000000002</v>
      </c>
      <c r="N81" s="15">
        <f>ROUND(VLOOKUP($C$2,'[148]ERU-1'!$A$6:$BE$17,N$2,FALSE),3)</f>
        <v>8.7029999999999994</v>
      </c>
      <c r="O81" s="15">
        <f>ROUND(VLOOKUP($C$2,'[148]ERU-1'!$A$6:$BE$17,O$2,FALSE),3)</f>
        <v>0</v>
      </c>
      <c r="P81" s="15">
        <f>ROUND(VLOOKUP($C$2,'[148]ERU-1'!$A$6:$BE$17,P$2,FALSE),3)</f>
        <v>0</v>
      </c>
      <c r="Q81" s="15">
        <f>ROUND(VLOOKUP($C$2,'[148]ERU-1'!$A$6:$BE$17,Q$2,FALSE),3)</f>
        <v>706.61400000000003</v>
      </c>
      <c r="R81" s="43">
        <f t="shared" si="11"/>
        <v>0</v>
      </c>
      <c r="S81" s="15">
        <f>ROUND(VLOOKUP($C$2,'[148]ERU-1'!$A$6:$BE$17,S$2,FALSE),3)</f>
        <v>2924</v>
      </c>
      <c r="T81" s="15">
        <f>ROUND(VLOOKUP($C$2,'[148]ERU-1'!$A$6:$BE$17,T$2,FALSE),3)</f>
        <v>0</v>
      </c>
      <c r="U81" s="15">
        <f>ROUND(VLOOKUP($C$2,'[148]ERU-1'!$A$6:$BE$17,U$2,FALSE),3)</f>
        <v>0</v>
      </c>
      <c r="V81" s="15">
        <f>ROUND(VLOOKUP($C$2,'[148]ERU-1'!$A$6:$BE$17,V$2,FALSE),3)</f>
        <v>0</v>
      </c>
      <c r="W81" s="15">
        <f>ROUND(VLOOKUP($C$2,'[148]ERU-1'!$A$6:$BE$17,W$2,FALSE),3)</f>
        <v>0</v>
      </c>
      <c r="X81" s="15">
        <f>ROUND(VLOOKUP($C$2,'[148]ERU-1'!$A$6:$BE$17,X$2,FALSE),3)</f>
        <v>2924</v>
      </c>
      <c r="Y81" s="15">
        <f>ROUND(VLOOKUP($C$2,'[148]ERU-1'!$A$6:$BE$17,Y$2,FALSE),3)</f>
        <v>0</v>
      </c>
      <c r="Z81" s="15">
        <f>ROUND(VLOOKUP($C$2,'[148]ERU-1'!$A$6:$BE$17,Z$2,FALSE),3)</f>
        <v>1.9370000000000001</v>
      </c>
      <c r="AA81" s="15">
        <f>ROUND(VLOOKUP($C$2,'[148]ERU-1'!$A$6:$BE$17,AA$2,FALSE),3)</f>
        <v>723.06500000000005</v>
      </c>
      <c r="AB81" s="15">
        <f>ROUND(VLOOKUP($C$2,'[148]ERU-1'!$A$6:$BE$17,AB$2,FALSE),3)</f>
        <v>18.388000000000002</v>
      </c>
      <c r="AC81" s="15">
        <f>ROUND(VLOOKUP($C$2,'[148]ERU-1'!$A$6:$BE$17,AC$2,FALSE),3)</f>
        <v>0</v>
      </c>
      <c r="AD81" s="15">
        <f>ROUND(VLOOKUP($C$2,'[148]ERU-1'!$A$6:$BE$17,AD$2,FALSE),3)</f>
        <v>0</v>
      </c>
      <c r="AE81" s="15">
        <f>ROUND(VLOOKUP($C$2,'[148]ERU-1'!$A$6:$BE$17,AE$2,FALSE),3)</f>
        <v>0</v>
      </c>
      <c r="AF81" s="15">
        <f>ROUND(VLOOKUP($C$2,'[148]ERU-1'!$A$6:$BE$17,AF$2,FALSE),3)</f>
        <v>0</v>
      </c>
      <c r="AG81" s="15">
        <f>ROUND(VLOOKUP($C$2,'[148]ERU-1'!$A$6:$BE$17,AG$2,FALSE),3)</f>
        <v>0</v>
      </c>
      <c r="AH81" s="15">
        <f>ROUND(VLOOKUP($C$2,'[148]ERU-1'!$A$6:$BE$17,AH$2,FALSE),3)</f>
        <v>2924</v>
      </c>
      <c r="AI81" s="15">
        <f>ROUND(VLOOKUP($C$2,'[148]ERU-1'!$A$6:$BE$17,AI$2,FALSE),3)</f>
        <v>0</v>
      </c>
      <c r="AJ81" s="15" t="s">
        <v>595</v>
      </c>
      <c r="AK81" s="15">
        <f>ROUND(VLOOKUP($C$2,'[148]ERU-1'!$A$6:$BE$17,AK$2,FALSE),3)</f>
        <v>0</v>
      </c>
      <c r="AL81" s="15">
        <f>ROUND(VLOOKUP($C$2,'[148]ERU-1'!$A$6:$BE$17,AL$2,FALSE),3)</f>
        <v>0</v>
      </c>
      <c r="AM81" s="15">
        <f>ROUND(VLOOKUP($C$2,'[148]ERU-1'!$A$6:$BE$17,AM$2,FALSE),3)</f>
        <v>706.61400000000003</v>
      </c>
      <c r="AN81" s="15">
        <f>ROUND(VLOOKUP($C$2,'[148]ERU-1'!$A$6:$BE$17,AN$2,FALSE),3)</f>
        <v>0</v>
      </c>
      <c r="AO81" s="15">
        <f>ROUND(VLOOKUP($C$2,'[148]ERU-1'!$A$6:$BE$17,AO$2,FALSE),3)</f>
        <v>0</v>
      </c>
      <c r="AP81" s="15">
        <f>ROUND(VLOOKUP($C$2,'[148]ERU-1'!$A$6:$BE$17,AP$2,FALSE),3)</f>
        <v>0</v>
      </c>
      <c r="AQ81" s="15">
        <f>ROUND(VLOOKUP($C$2,'[148]ERU-1'!$A$6:$BE$17,AQ$2,FALSE),3)</f>
        <v>0</v>
      </c>
      <c r="AR81" s="15">
        <f>ROUND(VLOOKUP($C$2,'[148]ERU-1'!$A$6:$BE$17,AR$2,FALSE),3)</f>
        <v>0</v>
      </c>
      <c r="AS81" s="15">
        <f>ROUND(VLOOKUP($C$2,'[148]ERU-1'!$A$6:$BE$17,AS$2,FALSE),3)</f>
        <v>0</v>
      </c>
      <c r="AT81" s="15">
        <f>ROUND(VLOOKUP($C$2,'[148]ERU-1'!$A$6:$BE$17,AT$2,FALSE),3)</f>
        <v>0</v>
      </c>
      <c r="AU81" s="15">
        <f>ROUND(VLOOKUP($C$2,'[148]ERU-1'!$A$6:$BE$17,AU$2,FALSE),3)</f>
        <v>0</v>
      </c>
      <c r="AV81" s="15">
        <f>ROUND(VLOOKUP($C$2,'[148]ERU-1'!$A$6:$BE$17,AV$2,FALSE),3)</f>
        <v>2924</v>
      </c>
      <c r="AW81" s="15">
        <f>ROUND(VLOOKUP($C$2,'[148]ERU-1'!$A$6:$BE$17,AW$2,FALSE),3)</f>
        <v>0</v>
      </c>
      <c r="AX81" s="15">
        <f>ROUND(VLOOKUP($C$2,'[148]ERU-1'!$A$6:$BE$17,AX$2,FALSE),3)</f>
        <v>0</v>
      </c>
      <c r="AY81" s="15">
        <f>ROUND(VLOOKUP($C$2,'[148]ERU-1'!$A$6:$BE$17,AY$2,FALSE),3)</f>
        <v>0</v>
      </c>
      <c r="AZ81" s="15">
        <f>ROUND(VLOOKUP($C$2,'[148]ERU-1'!$A$6:$BE$17,AZ$2,FALSE),3)</f>
        <v>0</v>
      </c>
      <c r="BA81" s="15">
        <f>ROUND(VLOOKUP($C$2,'[148]ERU-1'!$A$6:$BE$17,BA$2,FALSE),3)</f>
        <v>0</v>
      </c>
      <c r="BB81" s="15">
        <f>ROUND(VLOOKUP($C$2,'[148]ERU-1'!$A$6:$BE$17,BB$2,FALSE),3)</f>
        <v>0</v>
      </c>
      <c r="BC81" s="15">
        <f>ROUND(VLOOKUP($C$2,'[148]ERU-1'!$A$6:$BE$17,BC$2,FALSE),3)</f>
        <v>0</v>
      </c>
      <c r="BD81" s="15">
        <f>ROUND(VLOOKUP($C$2,'[148]ERU-1'!$A$6:$BE$17,BD$2,FALSE),3)</f>
        <v>0</v>
      </c>
      <c r="BE81" s="15">
        <f>ROUND(VLOOKUP($C$2,'[148]ERU-1'!$A$6:$BE$17,BE$2,FALSE),3)</f>
        <v>723.06500000000005</v>
      </c>
      <c r="BF81" s="15">
        <f>ROUND(VLOOKUP($C$2,'[148]ERU-1'!$A$6:$BE$17,BF$2,FALSE),3)</f>
        <v>2924</v>
      </c>
      <c r="BG81" s="15">
        <f>ROUND(VLOOKUP($C$2,'[148]ERU-1'!$A$6:$BE$17,BG$2,FALSE),3)</f>
        <v>1932.8810000000001</v>
      </c>
      <c r="BH81" s="15"/>
      <c r="BI81" s="15"/>
      <c r="BJ81" s="15" t="s">
        <v>773</v>
      </c>
      <c r="BK81" s="15" t="str">
        <f>INDEX(Licence!$I$2:$I$181,MATCH(Data!BJ81,Licence!$C$2:$C$181,0))</f>
        <v>Olomoucký</v>
      </c>
      <c r="BL81" s="15">
        <f>INDEX(Licence!$G$2:$G$181,MATCH(Data!BJ81,Licence!$C$2:$C$181,0))/1000</f>
        <v>2</v>
      </c>
      <c r="BM81" s="15">
        <f>INDEX(Licence!$F$2:$F$181,MATCH(Data!BJ81,Licence!$C$2:$C$181,0))/1000</f>
        <v>2.5129999999999999</v>
      </c>
      <c r="BN81" s="15" t="str">
        <f>INDEX(Licence!$K$2:$K$181,MATCH(Data!BJ81,Licence!$C$2:$C$181,0))</f>
        <v>EG.D, a.s.</v>
      </c>
      <c r="BO81" s="15"/>
      <c r="BP81" s="16">
        <f t="shared" si="8"/>
        <v>79.429991925122252</v>
      </c>
      <c r="BS81" t="str">
        <f t="shared" si="9"/>
        <v>KJ - Prostějov sladovny</v>
      </c>
    </row>
    <row r="82" spans="1:73" ht="18.75" x14ac:dyDescent="0.3">
      <c r="A82" s="15">
        <f>[149]ExportDB!$C$3</f>
        <v>3612</v>
      </c>
      <c r="B82" s="25">
        <f t="shared" si="12"/>
        <v>78</v>
      </c>
      <c r="C82" s="14" t="s">
        <v>680</v>
      </c>
      <c r="D82" s="15" t="str">
        <f t="shared" si="13"/>
        <v>Únor</v>
      </c>
      <c r="E82" s="15">
        <f>ROUND(VLOOKUP($C$2,'[149]ERU-1'!$A$6:$BE$17,E$2,FALSE),3)</f>
        <v>2</v>
      </c>
      <c r="F82" s="47">
        <f t="shared" si="10"/>
        <v>0</v>
      </c>
      <c r="G82" s="15">
        <f>ROUND(VLOOKUP($C$2,'[150]ERU-1'!$A$6:$BE$17,G$2,FALSE),3)</f>
        <v>1091.0119999999999</v>
      </c>
      <c r="H82" s="15">
        <f>ROUND(VLOOKUP($C$2,'[150]ERU-1'!$A$6:$BE$17,H$2,FALSE),3)</f>
        <v>526.37400000000002</v>
      </c>
      <c r="I82" s="15">
        <f>ROUND(VLOOKUP($C$2,'[150]ERU-1'!$A$6:$BE$17,I$2,FALSE),3)</f>
        <v>564.63800000000003</v>
      </c>
      <c r="J82" s="15">
        <f>ROUND(VLOOKUP($C$2,'[150]ERU-1'!$A$6:$BE$17,J$2,FALSE),3)</f>
        <v>35.017000000000003</v>
      </c>
      <c r="K82" s="15">
        <f>ROUND(VLOOKUP($C$2,'[150]ERU-1'!$A$6:$BE$17,K$2,FALSE),3)</f>
        <v>0</v>
      </c>
      <c r="L82" s="15">
        <f>ROUND(VLOOKUP($C$2,'[150]ERU-1'!$A$6:$BE$17,L$2,FALSE),3)</f>
        <v>403.45</v>
      </c>
      <c r="M82" s="15">
        <f>ROUND(VLOOKUP($C$2,'[150]ERU-1'!$A$6:$BE$17,M$2,FALSE),3)</f>
        <v>5.6</v>
      </c>
      <c r="N82" s="15">
        <f>ROUND(VLOOKUP($C$2,'[150]ERU-1'!$A$6:$BE$17,N$2,FALSE),3)</f>
        <v>6.008</v>
      </c>
      <c r="O82" s="15">
        <f>ROUND(VLOOKUP($C$2,'[150]ERU-1'!$A$6:$BE$17,O$2,FALSE),3)</f>
        <v>0</v>
      </c>
      <c r="P82" s="15">
        <f>ROUND(VLOOKUP($C$2,'[150]ERU-1'!$A$6:$BE$17,P$2,FALSE),3)</f>
        <v>0</v>
      </c>
      <c r="Q82" s="15">
        <f>ROUND(VLOOKUP($C$2,'[150]ERU-1'!$A$6:$BE$17,Q$2,FALSE),3)</f>
        <v>391.84199999999998</v>
      </c>
      <c r="R82" s="43">
        <f t="shared" si="11"/>
        <v>0</v>
      </c>
      <c r="S82" s="15">
        <f>ROUND(VLOOKUP($C$2,'[150]ERU-1'!$A$6:$BE$17,S$2,FALSE),3)</f>
        <v>1558</v>
      </c>
      <c r="T82" s="15">
        <f>ROUND(VLOOKUP($C$2,'[150]ERU-1'!$A$6:$BE$17,T$2,FALSE),3)</f>
        <v>0</v>
      </c>
      <c r="U82" s="15">
        <f>ROUND(VLOOKUP($C$2,'[150]ERU-1'!$A$6:$BE$17,U$2,FALSE),3)</f>
        <v>0</v>
      </c>
      <c r="V82" s="15">
        <f>ROUND(VLOOKUP($C$2,'[150]ERU-1'!$A$6:$BE$17,V$2,FALSE),3)</f>
        <v>0</v>
      </c>
      <c r="W82" s="15">
        <f>ROUND(VLOOKUP($C$2,'[150]ERU-1'!$A$6:$BE$17,W$2,FALSE),3)</f>
        <v>0</v>
      </c>
      <c r="X82" s="15">
        <f>ROUND(VLOOKUP($C$2,'[150]ERU-1'!$A$6:$BE$17,X$2,FALSE),3)</f>
        <v>1558</v>
      </c>
      <c r="Y82" s="15">
        <f>ROUND(VLOOKUP($C$2,'[150]ERU-1'!$A$6:$BE$17,Y$2,FALSE),3)</f>
        <v>0</v>
      </c>
      <c r="Z82" s="15">
        <f>ROUND(VLOOKUP($C$2,'[150]ERU-1'!$A$6:$BE$17,Z$2,FALSE),3)</f>
        <v>4.0039999999999996</v>
      </c>
      <c r="AA82" s="15">
        <f>ROUND(VLOOKUP($C$2,'[150]ERU-1'!$A$6:$BE$17,AA$2,FALSE),3)</f>
        <v>403.45</v>
      </c>
      <c r="AB82" s="15">
        <f>ROUND(VLOOKUP($C$2,'[150]ERU-1'!$A$6:$BE$17,AB$2,FALSE),3)</f>
        <v>15.612</v>
      </c>
      <c r="AC82" s="15">
        <f>ROUND(VLOOKUP($C$2,'[150]ERU-1'!$A$6:$BE$17,AC$2,FALSE),3)</f>
        <v>0</v>
      </c>
      <c r="AD82" s="15">
        <f>ROUND(VLOOKUP($C$2,'[150]ERU-1'!$A$6:$BE$17,AD$2,FALSE),3)</f>
        <v>0</v>
      </c>
      <c r="AE82" s="15">
        <f>ROUND(VLOOKUP($C$2,'[150]ERU-1'!$A$6:$BE$17,AE$2,FALSE),3)</f>
        <v>0</v>
      </c>
      <c r="AF82" s="15">
        <f>ROUND(VLOOKUP($C$2,'[150]ERU-1'!$A$6:$BE$17,AF$2,FALSE),3)</f>
        <v>0</v>
      </c>
      <c r="AG82" s="15">
        <f>ROUND(VLOOKUP($C$2,'[150]ERU-1'!$A$6:$BE$17,AG$2,FALSE),3)</f>
        <v>0</v>
      </c>
      <c r="AH82" s="15">
        <f>ROUND(VLOOKUP($C$2,'[150]ERU-1'!$A$6:$BE$17,AH$2,FALSE),3)</f>
        <v>1558</v>
      </c>
      <c r="AI82" s="15">
        <f>ROUND(VLOOKUP($C$2,'[150]ERU-1'!$A$6:$BE$17,AI$2,FALSE),3)</f>
        <v>0</v>
      </c>
      <c r="AJ82" s="15" t="s">
        <v>595</v>
      </c>
      <c r="AK82" s="15">
        <f>ROUND(VLOOKUP($C$2,'[150]ERU-1'!$A$6:$BE$17,AK$2,FALSE),3)</f>
        <v>0</v>
      </c>
      <c r="AL82" s="15">
        <f>ROUND(VLOOKUP($C$2,'[150]ERU-1'!$A$6:$BE$17,AL$2,FALSE),3)</f>
        <v>0</v>
      </c>
      <c r="AM82" s="15">
        <f>ROUND(VLOOKUP($C$2,'[150]ERU-1'!$A$6:$BE$17,AM$2,FALSE),3)</f>
        <v>391.84199999999998</v>
      </c>
      <c r="AN82" s="15">
        <f>ROUND(VLOOKUP($C$2,'[150]ERU-1'!$A$6:$BE$17,AN$2,FALSE),3)</f>
        <v>0</v>
      </c>
      <c r="AO82" s="15">
        <f>ROUND(VLOOKUP($C$2,'[150]ERU-1'!$A$6:$BE$17,AO$2,FALSE),3)</f>
        <v>0</v>
      </c>
      <c r="AP82" s="15">
        <f>ROUND(VLOOKUP($C$2,'[150]ERU-1'!$A$6:$BE$17,AP$2,FALSE),3)</f>
        <v>0</v>
      </c>
      <c r="AQ82" s="15">
        <f>ROUND(VLOOKUP($C$2,'[150]ERU-1'!$A$6:$BE$17,AQ$2,FALSE),3)</f>
        <v>0</v>
      </c>
      <c r="AR82" s="15">
        <f>ROUND(VLOOKUP($C$2,'[150]ERU-1'!$A$6:$BE$17,AR$2,FALSE),3)</f>
        <v>0</v>
      </c>
      <c r="AS82" s="15">
        <f>ROUND(VLOOKUP($C$2,'[150]ERU-1'!$A$6:$BE$17,AS$2,FALSE),3)</f>
        <v>0</v>
      </c>
      <c r="AT82" s="15">
        <f>ROUND(VLOOKUP($C$2,'[150]ERU-1'!$A$6:$BE$17,AT$2,FALSE),3)</f>
        <v>0</v>
      </c>
      <c r="AU82" s="15">
        <f>ROUND(VLOOKUP($C$2,'[150]ERU-1'!$A$6:$BE$17,AU$2,FALSE),3)</f>
        <v>0</v>
      </c>
      <c r="AV82" s="15">
        <f>ROUND(VLOOKUP($C$2,'[150]ERU-1'!$A$6:$BE$17,AV$2,FALSE),3)</f>
        <v>1558</v>
      </c>
      <c r="AW82" s="15">
        <f>ROUND(VLOOKUP($C$2,'[150]ERU-1'!$A$6:$BE$17,AW$2,FALSE),3)</f>
        <v>0</v>
      </c>
      <c r="AX82" s="15">
        <f>ROUND(VLOOKUP($C$2,'[150]ERU-1'!$A$6:$BE$17,AX$2,FALSE),3)</f>
        <v>0</v>
      </c>
      <c r="AY82" s="15">
        <f>ROUND(VLOOKUP($C$2,'[150]ERU-1'!$A$6:$BE$17,AY$2,FALSE),3)</f>
        <v>0</v>
      </c>
      <c r="AZ82" s="15">
        <f>ROUND(VLOOKUP($C$2,'[150]ERU-1'!$A$6:$BE$17,AZ$2,FALSE),3)</f>
        <v>0</v>
      </c>
      <c r="BA82" s="15">
        <f>ROUND(VLOOKUP($C$2,'[150]ERU-1'!$A$6:$BE$17,BA$2,FALSE),3)</f>
        <v>0</v>
      </c>
      <c r="BB82" s="15">
        <f>ROUND(VLOOKUP($C$2,'[150]ERU-1'!$A$6:$BE$17,BB$2,FALSE),3)</f>
        <v>0</v>
      </c>
      <c r="BC82" s="15">
        <f>ROUND(VLOOKUP($C$2,'[150]ERU-1'!$A$6:$BE$17,BC$2,FALSE),3)</f>
        <v>0</v>
      </c>
      <c r="BD82" s="15">
        <f>ROUND(VLOOKUP($C$2,'[150]ERU-1'!$A$6:$BE$17,BD$2,FALSE),3)</f>
        <v>0</v>
      </c>
      <c r="BE82" s="15">
        <f>ROUND(VLOOKUP($C$2,'[150]ERU-1'!$A$6:$BE$17,BE$2,FALSE),3)</f>
        <v>403.45</v>
      </c>
      <c r="BF82" s="15">
        <f>ROUND(VLOOKUP($C$2,'[150]ERU-1'!$A$6:$BE$17,BF$2,FALSE),3)</f>
        <v>1558</v>
      </c>
      <c r="BG82" s="15">
        <f>ROUND(VLOOKUP($C$2,'[150]ERU-1'!$A$6:$BE$17,BG$2,FALSE),3)</f>
        <v>1091.0119999999999</v>
      </c>
      <c r="BH82" s="15"/>
      <c r="BI82" s="15"/>
      <c r="BJ82" s="15" t="s">
        <v>575</v>
      </c>
      <c r="BK82" s="37" t="str">
        <f>INDEX(Licence!$I$2:$I$181,MATCH(Data!BJ82,Licence!$C$2:$C$181,0))</f>
        <v>Olomoucký</v>
      </c>
      <c r="BL82" s="15">
        <f>INDEX(Licence!$G$2:$G$181,MATCH(Data!BJ82,Licence!$C$2:$C$181,0))/1000</f>
        <v>0.999</v>
      </c>
      <c r="BM82" s="15">
        <f>INDEX(Licence!$F$2:$F$181,MATCH(Data!BJ82,Licence!$C$2:$C$181,0))/1000</f>
        <v>1.274</v>
      </c>
      <c r="BN82" s="15" t="str">
        <f>INDEX(Licence!$K$2:$K$181,MATCH(Data!BJ82,Licence!$C$2:$C$181,0))</f>
        <v>EG.D, a.s.</v>
      </c>
      <c r="BO82" s="15"/>
      <c r="BP82" s="16">
        <f t="shared" si="8"/>
        <v>76.646982597604591</v>
      </c>
      <c r="BS82" t="str">
        <f t="shared" si="9"/>
        <v>KJ - Prostějov, Tylova</v>
      </c>
    </row>
    <row r="83" spans="1:73" s="40" customFormat="1" ht="18.75" x14ac:dyDescent="0.3">
      <c r="A83" s="39">
        <f>[151]ExportDB!$C$3</f>
        <v>3279</v>
      </c>
      <c r="B83" s="25">
        <f t="shared" si="12"/>
        <v>79</v>
      </c>
      <c r="C83" s="14" t="s">
        <v>681</v>
      </c>
      <c r="D83" s="15" t="str">
        <f t="shared" si="13"/>
        <v>Únor</v>
      </c>
      <c r="E83" s="39">
        <f>ROUND(VLOOKUP($C$2,'[151]ERU-1'!$A$6:$BE$17,E$2,FALSE),3)</f>
        <v>2</v>
      </c>
      <c r="F83" s="47">
        <f t="shared" si="10"/>
        <v>0</v>
      </c>
      <c r="G83" s="39">
        <f>ROUND(VLOOKUP($C$2,'[152]ERU-1'!$A$6:$BE$17,G$2,FALSE),3)</f>
        <v>147.017</v>
      </c>
      <c r="H83" s="39">
        <f>ROUND(VLOOKUP($C$2,'[152]ERU-1'!$A$6:$BE$17,H$2,FALSE),3)</f>
        <v>64.372</v>
      </c>
      <c r="I83" s="39">
        <f>ROUND(VLOOKUP($C$2,'[152]ERU-1'!$A$6:$BE$17,I$2,FALSE),3)</f>
        <v>82.644999999999996</v>
      </c>
      <c r="J83" s="39">
        <f>ROUND(VLOOKUP($C$2,'[152]ERU-1'!$A$6:$BE$17,J$2,FALSE),3)</f>
        <v>34.988</v>
      </c>
      <c r="K83" s="39">
        <f>ROUND(VLOOKUP($C$2,'[152]ERU-1'!$A$6:$BE$17,K$2,FALSE),3)</f>
        <v>0</v>
      </c>
      <c r="L83" s="39">
        <f>ROUND(VLOOKUP($C$2,'[152]ERU-1'!$A$6:$BE$17,L$2,FALSE),3)</f>
        <v>55.603999999999999</v>
      </c>
      <c r="M83" s="39">
        <f>ROUND(VLOOKUP($C$2,'[152]ERU-1'!$A$6:$BE$17,M$2,FALSE),3)</f>
        <v>0.41899999999999998</v>
      </c>
      <c r="N83" s="39">
        <f>ROUND(VLOOKUP($C$2,'[152]ERU-1'!$A$6:$BE$17,N$2,FALSE),3)</f>
        <v>0.53900000000000003</v>
      </c>
      <c r="O83" s="39">
        <f>ROUND(VLOOKUP($C$2,'[152]ERU-1'!$A$6:$BE$17,O$2,FALSE),3)</f>
        <v>0</v>
      </c>
      <c r="P83" s="39">
        <f>ROUND(VLOOKUP($C$2,'[152]ERU-1'!$A$6:$BE$17,P$2,FALSE),3)</f>
        <v>0</v>
      </c>
      <c r="Q83" s="39">
        <f>ROUND(VLOOKUP($C$2,'[152]ERU-1'!$A$6:$BE$17,Q$2,FALSE),3)</f>
        <v>54.646000000000001</v>
      </c>
      <c r="R83" s="43">
        <f t="shared" si="11"/>
        <v>0</v>
      </c>
      <c r="S83" s="39">
        <f>ROUND(VLOOKUP($C$2,'[152]ERU-1'!$A$6:$BE$17,S$2,FALSE),3)</f>
        <v>257</v>
      </c>
      <c r="T83" s="39">
        <f>ROUND(VLOOKUP($C$2,'[152]ERU-1'!$A$6:$BE$17,T$2,FALSE),3)</f>
        <v>0</v>
      </c>
      <c r="U83" s="39">
        <f>ROUND(VLOOKUP($C$2,'[152]ERU-1'!$A$6:$BE$17,U$2,FALSE),3)</f>
        <v>0</v>
      </c>
      <c r="V83" s="39">
        <f>ROUND(VLOOKUP($C$2,'[152]ERU-1'!$A$6:$BE$17,V$2,FALSE),3)</f>
        <v>0</v>
      </c>
      <c r="W83" s="39">
        <f>ROUND(VLOOKUP($C$2,'[152]ERU-1'!$A$6:$BE$17,W$2,FALSE),3)</f>
        <v>0</v>
      </c>
      <c r="X83" s="39">
        <f>ROUND(VLOOKUP($C$2,'[152]ERU-1'!$A$6:$BE$17,X$2,FALSE),3)</f>
        <v>257</v>
      </c>
      <c r="Y83" s="39">
        <f>ROUND(VLOOKUP($C$2,'[152]ERU-1'!$A$6:$BE$17,Y$2,FALSE),3)</f>
        <v>0</v>
      </c>
      <c r="Z83" s="39">
        <f>ROUND(VLOOKUP($C$2,'[152]ERU-1'!$A$6:$BE$17,Z$2,FALSE),3)</f>
        <v>2.5999999999999999E-2</v>
      </c>
      <c r="AA83" s="39">
        <f>ROUND(VLOOKUP($C$2,'[152]ERU-1'!$A$6:$BE$17,AA$2,FALSE),3)</f>
        <v>55.603999999999999</v>
      </c>
      <c r="AB83" s="39">
        <f>ROUND(VLOOKUP($C$2,'[152]ERU-1'!$A$6:$BE$17,AB$2,FALSE),3)</f>
        <v>0.98399999999999999</v>
      </c>
      <c r="AC83" s="39">
        <f>ROUND(VLOOKUP($C$2,'[152]ERU-1'!$A$6:$BE$17,AC$2,FALSE),3)</f>
        <v>0</v>
      </c>
      <c r="AD83" s="39">
        <f>ROUND(VLOOKUP($C$2,'[152]ERU-1'!$A$6:$BE$17,AD$2,FALSE),3)</f>
        <v>0</v>
      </c>
      <c r="AE83" s="39">
        <f>ROUND(VLOOKUP($C$2,'[152]ERU-1'!$A$6:$BE$17,AE$2,FALSE),3)</f>
        <v>0</v>
      </c>
      <c r="AF83" s="39">
        <f>ROUND(VLOOKUP($C$2,'[152]ERU-1'!$A$6:$BE$17,AF$2,FALSE),3)</f>
        <v>0</v>
      </c>
      <c r="AG83" s="39">
        <f>ROUND(VLOOKUP($C$2,'[152]ERU-1'!$A$6:$BE$17,AG$2,FALSE),3)</f>
        <v>0</v>
      </c>
      <c r="AH83" s="39">
        <f>ROUND(VLOOKUP($C$2,'[152]ERU-1'!$A$6:$BE$17,AH$2,FALSE),3)</f>
        <v>257</v>
      </c>
      <c r="AI83" s="39">
        <f>ROUND(VLOOKUP($C$2,'[152]ERU-1'!$A$6:$BE$17,AI$2,FALSE),3)</f>
        <v>0</v>
      </c>
      <c r="AJ83" s="15" t="s">
        <v>595</v>
      </c>
      <c r="AK83" s="39">
        <f>ROUND(VLOOKUP($C$2,'[152]ERU-1'!$A$6:$BE$17,AK$2,FALSE),3)</f>
        <v>0</v>
      </c>
      <c r="AL83" s="39">
        <f>ROUND(VLOOKUP($C$2,'[152]ERU-1'!$A$6:$BE$17,AL$2,FALSE),3)</f>
        <v>0</v>
      </c>
      <c r="AM83" s="39">
        <f>ROUND(VLOOKUP($C$2,'[152]ERU-1'!$A$6:$BE$17,AM$2,FALSE),3)</f>
        <v>54.646000000000001</v>
      </c>
      <c r="AN83" s="39">
        <f>ROUND(VLOOKUP($C$2,'[152]ERU-1'!$A$6:$BE$17,AN$2,FALSE),3)</f>
        <v>0</v>
      </c>
      <c r="AO83" s="39">
        <f>ROUND(VLOOKUP($C$2,'[152]ERU-1'!$A$6:$BE$17,AO$2,FALSE),3)</f>
        <v>0</v>
      </c>
      <c r="AP83" s="39">
        <f>ROUND(VLOOKUP($C$2,'[152]ERU-1'!$A$6:$BE$17,AP$2,FALSE),3)</f>
        <v>0</v>
      </c>
      <c r="AQ83" s="39">
        <f>ROUND(VLOOKUP($C$2,'[152]ERU-1'!$A$6:$BE$17,AQ$2,FALSE),3)</f>
        <v>0</v>
      </c>
      <c r="AR83" s="39">
        <f>ROUND(VLOOKUP($C$2,'[152]ERU-1'!$A$6:$BE$17,AR$2,FALSE),3)</f>
        <v>0</v>
      </c>
      <c r="AS83" s="39">
        <f>ROUND(VLOOKUP($C$2,'[152]ERU-1'!$A$6:$BE$17,AS$2,FALSE),3)</f>
        <v>0</v>
      </c>
      <c r="AT83" s="39">
        <f>ROUND(VLOOKUP($C$2,'[152]ERU-1'!$A$6:$BE$17,AT$2,FALSE),3)</f>
        <v>0</v>
      </c>
      <c r="AU83" s="39">
        <f>ROUND(VLOOKUP($C$2,'[152]ERU-1'!$A$6:$BE$17,AU$2,FALSE),3)</f>
        <v>0</v>
      </c>
      <c r="AV83" s="39">
        <f>ROUND(VLOOKUP($C$2,'[152]ERU-1'!$A$6:$BE$17,AV$2,FALSE),3)</f>
        <v>0</v>
      </c>
      <c r="AW83" s="39">
        <f>ROUND(VLOOKUP($C$2,'[152]ERU-1'!$A$6:$BE$17,AW$2,FALSE),3)</f>
        <v>0</v>
      </c>
      <c r="AX83" s="39">
        <f>ROUND(VLOOKUP($C$2,'[152]ERU-1'!$A$6:$BE$17,AX$2,FALSE),3)</f>
        <v>0</v>
      </c>
      <c r="AY83" s="39">
        <f>ROUND(VLOOKUP($C$2,'[152]ERU-1'!$A$6:$BE$17,AY$2,FALSE),3)</f>
        <v>0</v>
      </c>
      <c r="AZ83" s="39">
        <f>ROUND(VLOOKUP($C$2,'[152]ERU-1'!$A$6:$BE$17,AZ$2,FALSE),3)</f>
        <v>0</v>
      </c>
      <c r="BA83" s="39">
        <f>ROUND(VLOOKUP($C$2,'[152]ERU-1'!$A$6:$BE$17,BA$2,FALSE),3)</f>
        <v>0</v>
      </c>
      <c r="BB83" s="39">
        <f>ROUND(VLOOKUP($C$2,'[152]ERU-1'!$A$6:$BE$17,BB$2,FALSE),3)</f>
        <v>51</v>
      </c>
      <c r="BC83" s="39">
        <f>ROUND(VLOOKUP($C$2,'[152]ERU-1'!$A$6:$BE$17,BC$2,FALSE),3)</f>
        <v>206</v>
      </c>
      <c r="BD83" s="39">
        <f>ROUND(VLOOKUP($C$2,'[152]ERU-1'!$A$6:$BE$17,BD$2,FALSE),3)</f>
        <v>0</v>
      </c>
      <c r="BE83" s="39">
        <f>ROUND(VLOOKUP($C$2,'[152]ERU-1'!$A$6:$BE$17,BE$2,FALSE),3)</f>
        <v>55.603999999999999</v>
      </c>
      <c r="BF83" s="39">
        <f>ROUND(VLOOKUP($C$2,'[152]ERU-1'!$A$6:$BE$17,BF$2,FALSE),3)</f>
        <v>257</v>
      </c>
      <c r="BG83" s="39">
        <f>ROUND(VLOOKUP($C$2,'[152]ERU-1'!$A$6:$BE$17,BG$2,FALSE),3)</f>
        <v>147.017</v>
      </c>
      <c r="BH83" s="39"/>
      <c r="BI83" s="39"/>
      <c r="BJ83" s="39" t="s">
        <v>596</v>
      </c>
      <c r="BK83" s="39" t="str">
        <f>INDEX(Licence!$I$2:$I$181,MATCH(Data!BJ83,Licence!$C$2:$C$181,0))</f>
        <v>Pardubický</v>
      </c>
      <c r="BL83" s="15">
        <f>INDEX(Licence!$G$2:$G$181,MATCH(Data!BJ83,Licence!$C$2:$C$181,0))/1000</f>
        <v>0.2</v>
      </c>
      <c r="BM83" s="15">
        <f>INDEX(Licence!$F$2:$F$181,MATCH(Data!BJ83,Licence!$C$2:$C$181,0))/1000</f>
        <v>0.29099999999999998</v>
      </c>
      <c r="BN83" s="15" t="str">
        <f>INDEX(Licence!$K$2:$K$181,MATCH(Data!BJ83,Licence!$C$2:$C$181,0))</f>
        <v>ČEZ Distribuce, a.s.</v>
      </c>
      <c r="BO83" s="39"/>
      <c r="BP83" s="41">
        <f t="shared" si="8"/>
        <v>86.379730839895302</v>
      </c>
      <c r="BR83"/>
      <c r="BS83" t="str">
        <f t="shared" si="9"/>
        <v>KJ - Přelouč, 17. listopadu</v>
      </c>
      <c r="BU83"/>
    </row>
    <row r="84" spans="1:73" ht="18.75" x14ac:dyDescent="0.3">
      <c r="A84" s="15">
        <f>[153]ExportDB!$C$3</f>
        <v>2882</v>
      </c>
      <c r="B84" s="25">
        <f t="shared" si="12"/>
        <v>80</v>
      </c>
      <c r="C84" s="14" t="s">
        <v>682</v>
      </c>
      <c r="D84" s="15" t="str">
        <f t="shared" si="13"/>
        <v>Únor</v>
      </c>
      <c r="E84" s="15">
        <f>ROUND(VLOOKUP($C$2,'[153]ERU-1'!$A$6:$BE$17,E$2,FALSE),3)</f>
        <v>2</v>
      </c>
      <c r="F84" s="47">
        <f t="shared" si="10"/>
        <v>0</v>
      </c>
      <c r="G84" s="15">
        <f>ROUND(VLOOKUP($C$2,'[154]ERU-1'!$A$6:$BE$17,G$2,FALSE),3)</f>
        <v>1311.703</v>
      </c>
      <c r="H84" s="15">
        <f>ROUND(VLOOKUP($C$2,'[154]ERU-1'!$A$6:$BE$17,H$2,FALSE),3)</f>
        <v>625.24300000000005</v>
      </c>
      <c r="I84" s="15">
        <f>ROUND(VLOOKUP($C$2,'[154]ERU-1'!$A$6:$BE$17,I$2,FALSE),3)</f>
        <v>686.46</v>
      </c>
      <c r="J84" s="15">
        <f>ROUND(VLOOKUP($C$2,'[154]ERU-1'!$A$6:$BE$17,J$2,FALSE),3)</f>
        <v>35.478999999999999</v>
      </c>
      <c r="K84" s="15">
        <f>ROUND(VLOOKUP($C$2,'[154]ERU-1'!$A$6:$BE$17,K$2,FALSE),3)</f>
        <v>0</v>
      </c>
      <c r="L84" s="15">
        <f>ROUND(VLOOKUP($C$2,'[154]ERU-1'!$A$6:$BE$17,L$2,FALSE),3)</f>
        <v>494.88</v>
      </c>
      <c r="M84" s="15">
        <f>ROUND(VLOOKUP($C$2,'[154]ERU-1'!$A$6:$BE$17,M$2,FALSE),3)</f>
        <v>4.6669999999999998</v>
      </c>
      <c r="N84" s="15">
        <f>ROUND(VLOOKUP($C$2,'[154]ERU-1'!$A$6:$BE$17,N$2,FALSE),3)</f>
        <v>5.1239999999999997</v>
      </c>
      <c r="O84" s="15">
        <f>ROUND(VLOOKUP($C$2,'[154]ERU-1'!$A$6:$BE$17,O$2,FALSE),3)</f>
        <v>0</v>
      </c>
      <c r="P84" s="15">
        <f>ROUND(VLOOKUP($C$2,'[154]ERU-1'!$A$6:$BE$17,P$2,FALSE),3)</f>
        <v>0</v>
      </c>
      <c r="Q84" s="15">
        <f>ROUND(VLOOKUP($C$2,'[154]ERU-1'!$A$6:$BE$17,Q$2,FALSE),3)</f>
        <v>485.089</v>
      </c>
      <c r="R84" s="43">
        <f t="shared" si="11"/>
        <v>0</v>
      </c>
      <c r="S84" s="15">
        <f>ROUND(VLOOKUP($C$2,'[154]ERU-1'!$A$6:$BE$17,S$2,FALSE),3)</f>
        <v>1956</v>
      </c>
      <c r="T84" s="15">
        <f>ROUND(VLOOKUP($C$2,'[154]ERU-1'!$A$6:$BE$17,T$2,FALSE),3)</f>
        <v>0</v>
      </c>
      <c r="U84" s="15">
        <f>ROUND(VLOOKUP($C$2,'[154]ERU-1'!$A$6:$BE$17,U$2,FALSE),3)</f>
        <v>0</v>
      </c>
      <c r="V84" s="15">
        <f>ROUND(VLOOKUP($C$2,'[154]ERU-1'!$A$6:$BE$17,V$2,FALSE),3)</f>
        <v>0</v>
      </c>
      <c r="W84" s="15">
        <f>ROUND(VLOOKUP($C$2,'[154]ERU-1'!$A$6:$BE$17,W$2,FALSE),3)</f>
        <v>0</v>
      </c>
      <c r="X84" s="15">
        <f>ROUND(VLOOKUP($C$2,'[154]ERU-1'!$A$6:$BE$17,X$2,FALSE),3)</f>
        <v>1956</v>
      </c>
      <c r="Y84" s="15">
        <f>ROUND(VLOOKUP($C$2,'[154]ERU-1'!$A$6:$BE$17,Y$2,FALSE),3)</f>
        <v>0</v>
      </c>
      <c r="Z84" s="15">
        <f>ROUND(VLOOKUP($C$2,'[154]ERU-1'!$A$6:$BE$17,Z$2,FALSE),3)</f>
        <v>1.4490000000000001</v>
      </c>
      <c r="AA84" s="15">
        <f>ROUND(VLOOKUP($C$2,'[154]ERU-1'!$A$6:$BE$17,AA$2,FALSE),3)</f>
        <v>494.88</v>
      </c>
      <c r="AB84" s="15">
        <f>ROUND(VLOOKUP($C$2,'[154]ERU-1'!$A$6:$BE$17,AB$2,FALSE),3)</f>
        <v>11.24</v>
      </c>
      <c r="AC84" s="15">
        <f>ROUND(VLOOKUP($C$2,'[154]ERU-1'!$A$6:$BE$17,AC$2,FALSE),3)</f>
        <v>0</v>
      </c>
      <c r="AD84" s="15">
        <f>ROUND(VLOOKUP($C$2,'[154]ERU-1'!$A$6:$BE$17,AD$2,FALSE),3)</f>
        <v>0</v>
      </c>
      <c r="AE84" s="15">
        <f>ROUND(VLOOKUP($C$2,'[154]ERU-1'!$A$6:$BE$17,AE$2,FALSE),3)</f>
        <v>0</v>
      </c>
      <c r="AF84" s="15">
        <f>ROUND(VLOOKUP($C$2,'[154]ERU-1'!$A$6:$BE$17,AF$2,FALSE),3)</f>
        <v>0</v>
      </c>
      <c r="AG84" s="15">
        <f>ROUND(VLOOKUP($C$2,'[154]ERU-1'!$A$6:$BE$17,AG$2,FALSE),3)</f>
        <v>0</v>
      </c>
      <c r="AH84" s="15">
        <f>ROUND(VLOOKUP($C$2,'[154]ERU-1'!$A$6:$BE$17,AH$2,FALSE),3)</f>
        <v>1956</v>
      </c>
      <c r="AI84" s="15">
        <f>ROUND(VLOOKUP($C$2,'[154]ERU-1'!$A$6:$BE$17,AI$2,FALSE),3)</f>
        <v>0</v>
      </c>
      <c r="AJ84" s="15" t="s">
        <v>595</v>
      </c>
      <c r="AK84" s="15">
        <f>ROUND(VLOOKUP($C$2,'[154]ERU-1'!$A$6:$BE$17,AK$2,FALSE),3)</f>
        <v>0</v>
      </c>
      <c r="AL84" s="15">
        <f>ROUND(VLOOKUP($C$2,'[154]ERU-1'!$A$6:$BE$17,AL$2,FALSE),3)</f>
        <v>0</v>
      </c>
      <c r="AM84" s="15">
        <f>ROUND(VLOOKUP($C$2,'[154]ERU-1'!$A$6:$BE$17,AM$2,FALSE),3)</f>
        <v>485.089</v>
      </c>
      <c r="AN84" s="15">
        <f>ROUND(VLOOKUP($C$2,'[154]ERU-1'!$A$6:$BE$17,AN$2,FALSE),3)</f>
        <v>0</v>
      </c>
      <c r="AO84" s="15">
        <f>ROUND(VLOOKUP($C$2,'[154]ERU-1'!$A$6:$BE$17,AO$2,FALSE),3)</f>
        <v>0</v>
      </c>
      <c r="AP84" s="15">
        <f>ROUND(VLOOKUP($C$2,'[154]ERU-1'!$A$6:$BE$17,AP$2,FALSE),3)</f>
        <v>0</v>
      </c>
      <c r="AQ84" s="15">
        <f>ROUND(VLOOKUP($C$2,'[154]ERU-1'!$A$6:$BE$17,AQ$2,FALSE),3)</f>
        <v>0</v>
      </c>
      <c r="AR84" s="15">
        <f>ROUND(VLOOKUP($C$2,'[154]ERU-1'!$A$6:$BE$17,AR$2,FALSE),3)</f>
        <v>0</v>
      </c>
      <c r="AS84" s="15">
        <f>ROUND(VLOOKUP($C$2,'[154]ERU-1'!$A$6:$BE$17,AS$2,FALSE),3)</f>
        <v>0</v>
      </c>
      <c r="AT84" s="15">
        <f>ROUND(VLOOKUP($C$2,'[154]ERU-1'!$A$6:$BE$17,AT$2,FALSE),3)</f>
        <v>0</v>
      </c>
      <c r="AU84" s="15">
        <f>ROUND(VLOOKUP($C$2,'[154]ERU-1'!$A$6:$BE$17,AU$2,FALSE),3)</f>
        <v>0</v>
      </c>
      <c r="AV84" s="15">
        <f>ROUND(VLOOKUP($C$2,'[154]ERU-1'!$A$6:$BE$17,AV$2,FALSE),3)</f>
        <v>1956</v>
      </c>
      <c r="AW84" s="15">
        <f>ROUND(VLOOKUP($C$2,'[154]ERU-1'!$A$6:$BE$17,AW$2,FALSE),3)</f>
        <v>0</v>
      </c>
      <c r="AX84" s="15">
        <f>ROUND(VLOOKUP($C$2,'[154]ERU-1'!$A$6:$BE$17,AX$2,FALSE),3)</f>
        <v>0</v>
      </c>
      <c r="AY84" s="15">
        <f>ROUND(VLOOKUP($C$2,'[154]ERU-1'!$A$6:$BE$17,AY$2,FALSE),3)</f>
        <v>0</v>
      </c>
      <c r="AZ84" s="15">
        <f>ROUND(VLOOKUP($C$2,'[154]ERU-1'!$A$6:$BE$17,AZ$2,FALSE),3)</f>
        <v>0</v>
      </c>
      <c r="BA84" s="15">
        <f>ROUND(VLOOKUP($C$2,'[154]ERU-1'!$A$6:$BE$17,BA$2,FALSE),3)</f>
        <v>0</v>
      </c>
      <c r="BB84" s="15">
        <f>ROUND(VLOOKUP($C$2,'[154]ERU-1'!$A$6:$BE$17,BB$2,FALSE),3)</f>
        <v>0</v>
      </c>
      <c r="BC84" s="15">
        <f>ROUND(VLOOKUP($C$2,'[154]ERU-1'!$A$6:$BE$17,BC$2,FALSE),3)</f>
        <v>0</v>
      </c>
      <c r="BD84" s="15">
        <f>ROUND(VLOOKUP($C$2,'[154]ERU-1'!$A$6:$BE$17,BD$2,FALSE),3)</f>
        <v>0</v>
      </c>
      <c r="BE84" s="15">
        <f>ROUND(VLOOKUP($C$2,'[154]ERU-1'!$A$6:$BE$17,BE$2,FALSE),3)</f>
        <v>494.88</v>
      </c>
      <c r="BF84" s="15">
        <f>ROUND(VLOOKUP($C$2,'[154]ERU-1'!$A$6:$BE$17,BF$2,FALSE),3)</f>
        <v>1956</v>
      </c>
      <c r="BG84" s="15">
        <f>ROUND(VLOOKUP($C$2,'[154]ERU-1'!$A$6:$BE$17,BG$2,FALSE),3)</f>
        <v>1311.703</v>
      </c>
      <c r="BH84" s="15"/>
      <c r="BI84" s="15"/>
      <c r="BJ84" s="15" t="s">
        <v>774</v>
      </c>
      <c r="BK84" s="15" t="str">
        <f>INDEX(Licence!$I$2:$I$181,MATCH(Data!BJ84,Licence!$C$2:$C$181,0))</f>
        <v>Plzeňský</v>
      </c>
      <c r="BL84" s="15">
        <f>INDEX(Licence!$G$2:$G$181,MATCH(Data!BJ84,Licence!$C$2:$C$181,0))/1000</f>
        <v>1.56</v>
      </c>
      <c r="BM84" s="15">
        <f>INDEX(Licence!$F$2:$F$181,MATCH(Data!BJ84,Licence!$C$2:$C$181,0))/1000</f>
        <v>1.7909999999999999</v>
      </c>
      <c r="BN84" s="15" t="str">
        <f>INDEX(Licence!$K$2:$K$181,MATCH(Data!BJ84,Licence!$C$2:$C$181,0))</f>
        <v>ČEZ Distribuce, a.s.</v>
      </c>
      <c r="BO84" s="15"/>
      <c r="BP84" s="16">
        <f t="shared" si="8"/>
        <v>79.150031168132827</v>
      </c>
      <c r="BS84" t="str">
        <f t="shared" si="9"/>
        <v>KJ - Rokycany</v>
      </c>
    </row>
    <row r="85" spans="1:73" ht="18.75" x14ac:dyDescent="0.3">
      <c r="A85" s="15">
        <f>[155]ExportDB!$C$3</f>
        <v>3221</v>
      </c>
      <c r="B85" s="25">
        <f t="shared" si="12"/>
        <v>81</v>
      </c>
      <c r="C85" s="14" t="s">
        <v>683</v>
      </c>
      <c r="D85" s="15" t="str">
        <f t="shared" si="13"/>
        <v>Únor</v>
      </c>
      <c r="E85" s="15">
        <f>ROUND(VLOOKUP($C$2,'[155]ERU-1'!$A$6:$BE$17,E$2,FALSE),3)</f>
        <v>2</v>
      </c>
      <c r="F85" s="47">
        <f t="shared" si="10"/>
        <v>0</v>
      </c>
      <c r="G85" s="15">
        <f>ROUND(VLOOKUP($C$2,'[156]ERU-1'!$A$6:$BE$17,G$2,FALSE),3)</f>
        <v>237.26</v>
      </c>
      <c r="H85" s="15">
        <f>ROUND(VLOOKUP($C$2,'[156]ERU-1'!$A$6:$BE$17,H$2,FALSE),3)</f>
        <v>105.60599999999999</v>
      </c>
      <c r="I85" s="15">
        <f>ROUND(VLOOKUP($C$2,'[156]ERU-1'!$A$6:$BE$17,I$2,FALSE),3)</f>
        <v>131.654</v>
      </c>
      <c r="J85" s="15">
        <f>ROUND(VLOOKUP($C$2,'[156]ERU-1'!$A$6:$BE$17,J$2,FALSE),3)</f>
        <v>35.366</v>
      </c>
      <c r="K85" s="15">
        <f>ROUND(VLOOKUP($C$2,'[156]ERU-1'!$A$6:$BE$17,K$2,FALSE),3)</f>
        <v>0</v>
      </c>
      <c r="L85" s="15">
        <f>ROUND(VLOOKUP($C$2,'[156]ERU-1'!$A$6:$BE$17,L$2,FALSE),3)</f>
        <v>81.774000000000001</v>
      </c>
      <c r="M85" s="15">
        <f>ROUND(VLOOKUP($C$2,'[156]ERU-1'!$A$6:$BE$17,M$2,FALSE),3)</f>
        <v>2.109</v>
      </c>
      <c r="N85" s="15">
        <f>ROUND(VLOOKUP($C$2,'[156]ERU-1'!$A$6:$BE$17,N$2,FALSE),3)</f>
        <v>2.629</v>
      </c>
      <c r="O85" s="15">
        <f>ROUND(VLOOKUP($C$2,'[156]ERU-1'!$A$6:$BE$17,O$2,FALSE),3)</f>
        <v>0</v>
      </c>
      <c r="P85" s="15">
        <f>ROUND(VLOOKUP($C$2,'[156]ERU-1'!$A$6:$BE$17,P$2,FALSE),3)</f>
        <v>0</v>
      </c>
      <c r="Q85" s="15">
        <f>ROUND(VLOOKUP($C$2,'[156]ERU-1'!$A$6:$BE$17,Q$2,FALSE),3)</f>
        <v>77.036000000000001</v>
      </c>
      <c r="R85" s="43">
        <f t="shared" si="11"/>
        <v>0</v>
      </c>
      <c r="S85" s="15">
        <f>ROUND(VLOOKUP($C$2,'[156]ERU-1'!$A$6:$BE$17,S$2,FALSE),3)</f>
        <v>367</v>
      </c>
      <c r="T85" s="15">
        <f>ROUND(VLOOKUP($C$2,'[156]ERU-1'!$A$6:$BE$17,T$2,FALSE),3)</f>
        <v>0</v>
      </c>
      <c r="U85" s="15">
        <f>ROUND(VLOOKUP($C$2,'[156]ERU-1'!$A$6:$BE$17,U$2,FALSE),3)</f>
        <v>0</v>
      </c>
      <c r="V85" s="15">
        <f>ROUND(VLOOKUP($C$2,'[156]ERU-1'!$A$6:$BE$17,V$2,FALSE),3)</f>
        <v>0</v>
      </c>
      <c r="W85" s="15">
        <f>ROUND(VLOOKUP($C$2,'[156]ERU-1'!$A$6:$BE$17,W$2,FALSE),3)</f>
        <v>0</v>
      </c>
      <c r="X85" s="15">
        <f>ROUND(VLOOKUP($C$2,'[156]ERU-1'!$A$6:$BE$17,X$2,FALSE),3)</f>
        <v>367</v>
      </c>
      <c r="Y85" s="15">
        <f>ROUND(VLOOKUP($C$2,'[156]ERU-1'!$A$6:$BE$17,Y$2,FALSE),3)</f>
        <v>0</v>
      </c>
      <c r="Z85" s="15">
        <f>ROUND(VLOOKUP($C$2,'[156]ERU-1'!$A$6:$BE$17,Z$2,FALSE),3)</f>
        <v>0.115</v>
      </c>
      <c r="AA85" s="15">
        <f>ROUND(VLOOKUP($C$2,'[156]ERU-1'!$A$6:$BE$17,AA$2,FALSE),3)</f>
        <v>81.774000000000001</v>
      </c>
      <c r="AB85" s="15">
        <f>ROUND(VLOOKUP($C$2,'[156]ERU-1'!$A$6:$BE$17,AB$2,FALSE),3)</f>
        <v>4.8529999999999998</v>
      </c>
      <c r="AC85" s="15">
        <f>ROUND(VLOOKUP($C$2,'[156]ERU-1'!$A$6:$BE$17,AC$2,FALSE),3)</f>
        <v>0</v>
      </c>
      <c r="AD85" s="15">
        <f>ROUND(VLOOKUP($C$2,'[156]ERU-1'!$A$6:$BE$17,AD$2,FALSE),3)</f>
        <v>0</v>
      </c>
      <c r="AE85" s="15">
        <f>ROUND(VLOOKUP($C$2,'[156]ERU-1'!$A$6:$BE$17,AE$2,FALSE),3)</f>
        <v>0</v>
      </c>
      <c r="AF85" s="15">
        <f>ROUND(VLOOKUP($C$2,'[156]ERU-1'!$A$6:$BE$17,AF$2,FALSE),3)</f>
        <v>0</v>
      </c>
      <c r="AG85" s="15">
        <f>ROUND(VLOOKUP($C$2,'[156]ERU-1'!$A$6:$BE$17,AG$2,FALSE),3)</f>
        <v>0</v>
      </c>
      <c r="AH85" s="15">
        <f>ROUND(VLOOKUP($C$2,'[156]ERU-1'!$A$6:$BE$17,AH$2,FALSE),3)</f>
        <v>367</v>
      </c>
      <c r="AI85" s="15">
        <f>ROUND(VLOOKUP($C$2,'[156]ERU-1'!$A$6:$BE$17,AI$2,FALSE),3)</f>
        <v>0</v>
      </c>
      <c r="AJ85" s="15" t="s">
        <v>595</v>
      </c>
      <c r="AK85" s="15">
        <f>ROUND(VLOOKUP($C$2,'[156]ERU-1'!$A$6:$BE$17,AK$2,FALSE),3)</f>
        <v>0</v>
      </c>
      <c r="AL85" s="15">
        <f>ROUND(VLOOKUP($C$2,'[156]ERU-1'!$A$6:$BE$17,AL$2,FALSE),3)</f>
        <v>0</v>
      </c>
      <c r="AM85" s="15">
        <f>ROUND(VLOOKUP($C$2,'[156]ERU-1'!$A$6:$BE$17,AM$2,FALSE),3)</f>
        <v>77.036000000000001</v>
      </c>
      <c r="AN85" s="15">
        <f>ROUND(VLOOKUP($C$2,'[156]ERU-1'!$A$6:$BE$17,AN$2,FALSE),3)</f>
        <v>0</v>
      </c>
      <c r="AO85" s="15">
        <f>ROUND(VLOOKUP($C$2,'[156]ERU-1'!$A$6:$BE$17,AO$2,FALSE),3)</f>
        <v>0</v>
      </c>
      <c r="AP85" s="15">
        <f>ROUND(VLOOKUP($C$2,'[156]ERU-1'!$A$6:$BE$17,AP$2,FALSE),3)</f>
        <v>0</v>
      </c>
      <c r="AQ85" s="15">
        <f>ROUND(VLOOKUP($C$2,'[156]ERU-1'!$A$6:$BE$17,AQ$2,FALSE),3)</f>
        <v>0</v>
      </c>
      <c r="AR85" s="15">
        <f>ROUND(VLOOKUP($C$2,'[156]ERU-1'!$A$6:$BE$17,AR$2,FALSE),3)</f>
        <v>0</v>
      </c>
      <c r="AS85" s="15">
        <f>ROUND(VLOOKUP($C$2,'[156]ERU-1'!$A$6:$BE$17,AS$2,FALSE),3)</f>
        <v>0</v>
      </c>
      <c r="AT85" s="15">
        <f>ROUND(VLOOKUP($C$2,'[156]ERU-1'!$A$6:$BE$17,AT$2,FALSE),3)</f>
        <v>0</v>
      </c>
      <c r="AU85" s="15">
        <f>ROUND(VLOOKUP($C$2,'[156]ERU-1'!$A$6:$BE$17,AU$2,FALSE),3)</f>
        <v>0</v>
      </c>
      <c r="AV85" s="15">
        <f>ROUND(VLOOKUP($C$2,'[156]ERU-1'!$A$6:$BE$17,AV$2,FALSE),3)</f>
        <v>367</v>
      </c>
      <c r="AW85" s="15">
        <f>ROUND(VLOOKUP($C$2,'[156]ERU-1'!$A$6:$BE$17,AW$2,FALSE),3)</f>
        <v>0</v>
      </c>
      <c r="AX85" s="15">
        <f>ROUND(VLOOKUP($C$2,'[156]ERU-1'!$A$6:$BE$17,AX$2,FALSE),3)</f>
        <v>0</v>
      </c>
      <c r="AY85" s="15">
        <f>ROUND(VLOOKUP($C$2,'[156]ERU-1'!$A$6:$BE$17,AY$2,FALSE),3)</f>
        <v>0</v>
      </c>
      <c r="AZ85" s="15">
        <f>ROUND(VLOOKUP($C$2,'[156]ERU-1'!$A$6:$BE$17,AZ$2,FALSE),3)</f>
        <v>0</v>
      </c>
      <c r="BA85" s="15">
        <f>ROUND(VLOOKUP($C$2,'[156]ERU-1'!$A$6:$BE$17,BA$2,FALSE),3)</f>
        <v>0</v>
      </c>
      <c r="BB85" s="15">
        <f>ROUND(VLOOKUP($C$2,'[156]ERU-1'!$A$6:$BE$17,BB$2,FALSE),3)</f>
        <v>0</v>
      </c>
      <c r="BC85" s="15">
        <f>ROUND(VLOOKUP($C$2,'[156]ERU-1'!$A$6:$BE$17,BC$2,FALSE),3)</f>
        <v>0</v>
      </c>
      <c r="BD85" s="15">
        <f>ROUND(VLOOKUP($C$2,'[156]ERU-1'!$A$6:$BE$17,BD$2,FALSE),3)</f>
        <v>0</v>
      </c>
      <c r="BE85" s="15">
        <f>ROUND(VLOOKUP($C$2,'[156]ERU-1'!$A$6:$BE$17,BE$2,FALSE),3)</f>
        <v>81.774000000000001</v>
      </c>
      <c r="BF85" s="15">
        <f>ROUND(VLOOKUP($C$2,'[156]ERU-1'!$A$6:$BE$17,BF$2,FALSE),3)</f>
        <v>367</v>
      </c>
      <c r="BG85" s="15">
        <f>ROUND(VLOOKUP($C$2,'[156]ERU-1'!$A$6:$BE$17,BG$2,FALSE),3)</f>
        <v>237.26</v>
      </c>
      <c r="BH85" s="15"/>
      <c r="BI85" s="15"/>
      <c r="BJ85" s="15" t="s">
        <v>775</v>
      </c>
      <c r="BK85" s="15" t="str">
        <f>INDEX(Licence!$I$2:$I$181,MATCH(Data!BJ85,Licence!$C$2:$C$181,0))</f>
        <v>Ústecký</v>
      </c>
      <c r="BL85" s="15">
        <f>INDEX(Licence!$G$2:$G$181,MATCH(Data!BJ85,Licence!$C$2:$C$181,0))/1000</f>
        <v>0.2</v>
      </c>
      <c r="BM85" s="15">
        <f>INDEX(Licence!$F$2:$F$181,MATCH(Data!BJ85,Licence!$C$2:$C$181,0))/1000</f>
        <v>0.29099999999999998</v>
      </c>
      <c r="BN85" s="15" t="str">
        <f>INDEX(Licence!$K$2:$K$181,MATCH(Data!BJ85,Licence!$C$2:$C$181,0))</f>
        <v>ČEZ Distribuce, a.s.</v>
      </c>
      <c r="BO85" s="15"/>
      <c r="BP85" s="16">
        <f t="shared" si="8"/>
        <v>77.43338297413996</v>
      </c>
      <c r="BS85" t="str">
        <f t="shared" si="9"/>
        <v>KJ - Roudnice nad Labem</v>
      </c>
    </row>
    <row r="86" spans="1:73" ht="18.75" x14ac:dyDescent="0.3">
      <c r="A86" s="15">
        <f>[157]ExportDB!$C$3</f>
        <v>3867</v>
      </c>
      <c r="B86" s="25">
        <f t="shared" si="12"/>
        <v>82</v>
      </c>
      <c r="C86" s="14" t="s">
        <v>684</v>
      </c>
      <c r="D86" s="15" t="str">
        <f t="shared" si="13"/>
        <v>Únor</v>
      </c>
      <c r="E86" s="15">
        <f>ROUND(VLOOKUP($C$2,'[157]ERU-1'!$A$6:$BE$17,E$2,FALSE),3)</f>
        <v>2</v>
      </c>
      <c r="F86" s="47">
        <f t="shared" si="10"/>
        <v>0</v>
      </c>
      <c r="G86" s="15">
        <f>ROUND(VLOOKUP($C$2,'[158]ERU-1'!$A$6:$BE$17,G$2,FALSE),3)</f>
        <v>675.62</v>
      </c>
      <c r="H86" s="15">
        <f>ROUND(VLOOKUP($C$2,'[158]ERU-1'!$A$6:$BE$17,H$2,FALSE),3)</f>
        <v>308.404</v>
      </c>
      <c r="I86" s="15">
        <f>ROUND(VLOOKUP($C$2,'[158]ERU-1'!$A$6:$BE$17,I$2,FALSE),3)</f>
        <v>367.21600000000001</v>
      </c>
      <c r="J86" s="15">
        <f>ROUND(VLOOKUP($C$2,'[158]ERU-1'!$A$6:$BE$17,J$2,FALSE),3)</f>
        <v>35.154000000000003</v>
      </c>
      <c r="K86" s="15">
        <f>ROUND(VLOOKUP($C$2,'[158]ERU-1'!$A$6:$BE$17,K$2,FALSE),3)</f>
        <v>0</v>
      </c>
      <c r="L86" s="15">
        <f>ROUND(VLOOKUP($C$2,'[158]ERU-1'!$A$6:$BE$17,L$2,FALSE),3)</f>
        <v>247.52</v>
      </c>
      <c r="M86" s="15">
        <f>ROUND(VLOOKUP($C$2,'[158]ERU-1'!$A$6:$BE$17,M$2,FALSE),3)</f>
        <v>2.569</v>
      </c>
      <c r="N86" s="15">
        <f>ROUND(VLOOKUP($C$2,'[158]ERU-1'!$A$6:$BE$17,N$2,FALSE),3)</f>
        <v>3.0590000000000002</v>
      </c>
      <c r="O86" s="15">
        <f>ROUND(VLOOKUP($C$2,'[158]ERU-1'!$A$6:$BE$17,O$2,FALSE),3)</f>
        <v>0</v>
      </c>
      <c r="P86" s="15">
        <f>ROUND(VLOOKUP($C$2,'[158]ERU-1'!$A$6:$BE$17,P$2,FALSE),3)</f>
        <v>0</v>
      </c>
      <c r="Q86" s="15">
        <f>ROUND(VLOOKUP($C$2,'[158]ERU-1'!$A$6:$BE$17,Q$2,FALSE),3)</f>
        <v>241.892</v>
      </c>
      <c r="R86" s="43">
        <f t="shared" si="11"/>
        <v>0</v>
      </c>
      <c r="S86" s="15">
        <f>ROUND(VLOOKUP($C$2,'[158]ERU-1'!$A$6:$BE$17,S$2,FALSE),3)</f>
        <v>1061</v>
      </c>
      <c r="T86" s="15">
        <f>ROUND(VLOOKUP($C$2,'[158]ERU-1'!$A$6:$BE$17,T$2,FALSE),3)</f>
        <v>0</v>
      </c>
      <c r="U86" s="15">
        <f>ROUND(VLOOKUP($C$2,'[158]ERU-1'!$A$6:$BE$17,U$2,FALSE),3)</f>
        <v>0</v>
      </c>
      <c r="V86" s="15">
        <f>ROUND(VLOOKUP($C$2,'[158]ERU-1'!$A$6:$BE$17,V$2,FALSE),3)</f>
        <v>0</v>
      </c>
      <c r="W86" s="15">
        <f>ROUND(VLOOKUP($C$2,'[158]ERU-1'!$A$6:$BE$17,W$2,FALSE),3)</f>
        <v>0</v>
      </c>
      <c r="X86" s="15">
        <f>ROUND(VLOOKUP($C$2,'[158]ERU-1'!$A$6:$BE$17,X$2,FALSE),3)</f>
        <v>1061</v>
      </c>
      <c r="Y86" s="15">
        <f>ROUND(VLOOKUP($C$2,'[158]ERU-1'!$A$6:$BE$17,Y$2,FALSE),3)</f>
        <v>0</v>
      </c>
      <c r="Z86" s="15">
        <f>ROUND(VLOOKUP($C$2,'[158]ERU-1'!$A$6:$BE$17,Z$2,FALSE),3)</f>
        <v>0.31</v>
      </c>
      <c r="AA86" s="15">
        <f>ROUND(VLOOKUP($C$2,'[158]ERU-1'!$A$6:$BE$17,AA$2,FALSE),3)</f>
        <v>247.52</v>
      </c>
      <c r="AB86" s="15">
        <f>ROUND(VLOOKUP($C$2,'[158]ERU-1'!$A$6:$BE$17,AB$2,FALSE),3)</f>
        <v>5.9379999999999997</v>
      </c>
      <c r="AC86" s="15">
        <f>ROUND(VLOOKUP($C$2,'[158]ERU-1'!$A$6:$BE$17,AC$2,FALSE),3)</f>
        <v>0</v>
      </c>
      <c r="AD86" s="15">
        <f>ROUND(VLOOKUP($C$2,'[158]ERU-1'!$A$6:$BE$17,AD$2,FALSE),3)</f>
        <v>0</v>
      </c>
      <c r="AE86" s="15">
        <f>ROUND(VLOOKUP($C$2,'[158]ERU-1'!$A$6:$BE$17,AE$2,FALSE),3)</f>
        <v>0</v>
      </c>
      <c r="AF86" s="15">
        <f>ROUND(VLOOKUP($C$2,'[158]ERU-1'!$A$6:$BE$17,AF$2,FALSE),3)</f>
        <v>0</v>
      </c>
      <c r="AG86" s="15">
        <f>ROUND(VLOOKUP($C$2,'[158]ERU-1'!$A$6:$BE$17,AG$2,FALSE),3)</f>
        <v>0</v>
      </c>
      <c r="AH86" s="15">
        <f>ROUND(VLOOKUP($C$2,'[158]ERU-1'!$A$6:$BE$17,AH$2,FALSE),3)</f>
        <v>1061</v>
      </c>
      <c r="AI86" s="15">
        <f>ROUND(VLOOKUP($C$2,'[158]ERU-1'!$A$6:$BE$17,AI$2,FALSE),3)</f>
        <v>0</v>
      </c>
      <c r="AJ86" s="15" t="s">
        <v>595</v>
      </c>
      <c r="AK86" s="15">
        <f>ROUND(VLOOKUP($C$2,'[158]ERU-1'!$A$6:$BE$17,AK$2,FALSE),3)</f>
        <v>0</v>
      </c>
      <c r="AL86" s="15">
        <f>ROUND(VLOOKUP($C$2,'[158]ERU-1'!$A$6:$BE$17,AL$2,FALSE),3)</f>
        <v>0</v>
      </c>
      <c r="AM86" s="15">
        <f>ROUND(VLOOKUP($C$2,'[158]ERU-1'!$A$6:$BE$17,AM$2,FALSE),3)</f>
        <v>241.892</v>
      </c>
      <c r="AN86" s="15">
        <f>ROUND(VLOOKUP($C$2,'[158]ERU-1'!$A$6:$BE$17,AN$2,FALSE),3)</f>
        <v>0</v>
      </c>
      <c r="AO86" s="15">
        <f>ROUND(VLOOKUP($C$2,'[158]ERU-1'!$A$6:$BE$17,AO$2,FALSE),3)</f>
        <v>0</v>
      </c>
      <c r="AP86" s="15">
        <f>ROUND(VLOOKUP($C$2,'[158]ERU-1'!$A$6:$BE$17,AP$2,FALSE),3)</f>
        <v>0</v>
      </c>
      <c r="AQ86" s="15">
        <f>ROUND(VLOOKUP($C$2,'[158]ERU-1'!$A$6:$BE$17,AQ$2,FALSE),3)</f>
        <v>0</v>
      </c>
      <c r="AR86" s="15">
        <f>ROUND(VLOOKUP($C$2,'[158]ERU-1'!$A$6:$BE$17,AR$2,FALSE),3)</f>
        <v>0</v>
      </c>
      <c r="AS86" s="15">
        <f>ROUND(VLOOKUP($C$2,'[158]ERU-1'!$A$6:$BE$17,AS$2,FALSE),3)</f>
        <v>0</v>
      </c>
      <c r="AT86" s="15">
        <f>ROUND(VLOOKUP($C$2,'[158]ERU-1'!$A$6:$BE$17,AT$2,FALSE),3)</f>
        <v>0</v>
      </c>
      <c r="AU86" s="15">
        <f>ROUND(VLOOKUP($C$2,'[158]ERU-1'!$A$6:$BE$17,AU$2,FALSE),3)</f>
        <v>0</v>
      </c>
      <c r="AV86" s="15">
        <f>ROUND(VLOOKUP($C$2,'[158]ERU-1'!$A$6:$BE$17,AV$2,FALSE),3)</f>
        <v>1061</v>
      </c>
      <c r="AW86" s="15">
        <f>ROUND(VLOOKUP($C$2,'[158]ERU-1'!$A$6:$BE$17,AW$2,FALSE),3)</f>
        <v>0</v>
      </c>
      <c r="AX86" s="15">
        <f>ROUND(VLOOKUP($C$2,'[158]ERU-1'!$A$6:$BE$17,AX$2,FALSE),3)</f>
        <v>0</v>
      </c>
      <c r="AY86" s="15">
        <f>ROUND(VLOOKUP($C$2,'[158]ERU-1'!$A$6:$BE$17,AY$2,FALSE),3)</f>
        <v>0</v>
      </c>
      <c r="AZ86" s="15">
        <f>ROUND(VLOOKUP($C$2,'[158]ERU-1'!$A$6:$BE$17,AZ$2,FALSE),3)</f>
        <v>0</v>
      </c>
      <c r="BA86" s="15">
        <f>ROUND(VLOOKUP($C$2,'[158]ERU-1'!$A$6:$BE$17,BA$2,FALSE),3)</f>
        <v>0</v>
      </c>
      <c r="BB86" s="15">
        <f>ROUND(VLOOKUP($C$2,'[158]ERU-1'!$A$6:$BE$17,BB$2,FALSE),3)</f>
        <v>0</v>
      </c>
      <c r="BC86" s="15">
        <f>ROUND(VLOOKUP($C$2,'[158]ERU-1'!$A$6:$BE$17,BC$2,FALSE),3)</f>
        <v>0</v>
      </c>
      <c r="BD86" s="15">
        <f>ROUND(VLOOKUP($C$2,'[158]ERU-1'!$A$6:$BE$17,BD$2,FALSE),3)</f>
        <v>0</v>
      </c>
      <c r="BE86" s="15">
        <f>ROUND(VLOOKUP($C$2,'[158]ERU-1'!$A$6:$BE$17,BE$2,FALSE),3)</f>
        <v>247.52</v>
      </c>
      <c r="BF86" s="15">
        <f>ROUND(VLOOKUP($C$2,'[158]ERU-1'!$A$6:$BE$17,BF$2,FALSE),3)</f>
        <v>1061</v>
      </c>
      <c r="BG86" s="15">
        <f>ROUND(VLOOKUP($C$2,'[158]ERU-1'!$A$6:$BE$17,BG$2,FALSE),3)</f>
        <v>675.62</v>
      </c>
      <c r="BH86" s="15"/>
      <c r="BI86" s="15"/>
      <c r="BJ86" s="15" t="s">
        <v>571</v>
      </c>
      <c r="BK86" s="15" t="str">
        <f>INDEX(Licence!$I$2:$I$181,MATCH(Data!BJ86,Licence!$C$2:$C$181,0))</f>
        <v>Středočeský</v>
      </c>
      <c r="BL86" s="15">
        <f>INDEX(Licence!$G$2:$G$181,MATCH(Data!BJ86,Licence!$C$2:$C$181,0))/1000</f>
        <v>0.6</v>
      </c>
      <c r="BM86" s="15">
        <f>INDEX(Licence!$F$2:$F$181,MATCH(Data!BJ86,Licence!$C$2:$C$181,0))/1000</f>
        <v>0.77300000000000002</v>
      </c>
      <c r="BN86" s="15" t="str">
        <f>INDEX(Licence!$K$2:$K$181,MATCH(Data!BJ86,Licence!$C$2:$C$181,0))</f>
        <v>ČEZ Distribuce, a.s.</v>
      </c>
      <c r="BO86" s="15"/>
      <c r="BP86" s="16">
        <f t="shared" si="8"/>
        <v>80.258462186173034</v>
      </c>
      <c r="BS86" t="str">
        <f t="shared" si="9"/>
        <v>KJ - Sedlčany, Na Severním sídlišti</v>
      </c>
    </row>
    <row r="87" spans="1:73" ht="18.75" x14ac:dyDescent="0.3">
      <c r="A87" s="15">
        <v>4582</v>
      </c>
      <c r="B87" s="25">
        <f t="shared" si="12"/>
        <v>83</v>
      </c>
      <c r="C87" s="14" t="s">
        <v>685</v>
      </c>
      <c r="D87" s="15" t="str">
        <f t="shared" si="13"/>
        <v>Únor</v>
      </c>
      <c r="E87" s="15">
        <v>2</v>
      </c>
      <c r="F87" s="47">
        <v>0</v>
      </c>
      <c r="G87" s="15">
        <f>ROUND(VLOOKUP($C$2,'[159]ERU-1'!$A$6:$BE$17,G$2,FALSE),3)</f>
        <v>373.27600000000001</v>
      </c>
      <c r="H87" s="15">
        <f>ROUND(VLOOKUP($C$2,'[159]ERU-1'!$A$6:$BE$17,H$2,FALSE),3)</f>
        <v>160.56100000000001</v>
      </c>
      <c r="I87" s="15">
        <f>ROUND(VLOOKUP($C$2,'[159]ERU-1'!$A$6:$BE$17,I$2,FALSE),3)</f>
        <v>212.715</v>
      </c>
      <c r="J87" s="15">
        <f>ROUND(VLOOKUP($C$2,'[159]ERU-1'!$A$6:$BE$17,J$2,FALSE),3)</f>
        <v>35.423000000000002</v>
      </c>
      <c r="K87" s="15">
        <f>ROUND(VLOOKUP($C$2,'[159]ERU-1'!$A$6:$BE$17,K$2,FALSE),3)</f>
        <v>0</v>
      </c>
      <c r="L87" s="15">
        <f>ROUND(VLOOKUP($C$2,'[159]ERU-1'!$A$6:$BE$17,L$2,FALSE),3)</f>
        <v>135.65799999999999</v>
      </c>
      <c r="M87" s="15">
        <f>ROUND(VLOOKUP($C$2,'[159]ERU-1'!$A$6:$BE$17,M$2,FALSE),3)</f>
        <v>1.4279999999999999</v>
      </c>
      <c r="N87" s="15">
        <f>ROUND(VLOOKUP($C$2,'[159]ERU-1'!$A$6:$BE$17,N$2,FALSE),3)</f>
        <v>1.891</v>
      </c>
      <c r="O87" s="15">
        <f>ROUND(VLOOKUP($C$2,'[159]ERU-1'!$A$6:$BE$17,O$2,FALSE),3)</f>
        <v>0</v>
      </c>
      <c r="P87" s="15">
        <f>ROUND(VLOOKUP($C$2,'[159]ERU-1'!$A$6:$BE$17,P$2,FALSE),3)</f>
        <v>0</v>
      </c>
      <c r="Q87" s="15">
        <f>ROUND(VLOOKUP($C$2,'[159]ERU-1'!$A$6:$BE$17,Q$2,FALSE),3)</f>
        <v>132.339</v>
      </c>
      <c r="R87" s="15">
        <f>ROUND(VLOOKUP($C$2,'[159]ERU-1'!$A$6:$BE$17,R$2,FALSE),3)</f>
        <v>0</v>
      </c>
      <c r="S87" s="15">
        <f>ROUND(VLOOKUP($C$2,'[159]ERU-1'!$A$6:$BE$17,S$2,FALSE),3)</f>
        <v>647</v>
      </c>
      <c r="T87" s="15">
        <f>ROUND(VLOOKUP($C$2,'[159]ERU-1'!$A$6:$BE$17,T$2,FALSE),3)</f>
        <v>0</v>
      </c>
      <c r="U87" s="15">
        <f>ROUND(VLOOKUP($C$2,'[159]ERU-1'!$A$6:$BE$17,U$2,FALSE),3)</f>
        <v>0</v>
      </c>
      <c r="V87" s="15">
        <f>ROUND(VLOOKUP($C$2,'[159]ERU-1'!$A$6:$BE$17,V$2,FALSE),3)</f>
        <v>0</v>
      </c>
      <c r="W87" s="15">
        <f>ROUND(VLOOKUP($C$2,'[159]ERU-1'!$A$6:$BE$17,W$2,FALSE),3)</f>
        <v>0</v>
      </c>
      <c r="X87" s="15">
        <f>ROUND(VLOOKUP($C$2,'[159]ERU-1'!$A$6:$BE$17,X$2,FALSE),3)</f>
        <v>647</v>
      </c>
      <c r="Y87" s="15">
        <f>ROUND(VLOOKUP($C$2,'[159]ERU-1'!$A$6:$BE$17,Y$2,FALSE),3)</f>
        <v>0</v>
      </c>
      <c r="Z87" s="15">
        <f>ROUND(VLOOKUP($C$2,'[159]ERU-1'!$A$6:$BE$17,Z$2,FALSE),3)</f>
        <v>0</v>
      </c>
      <c r="AA87" s="15">
        <f>ROUND(VLOOKUP($C$2,'[159]ERU-1'!$A$6:$BE$17,AA$2,FALSE),3)</f>
        <v>135.65799999999999</v>
      </c>
      <c r="AB87" s="15">
        <f>ROUND(VLOOKUP($C$2,'[159]ERU-1'!$A$6:$BE$17,AB$2,FALSE),3)</f>
        <v>3.319</v>
      </c>
      <c r="AC87" s="15">
        <f>ROUND(VLOOKUP($C$2,'[159]ERU-1'!$A$6:$BE$17,AC$2,FALSE),3)</f>
        <v>0</v>
      </c>
      <c r="AD87" s="15">
        <f>ROUND(VLOOKUP($C$2,'[159]ERU-1'!$A$6:$BE$17,AD$2,FALSE),3)</f>
        <v>0</v>
      </c>
      <c r="AE87" s="15">
        <f>ROUND(VLOOKUP($C$2,'[159]ERU-1'!$A$6:$BE$17,AE$2,FALSE),3)</f>
        <v>0</v>
      </c>
      <c r="AF87" s="15">
        <f>ROUND(VLOOKUP($C$2,'[159]ERU-1'!$A$6:$BE$17,AF$2,FALSE),3)</f>
        <v>0</v>
      </c>
      <c r="AG87" s="15">
        <f>ROUND(VLOOKUP($C$2,'[159]ERU-1'!$A$6:$BE$17,AG$2,FALSE),3)</f>
        <v>0</v>
      </c>
      <c r="AH87" s="15">
        <f>ROUND(VLOOKUP($C$2,'[159]ERU-1'!$A$6:$BE$17,AH$2,FALSE),3)</f>
        <v>647</v>
      </c>
      <c r="AI87" s="15">
        <f>ROUND(VLOOKUP($C$2,'[159]ERU-1'!$A$6:$BE$17,AI$2,FALSE),3)</f>
        <v>0</v>
      </c>
      <c r="AJ87" s="15" t="s">
        <v>595</v>
      </c>
      <c r="AK87" s="15">
        <f>ROUND(VLOOKUP($C$2,'[159]ERU-1'!$A$6:$BE$17,AK$2,FALSE),3)</f>
        <v>0</v>
      </c>
      <c r="AL87" s="15">
        <f>ROUND(VLOOKUP($C$2,'[159]ERU-1'!$A$6:$BE$17,AL$2,FALSE),3)</f>
        <v>0</v>
      </c>
      <c r="AM87" s="15">
        <f>ROUND(VLOOKUP($C$2,'[159]ERU-1'!$A$6:$BE$17,AM$2,FALSE),3)</f>
        <v>132.339</v>
      </c>
      <c r="AN87" s="15">
        <f>ROUND(VLOOKUP($C$2,'[159]ERU-1'!$A$6:$BE$17,AN$2,FALSE),3)</f>
        <v>0</v>
      </c>
      <c r="AO87" s="15">
        <f>ROUND(VLOOKUP($C$2,'[159]ERU-1'!$A$6:$BE$17,AO$2,FALSE),3)</f>
        <v>0</v>
      </c>
      <c r="AP87" s="15">
        <f>ROUND(VLOOKUP($C$2,'[159]ERU-1'!$A$6:$BE$17,AP$2,FALSE),3)</f>
        <v>0</v>
      </c>
      <c r="AQ87" s="15">
        <f>ROUND(VLOOKUP($C$2,'[159]ERU-1'!$A$6:$BE$17,AQ$2,FALSE),3)</f>
        <v>0</v>
      </c>
      <c r="AR87" s="15">
        <f>ROUND(VLOOKUP($C$2,'[159]ERU-1'!$A$6:$BE$17,AR$2,FALSE),3)</f>
        <v>0</v>
      </c>
      <c r="AS87" s="15">
        <f>ROUND(VLOOKUP($C$2,'[159]ERU-1'!$A$6:$BE$17,AS$2,FALSE),3)</f>
        <v>0</v>
      </c>
      <c r="AT87" s="15">
        <f>ROUND(VLOOKUP($C$2,'[159]ERU-1'!$A$6:$BE$17,AT$2,FALSE),3)</f>
        <v>0</v>
      </c>
      <c r="AU87" s="15">
        <f>ROUND(VLOOKUP($C$2,'[159]ERU-1'!$A$6:$BE$17,AU$2,FALSE),3)</f>
        <v>0</v>
      </c>
      <c r="AV87" s="15">
        <f>ROUND(VLOOKUP($C$2,'[159]ERU-1'!$A$6:$BE$17,AV$2,FALSE),3)</f>
        <v>647</v>
      </c>
      <c r="AW87" s="15">
        <f>ROUND(VLOOKUP($C$2,'[159]ERU-1'!$A$6:$BE$17,AW$2,FALSE),3)</f>
        <v>0</v>
      </c>
      <c r="AX87" s="15">
        <f>ROUND(VLOOKUP($C$2,'[159]ERU-1'!$A$6:$BE$17,AX$2,FALSE),3)</f>
        <v>0</v>
      </c>
      <c r="AY87" s="15">
        <f>ROUND(VLOOKUP($C$2,'[159]ERU-1'!$A$6:$BE$17,AY$2,FALSE),3)</f>
        <v>0</v>
      </c>
      <c r="AZ87" s="15">
        <f>ROUND(VLOOKUP($C$2,'[159]ERU-1'!$A$6:$BE$17,AZ$2,FALSE),3)</f>
        <v>0</v>
      </c>
      <c r="BA87" s="15">
        <f>ROUND(VLOOKUP($C$2,'[159]ERU-1'!$A$6:$BE$17,BA$2,FALSE),3)</f>
        <v>0</v>
      </c>
      <c r="BB87" s="15">
        <f>ROUND(VLOOKUP($C$2,'[159]ERU-1'!$A$6:$BE$17,BB$2,FALSE),3)</f>
        <v>0</v>
      </c>
      <c r="BC87" s="15">
        <f>ROUND(VLOOKUP($C$2,'[159]ERU-1'!$A$6:$BE$17,BC$2,FALSE),3)</f>
        <v>0</v>
      </c>
      <c r="BD87" s="15">
        <f>ROUND(VLOOKUP($C$2,'[159]ERU-1'!$A$6:$BE$17,BD$2,FALSE),3)</f>
        <v>0</v>
      </c>
      <c r="BE87" s="15">
        <f>ROUND(VLOOKUP($C$2,'[159]ERU-1'!$A$6:$BE$17,BE$2,FALSE),3)</f>
        <v>135.65799999999999</v>
      </c>
      <c r="BF87" s="15">
        <f>ROUND(VLOOKUP($C$2,'[159]ERU-1'!$A$6:$BE$17,BF$2,FALSE),3)</f>
        <v>647</v>
      </c>
      <c r="BG87" s="15">
        <f>ROUND(VLOOKUP($C$2,'[159]ERU-1'!$A$6:$BE$17,BG$2,FALSE),3)</f>
        <v>373.27600000000001</v>
      </c>
      <c r="BH87" s="15"/>
      <c r="BI87" s="15"/>
      <c r="BJ87" s="15" t="s">
        <v>776</v>
      </c>
      <c r="BK87" s="15" t="str">
        <f>INDEX(Licence!$I$2:$I$181,MATCH(Data!BJ87,Licence!$C$2:$C$181,0))</f>
        <v>Plzeňský</v>
      </c>
      <c r="BL87" s="15">
        <f>INDEX(Licence!$G$2:$G$181,MATCH(Data!BJ87,Licence!$C$2:$C$181,0))/1000</f>
        <v>0.51500000000000001</v>
      </c>
      <c r="BM87" s="15">
        <f>INDEX(Licence!$F$2:$F$181,MATCH(Data!BJ87,Licence!$C$2:$C$181,0))/1000</f>
        <v>0.66300000000000003</v>
      </c>
      <c r="BN87" s="15" t="str">
        <f>INDEX(Licence!$K$2:$K$181,MATCH(Data!BJ87,Licence!$C$2:$C$181,0))</f>
        <v>ČEZ Distribuce, a.s.</v>
      </c>
      <c r="BO87" s="15"/>
      <c r="BP87" s="16">
        <f t="shared" si="8"/>
        <v>84.489820460523092</v>
      </c>
      <c r="BS87" t="str">
        <f t="shared" si="9"/>
        <v>KJ - Sušice, Kaštanová</v>
      </c>
    </row>
    <row r="88" spans="1:73" ht="18.75" x14ac:dyDescent="0.3">
      <c r="A88" s="15">
        <f>[160]ExportDB!$C$3</f>
        <v>3631</v>
      </c>
      <c r="B88" s="25">
        <f t="shared" si="12"/>
        <v>84</v>
      </c>
      <c r="C88" s="14" t="s">
        <v>686</v>
      </c>
      <c r="D88" s="15" t="str">
        <f t="shared" si="13"/>
        <v>Únor</v>
      </c>
      <c r="E88" s="15">
        <f>ROUND(VLOOKUP($C$2,'[160]ERU-1'!$A$6:$BE$17,E$2,FALSE),3)</f>
        <v>2</v>
      </c>
      <c r="F88" s="47">
        <f t="shared" si="10"/>
        <v>0</v>
      </c>
      <c r="G88" s="15">
        <f>ROUND(VLOOKUP($C$2,'[161]ERU-1'!$A$6:$BE$17,G$2,FALSE),3)</f>
        <v>264.41500000000002</v>
      </c>
      <c r="H88" s="15">
        <f>ROUND(VLOOKUP($C$2,'[161]ERU-1'!$A$6:$BE$17,H$2,FALSE),3)</f>
        <v>108.95399999999999</v>
      </c>
      <c r="I88" s="15">
        <f>ROUND(VLOOKUP($C$2,'[161]ERU-1'!$A$6:$BE$17,I$2,FALSE),3)</f>
        <v>155.46100000000001</v>
      </c>
      <c r="J88" s="15">
        <f>ROUND(VLOOKUP($C$2,'[161]ERU-1'!$A$6:$BE$17,J$2,FALSE),3)</f>
        <v>35.426000000000002</v>
      </c>
      <c r="K88" s="15">
        <f>ROUND(VLOOKUP($C$2,'[161]ERU-1'!$A$6:$BE$17,K$2,FALSE),3)</f>
        <v>0</v>
      </c>
      <c r="L88" s="15">
        <f>ROUND(VLOOKUP($C$2,'[161]ERU-1'!$A$6:$BE$17,L$2,FALSE),3)</f>
        <v>88.774000000000001</v>
      </c>
      <c r="M88" s="15">
        <f>ROUND(VLOOKUP($C$2,'[161]ERU-1'!$A$6:$BE$17,M$2,FALSE),3)</f>
        <v>2.569</v>
      </c>
      <c r="N88" s="15">
        <f>ROUND(VLOOKUP($C$2,'[161]ERU-1'!$A$6:$BE$17,N$2,FALSE),3)</f>
        <v>3.665</v>
      </c>
      <c r="O88" s="15">
        <f>ROUND(VLOOKUP($C$2,'[161]ERU-1'!$A$6:$BE$17,O$2,FALSE),3)</f>
        <v>0</v>
      </c>
      <c r="P88" s="15">
        <f>ROUND(VLOOKUP($C$2,'[161]ERU-1'!$A$6:$BE$17,P$2,FALSE),3)</f>
        <v>0</v>
      </c>
      <c r="Q88" s="15">
        <f>ROUND(VLOOKUP($C$2,'[161]ERU-1'!$A$6:$BE$17,Q$2,FALSE),3)</f>
        <v>82.54</v>
      </c>
      <c r="R88" s="43">
        <f t="shared" si="11"/>
        <v>0</v>
      </c>
      <c r="S88" s="15">
        <f>ROUND(VLOOKUP($C$2,'[161]ERU-1'!$A$6:$BE$17,S$2,FALSE),3)</f>
        <v>456</v>
      </c>
      <c r="T88" s="15">
        <f>ROUND(VLOOKUP($C$2,'[161]ERU-1'!$A$6:$BE$17,T$2,FALSE),3)</f>
        <v>0</v>
      </c>
      <c r="U88" s="15">
        <f>ROUND(VLOOKUP($C$2,'[161]ERU-1'!$A$6:$BE$17,U$2,FALSE),3)</f>
        <v>0</v>
      </c>
      <c r="V88" s="15">
        <f>ROUND(VLOOKUP($C$2,'[161]ERU-1'!$A$6:$BE$17,V$2,FALSE),3)</f>
        <v>0</v>
      </c>
      <c r="W88" s="15">
        <f>ROUND(VLOOKUP($C$2,'[161]ERU-1'!$A$6:$BE$17,W$2,FALSE),3)</f>
        <v>0</v>
      </c>
      <c r="X88" s="15">
        <f>ROUND(VLOOKUP($C$2,'[161]ERU-1'!$A$6:$BE$17,X$2,FALSE),3)</f>
        <v>456</v>
      </c>
      <c r="Y88" s="15">
        <f>ROUND(VLOOKUP($C$2,'[161]ERU-1'!$A$6:$BE$17,Y$2,FALSE),3)</f>
        <v>0</v>
      </c>
      <c r="Z88" s="15">
        <f>ROUND(VLOOKUP($C$2,'[161]ERU-1'!$A$6:$BE$17,Z$2,FALSE),3)</f>
        <v>2.7E-2</v>
      </c>
      <c r="AA88" s="15">
        <f>ROUND(VLOOKUP($C$2,'[161]ERU-1'!$A$6:$BE$17,AA$2,FALSE),3)</f>
        <v>88.774000000000001</v>
      </c>
      <c r="AB88" s="15">
        <f>ROUND(VLOOKUP($C$2,'[161]ERU-1'!$A$6:$BE$17,AB$2,FALSE),3)</f>
        <v>6.2610000000000001</v>
      </c>
      <c r="AC88" s="15">
        <f>ROUND(VLOOKUP($C$2,'[161]ERU-1'!$A$6:$BE$17,AC$2,FALSE),3)</f>
        <v>0</v>
      </c>
      <c r="AD88" s="15">
        <f>ROUND(VLOOKUP($C$2,'[161]ERU-1'!$A$6:$BE$17,AD$2,FALSE),3)</f>
        <v>0</v>
      </c>
      <c r="AE88" s="15">
        <f>ROUND(VLOOKUP($C$2,'[161]ERU-1'!$A$6:$BE$17,AE$2,FALSE),3)</f>
        <v>0</v>
      </c>
      <c r="AF88" s="15">
        <f>ROUND(VLOOKUP($C$2,'[161]ERU-1'!$A$6:$BE$17,AF$2,FALSE),3)</f>
        <v>0</v>
      </c>
      <c r="AG88" s="15">
        <f>ROUND(VLOOKUP($C$2,'[161]ERU-1'!$A$6:$BE$17,AG$2,FALSE),3)</f>
        <v>0</v>
      </c>
      <c r="AH88" s="15">
        <f>ROUND(VLOOKUP($C$2,'[161]ERU-1'!$A$6:$BE$17,AH$2,FALSE),3)</f>
        <v>456</v>
      </c>
      <c r="AI88" s="15">
        <f>ROUND(VLOOKUP($C$2,'[161]ERU-1'!$A$6:$BE$17,AI$2,FALSE),3)</f>
        <v>0</v>
      </c>
      <c r="AJ88" s="15" t="s">
        <v>595</v>
      </c>
      <c r="AK88" s="15">
        <f>ROUND(VLOOKUP($C$2,'[161]ERU-1'!$A$6:$BE$17,AK$2,FALSE),3)</f>
        <v>0</v>
      </c>
      <c r="AL88" s="15">
        <f>ROUND(VLOOKUP($C$2,'[161]ERU-1'!$A$6:$BE$17,AL$2,FALSE),3)</f>
        <v>0</v>
      </c>
      <c r="AM88" s="15">
        <f>ROUND(VLOOKUP($C$2,'[161]ERU-1'!$A$6:$BE$17,AM$2,FALSE),3)</f>
        <v>82.54</v>
      </c>
      <c r="AN88" s="15">
        <f>ROUND(VLOOKUP($C$2,'[161]ERU-1'!$A$6:$BE$17,AN$2,FALSE),3)</f>
        <v>0</v>
      </c>
      <c r="AO88" s="15">
        <f>ROUND(VLOOKUP($C$2,'[161]ERU-1'!$A$6:$BE$17,AO$2,FALSE),3)</f>
        <v>0</v>
      </c>
      <c r="AP88" s="15">
        <f>ROUND(VLOOKUP($C$2,'[161]ERU-1'!$A$6:$BE$17,AP$2,FALSE),3)</f>
        <v>0</v>
      </c>
      <c r="AQ88" s="15">
        <f>ROUND(VLOOKUP($C$2,'[161]ERU-1'!$A$6:$BE$17,AQ$2,FALSE),3)</f>
        <v>0</v>
      </c>
      <c r="AR88" s="15">
        <f>ROUND(VLOOKUP($C$2,'[161]ERU-1'!$A$6:$BE$17,AR$2,FALSE),3)</f>
        <v>0</v>
      </c>
      <c r="AS88" s="15">
        <f>ROUND(VLOOKUP($C$2,'[161]ERU-1'!$A$6:$BE$17,AS$2,FALSE),3)</f>
        <v>0</v>
      </c>
      <c r="AT88" s="15">
        <f>ROUND(VLOOKUP($C$2,'[161]ERU-1'!$A$6:$BE$17,AT$2,FALSE),3)</f>
        <v>0</v>
      </c>
      <c r="AU88" s="15">
        <f>ROUND(VLOOKUP($C$2,'[161]ERU-1'!$A$6:$BE$17,AU$2,FALSE),3)</f>
        <v>0</v>
      </c>
      <c r="AV88" s="15">
        <f>ROUND(VLOOKUP($C$2,'[161]ERU-1'!$A$6:$BE$17,AV$2,FALSE),3)</f>
        <v>0</v>
      </c>
      <c r="AW88" s="15">
        <f>ROUND(VLOOKUP($C$2,'[161]ERU-1'!$A$6:$BE$17,AW$2,FALSE),3)</f>
        <v>0</v>
      </c>
      <c r="AX88" s="15">
        <f>ROUND(VLOOKUP($C$2,'[161]ERU-1'!$A$6:$BE$17,AX$2,FALSE),3)</f>
        <v>456</v>
      </c>
      <c r="AY88" s="15">
        <f>ROUND(VLOOKUP($C$2,'[161]ERU-1'!$A$6:$BE$17,AY$2,FALSE),3)</f>
        <v>0</v>
      </c>
      <c r="AZ88" s="15">
        <f>ROUND(VLOOKUP($C$2,'[161]ERU-1'!$A$6:$BE$17,AZ$2,FALSE),3)</f>
        <v>0</v>
      </c>
      <c r="BA88" s="15">
        <f>ROUND(VLOOKUP($C$2,'[161]ERU-1'!$A$6:$BE$17,BA$2,FALSE),3)</f>
        <v>0</v>
      </c>
      <c r="BB88" s="15">
        <f>ROUND(VLOOKUP($C$2,'[161]ERU-1'!$A$6:$BE$17,BB$2,FALSE),3)</f>
        <v>0</v>
      </c>
      <c r="BC88" s="15">
        <f>ROUND(VLOOKUP($C$2,'[161]ERU-1'!$A$6:$BE$17,BC$2,FALSE),3)</f>
        <v>0</v>
      </c>
      <c r="BD88" s="15">
        <f>ROUND(VLOOKUP($C$2,'[161]ERU-1'!$A$6:$BE$17,BD$2,FALSE),3)</f>
        <v>0</v>
      </c>
      <c r="BE88" s="15">
        <f>ROUND(VLOOKUP($C$2,'[161]ERU-1'!$A$6:$BE$17,BE$2,FALSE),3)</f>
        <v>88.774000000000001</v>
      </c>
      <c r="BF88" s="15">
        <f>ROUND(VLOOKUP($C$2,'[161]ERU-1'!$A$6:$BE$17,BF$2,FALSE),3)</f>
        <v>456</v>
      </c>
      <c r="BG88" s="15">
        <f>ROUND(VLOOKUP($C$2,'[161]ERU-1'!$A$6:$BE$17,BG$2,FALSE),3)</f>
        <v>264.41500000000002</v>
      </c>
      <c r="BH88" s="15"/>
      <c r="BI88" s="15"/>
      <c r="BJ88" s="15" t="s">
        <v>574</v>
      </c>
      <c r="BK88" s="37" t="str">
        <f>INDEX(Licence!$I$2:$I$181,MATCH(Data!BJ88,Licence!$C$2:$C$181,0))</f>
        <v>Plzeňský</v>
      </c>
      <c r="BL88" s="15">
        <f>INDEX(Licence!$G$2:$G$181,MATCH(Data!BJ88,Licence!$C$2:$C$181,0))/1000</f>
        <v>0.2</v>
      </c>
      <c r="BM88" s="15">
        <f>INDEX(Licence!$F$2:$F$181,MATCH(Data!BJ88,Licence!$C$2:$C$181,0))/1000</f>
        <v>0.28599999999999998</v>
      </c>
      <c r="BN88" s="15" t="str">
        <f>INDEX(Licence!$K$2:$K$181,MATCH(Data!BJ88,Licence!$C$2:$C$181,0))</f>
        <v>ČEZ Distribuce, a.s.</v>
      </c>
      <c r="BO88" s="15"/>
      <c r="BP88" s="16">
        <f t="shared" si="8"/>
        <v>81.478231819929519</v>
      </c>
      <c r="BS88" t="str">
        <f t="shared" si="9"/>
        <v>KJ - Sušice, Studentská</v>
      </c>
    </row>
    <row r="89" spans="1:73" ht="18.75" x14ac:dyDescent="0.3">
      <c r="A89" s="15">
        <v>4581</v>
      </c>
      <c r="B89" s="25">
        <f t="shared" si="12"/>
        <v>85</v>
      </c>
      <c r="C89" s="14" t="s">
        <v>687</v>
      </c>
      <c r="D89" s="15" t="str">
        <f t="shared" si="13"/>
        <v>Únor</v>
      </c>
      <c r="E89" s="15">
        <v>2</v>
      </c>
      <c r="F89" s="47">
        <v>0</v>
      </c>
      <c r="G89" s="15">
        <f>ROUND(VLOOKUP($C$2,'[162]ERU-1'!$A$6:$BE$17,G$2,FALSE),3)</f>
        <v>0</v>
      </c>
      <c r="H89" s="15">
        <f>ROUND(VLOOKUP($C$2,'[162]ERU-1'!$A$6:$BE$17,H$2,FALSE),3)</f>
        <v>0</v>
      </c>
      <c r="I89" s="15">
        <f>ROUND(VLOOKUP($C$2,'[162]ERU-1'!$A$6:$BE$17,I$2,FALSE),3)</f>
        <v>0</v>
      </c>
      <c r="J89" s="15">
        <f>ROUND(VLOOKUP($C$2,'[162]ERU-1'!$A$6:$BE$17,J$2,FALSE),3)</f>
        <v>34.667999999999999</v>
      </c>
      <c r="K89" s="15">
        <f>ROUND(VLOOKUP($C$2,'[162]ERU-1'!$A$6:$BE$17,K$2,FALSE),3)</f>
        <v>0</v>
      </c>
      <c r="L89" s="15">
        <f>ROUND(VLOOKUP($C$2,'[162]ERU-1'!$A$6:$BE$17,L$2,FALSE),3)</f>
        <v>0</v>
      </c>
      <c r="M89" s="15">
        <f>ROUND(VLOOKUP($C$2,'[162]ERU-1'!$A$6:$BE$17,M$2,FALSE),3)</f>
        <v>0</v>
      </c>
      <c r="N89" s="15">
        <f>ROUND(VLOOKUP($C$2,'[162]ERU-1'!$A$6:$BE$17,N$2,FALSE),3)</f>
        <v>0</v>
      </c>
      <c r="O89" s="15">
        <f>ROUND(VLOOKUP($C$2,'[162]ERU-1'!$A$6:$BE$17,O$2,FALSE),3)</f>
        <v>0</v>
      </c>
      <c r="P89" s="15">
        <f>ROUND(VLOOKUP($C$2,'[162]ERU-1'!$A$6:$BE$17,P$2,FALSE),3)</f>
        <v>0</v>
      </c>
      <c r="Q89" s="15">
        <f>ROUND(VLOOKUP($C$2,'[162]ERU-1'!$A$6:$BE$17,Q$2,FALSE),3)</f>
        <v>0</v>
      </c>
      <c r="R89" s="43">
        <f t="shared" ref="R89:R90" si="14">L89-M89-N89-O89-P89-Q89</f>
        <v>0</v>
      </c>
      <c r="S89" s="15">
        <f>ROUND(VLOOKUP($C$2,'[162]ERU-1'!$A$6:$BE$17,S$2,FALSE),3)</f>
        <v>0</v>
      </c>
      <c r="T89" s="15">
        <f>ROUND(VLOOKUP($C$2,'[162]ERU-1'!$A$6:$BE$17,T$2,FALSE),3)</f>
        <v>0</v>
      </c>
      <c r="U89" s="15">
        <f>ROUND(VLOOKUP($C$2,'[162]ERU-1'!$A$6:$BE$17,U$2,FALSE),3)</f>
        <v>0</v>
      </c>
      <c r="V89" s="15">
        <f>ROUND(VLOOKUP($C$2,'[162]ERU-1'!$A$6:$BE$17,V$2,FALSE),3)</f>
        <v>0</v>
      </c>
      <c r="W89" s="15">
        <f>ROUND(VLOOKUP($C$2,'[162]ERU-1'!$A$6:$BE$17,W$2,FALSE),3)</f>
        <v>0</v>
      </c>
      <c r="X89" s="15">
        <f>ROUND(VLOOKUP($C$2,'[162]ERU-1'!$A$6:$BE$17,X$2,FALSE),3)</f>
        <v>0</v>
      </c>
      <c r="Y89" s="15">
        <f>ROUND(VLOOKUP($C$2,'[162]ERU-1'!$A$6:$BE$17,Y$2,FALSE),3)</f>
        <v>0</v>
      </c>
      <c r="Z89" s="15">
        <f>ROUND(VLOOKUP($C$2,'[162]ERU-1'!$A$6:$BE$17,Z$2,FALSE),3)</f>
        <v>0</v>
      </c>
      <c r="AA89" s="15">
        <f>ROUND(VLOOKUP($C$2,'[162]ERU-1'!$A$6:$BE$17,AA$2,FALSE),3)</f>
        <v>0</v>
      </c>
      <c r="AB89" s="15">
        <f>ROUND(VLOOKUP($C$2,'[162]ERU-1'!$A$6:$BE$17,AB$2,FALSE),3)</f>
        <v>0</v>
      </c>
      <c r="AC89" s="15">
        <f>ROUND(VLOOKUP($C$2,'[162]ERU-1'!$A$6:$BE$17,AC$2,FALSE),3)</f>
        <v>0</v>
      </c>
      <c r="AD89" s="15">
        <f>ROUND(VLOOKUP($C$2,'[162]ERU-1'!$A$6:$BE$17,AD$2,FALSE),3)</f>
        <v>0</v>
      </c>
      <c r="AE89" s="15">
        <f>ROUND(VLOOKUP($C$2,'[162]ERU-1'!$A$6:$BE$17,AE$2,FALSE),3)</f>
        <v>0</v>
      </c>
      <c r="AF89" s="15">
        <f>ROUND(VLOOKUP($C$2,'[162]ERU-1'!$A$6:$BE$17,AF$2,FALSE),3)</f>
        <v>0</v>
      </c>
      <c r="AG89" s="15">
        <f>ROUND(VLOOKUP($C$2,'[162]ERU-1'!$A$6:$BE$17,AG$2,FALSE),3)</f>
        <v>0</v>
      </c>
      <c r="AH89" s="15">
        <f>ROUND(VLOOKUP($C$2,'[162]ERU-1'!$A$6:$BE$17,AH$2,FALSE),3)</f>
        <v>0</v>
      </c>
      <c r="AI89" s="15">
        <f>ROUND(VLOOKUP($C$2,'[162]ERU-1'!$A$6:$BE$17,AI$2,FALSE),3)</f>
        <v>0</v>
      </c>
      <c r="AJ89" s="15" t="s">
        <v>1028</v>
      </c>
      <c r="AK89" s="15">
        <f>ROUND(VLOOKUP($C$2,'[162]ERU-1'!$A$6:$BE$17,AK$2,FALSE),3)</f>
        <v>0</v>
      </c>
      <c r="AL89" s="15">
        <f>ROUND(VLOOKUP($C$2,'[162]ERU-1'!$A$6:$BE$17,AL$2,FALSE),3)</f>
        <v>0</v>
      </c>
      <c r="AM89" s="15">
        <f>ROUND(VLOOKUP($C$2,'[162]ERU-1'!$A$6:$BE$17,AM$2,FALSE),3)</f>
        <v>0</v>
      </c>
      <c r="AN89" s="15">
        <f>ROUND(VLOOKUP($C$2,'[162]ERU-1'!$A$6:$BE$17,AN$2,FALSE),3)</f>
        <v>0</v>
      </c>
      <c r="AO89" s="15">
        <f>ROUND(VLOOKUP($C$2,'[162]ERU-1'!$A$6:$BE$17,AO$2,FALSE),3)</f>
        <v>0</v>
      </c>
      <c r="AP89" s="15">
        <f>ROUND(VLOOKUP($C$2,'[162]ERU-1'!$A$6:$BE$17,AP$2,FALSE),3)</f>
        <v>0</v>
      </c>
      <c r="AQ89" s="15">
        <f>ROUND(VLOOKUP($C$2,'[162]ERU-1'!$A$6:$BE$17,AQ$2,FALSE),3)</f>
        <v>0</v>
      </c>
      <c r="AR89" s="15">
        <f>ROUND(VLOOKUP($C$2,'[162]ERU-1'!$A$6:$BE$17,AR$2,FALSE),3)</f>
        <v>0</v>
      </c>
      <c r="AS89" s="15">
        <f>ROUND(VLOOKUP($C$2,'[162]ERU-1'!$A$6:$BE$17,AS$2,FALSE),3)</f>
        <v>0</v>
      </c>
      <c r="AT89" s="15">
        <f>ROUND(VLOOKUP($C$2,'[162]ERU-1'!$A$6:$BE$17,AT$2,FALSE),3)</f>
        <v>0</v>
      </c>
      <c r="AU89" s="15">
        <f>ROUND(VLOOKUP($C$2,'[162]ERU-1'!$A$6:$BE$17,AU$2,FALSE),3)</f>
        <v>0</v>
      </c>
      <c r="AV89" s="15">
        <f>ROUND(VLOOKUP($C$2,'[162]ERU-1'!$A$6:$BE$17,AV$2,FALSE),3)</f>
        <v>0</v>
      </c>
      <c r="AW89" s="15">
        <f>ROUND(VLOOKUP($C$2,'[162]ERU-1'!$A$6:$BE$17,AW$2,FALSE),3)</f>
        <v>0</v>
      </c>
      <c r="AX89" s="15">
        <f>ROUND(VLOOKUP($C$2,'[162]ERU-1'!$A$6:$BE$17,AX$2,FALSE),3)</f>
        <v>0</v>
      </c>
      <c r="AY89" s="15">
        <f>ROUND(VLOOKUP($C$2,'[162]ERU-1'!$A$6:$BE$17,AY$2,FALSE),3)</f>
        <v>0</v>
      </c>
      <c r="AZ89" s="15">
        <f>ROUND(VLOOKUP($C$2,'[162]ERU-1'!$A$6:$BE$17,AZ$2,FALSE),3)</f>
        <v>0</v>
      </c>
      <c r="BA89" s="15">
        <f>ROUND(VLOOKUP($C$2,'[162]ERU-1'!$A$6:$BE$17,BA$2,FALSE),3)</f>
        <v>0</v>
      </c>
      <c r="BB89" s="15">
        <f>ROUND(VLOOKUP($C$2,'[162]ERU-1'!$A$6:$BE$17,BB$2,FALSE),3)</f>
        <v>0</v>
      </c>
      <c r="BC89" s="15">
        <f>ROUND(VLOOKUP($C$2,'[162]ERU-1'!$A$6:$BE$17,BC$2,FALSE),3)</f>
        <v>0</v>
      </c>
      <c r="BD89" s="15">
        <f>ROUND(VLOOKUP($C$2,'[162]ERU-1'!$A$6:$BE$17,BD$2,FALSE),3)</f>
        <v>0</v>
      </c>
      <c r="BE89" s="15">
        <f>ROUND(VLOOKUP($C$2,'[162]ERU-1'!$A$6:$BE$17,BE$2,FALSE),3)</f>
        <v>0</v>
      </c>
      <c r="BF89" s="15">
        <f>ROUND(VLOOKUP($C$2,'[162]ERU-1'!$A$6:$BE$17,BF$2,FALSE),3)</f>
        <v>0</v>
      </c>
      <c r="BG89" s="15">
        <f>ROUND(VLOOKUP($C$2,'[162]ERU-1'!$A$6:$BE$17,BG$2,FALSE),3)</f>
        <v>0</v>
      </c>
      <c r="BH89" s="15"/>
      <c r="BI89" s="15"/>
      <c r="BJ89" s="15" t="s">
        <v>777</v>
      </c>
      <c r="BK89" s="15" t="str">
        <f>INDEX(Licence!$I$2:$I$181,MATCH(Data!BJ89,Licence!$C$2:$C$181,0))</f>
        <v>Plzeňský</v>
      </c>
      <c r="BL89" s="15">
        <f>INDEX(Licence!$G$2:$G$181,MATCH(Data!BJ89,Licence!$C$2:$C$181,0))/1000</f>
        <v>0.8</v>
      </c>
      <c r="BM89" s="15">
        <f>INDEX(Licence!$F$2:$F$181,MATCH(Data!BJ89,Licence!$C$2:$C$181,0))/1000</f>
        <v>1.0389999999999999</v>
      </c>
      <c r="BN89" s="15" t="str">
        <f>INDEX(Licence!$K$2:$K$181,MATCH(Data!BJ89,Licence!$C$2:$C$181,0))</f>
        <v>ČEZ Distribuce, a.s.</v>
      </c>
      <c r="BO89" s="15"/>
      <c r="BP89" s="16">
        <f t="shared" si="8"/>
        <v>0</v>
      </c>
      <c r="BS89" t="str">
        <f t="shared" si="9"/>
        <v>KJ - Sušice, Na Hrázi</v>
      </c>
    </row>
    <row r="90" spans="1:73" ht="18.75" x14ac:dyDescent="0.3">
      <c r="A90" s="15">
        <v>4583</v>
      </c>
      <c r="B90" s="25">
        <f t="shared" si="12"/>
        <v>86</v>
      </c>
      <c r="C90" s="14" t="s">
        <v>688</v>
      </c>
      <c r="D90" s="15" t="str">
        <f t="shared" si="13"/>
        <v>Únor</v>
      </c>
      <c r="E90" s="15">
        <v>2</v>
      </c>
      <c r="F90" s="47">
        <v>0</v>
      </c>
      <c r="G90" s="15">
        <f>ROUND(VLOOKUP($C$2,'[163]ERU-1'!$A$6:$BE$17,G$2,FALSE),3)</f>
        <v>443.16899999999998</v>
      </c>
      <c r="H90" s="15">
        <f>ROUND(VLOOKUP($C$2,'[163]ERU-1'!$A$6:$BE$17,H$2,FALSE),3)</f>
        <v>190.09</v>
      </c>
      <c r="I90" s="15">
        <f>ROUND(VLOOKUP($C$2,'[163]ERU-1'!$A$6:$BE$17,I$2,FALSE),3)</f>
        <v>253.07900000000001</v>
      </c>
      <c r="J90" s="15">
        <f>ROUND(VLOOKUP($C$2,'[163]ERU-1'!$A$6:$BE$17,J$2,FALSE),3)</f>
        <v>35.421999999999997</v>
      </c>
      <c r="K90" s="15">
        <f>ROUND(VLOOKUP($C$2,'[163]ERU-1'!$A$6:$BE$17,K$2,FALSE),3)</f>
        <v>0</v>
      </c>
      <c r="L90" s="15">
        <f>ROUND(VLOOKUP($C$2,'[163]ERU-1'!$A$6:$BE$17,L$2,FALSE),3)</f>
        <v>159.19300000000001</v>
      </c>
      <c r="M90" s="15">
        <f>ROUND(VLOOKUP($C$2,'[163]ERU-1'!$A$6:$BE$17,M$2,FALSE),3)</f>
        <v>2.2029999999999998</v>
      </c>
      <c r="N90" s="15">
        <f>ROUND(VLOOKUP($C$2,'[163]ERU-1'!$A$6:$BE$17,N$2,FALSE),3)</f>
        <v>2.9319999999999999</v>
      </c>
      <c r="O90" s="15">
        <f>ROUND(VLOOKUP($C$2,'[163]ERU-1'!$A$6:$BE$17,O$2,FALSE),3)</f>
        <v>0</v>
      </c>
      <c r="P90" s="15">
        <f>ROUND(VLOOKUP($C$2,'[163]ERU-1'!$A$6:$BE$17,P$2,FALSE),3)</f>
        <v>0</v>
      </c>
      <c r="Q90" s="15">
        <f>ROUND(VLOOKUP($C$2,'[163]ERU-1'!$A$6:$BE$17,Q$2,FALSE),3)</f>
        <v>154.05799999999999</v>
      </c>
      <c r="R90" s="43">
        <f t="shared" si="14"/>
        <v>0</v>
      </c>
      <c r="S90" s="15">
        <f>ROUND(VLOOKUP($C$2,'[163]ERU-1'!$A$6:$BE$17,S$2,FALSE),3)</f>
        <v>763</v>
      </c>
      <c r="T90" s="15">
        <f>ROUND(VLOOKUP($C$2,'[163]ERU-1'!$A$6:$BE$17,T$2,FALSE),3)</f>
        <v>0</v>
      </c>
      <c r="U90" s="15">
        <f>ROUND(VLOOKUP($C$2,'[163]ERU-1'!$A$6:$BE$17,U$2,FALSE),3)</f>
        <v>0</v>
      </c>
      <c r="V90" s="15">
        <f>ROUND(VLOOKUP($C$2,'[163]ERU-1'!$A$6:$BE$17,V$2,FALSE),3)</f>
        <v>0</v>
      </c>
      <c r="W90" s="15">
        <f>ROUND(VLOOKUP($C$2,'[163]ERU-1'!$A$6:$BE$17,W$2,FALSE),3)</f>
        <v>0</v>
      </c>
      <c r="X90" s="15">
        <f>ROUND(VLOOKUP($C$2,'[163]ERU-1'!$A$6:$BE$17,X$2,FALSE),3)</f>
        <v>763</v>
      </c>
      <c r="Y90" s="15">
        <f>ROUND(VLOOKUP($C$2,'[163]ERU-1'!$A$6:$BE$17,Y$2,FALSE),3)</f>
        <v>0</v>
      </c>
      <c r="Z90" s="15">
        <f>ROUND(VLOOKUP($C$2,'[163]ERU-1'!$A$6:$BE$17,Z$2,FALSE),3)</f>
        <v>0</v>
      </c>
      <c r="AA90" s="15">
        <f>ROUND(VLOOKUP($C$2,'[163]ERU-1'!$A$6:$BE$17,AA$2,FALSE),3)</f>
        <v>159.19300000000001</v>
      </c>
      <c r="AB90" s="15">
        <f>ROUND(VLOOKUP($C$2,'[163]ERU-1'!$A$6:$BE$17,AB$2,FALSE),3)</f>
        <v>5.1349999999999998</v>
      </c>
      <c r="AC90" s="15">
        <f>ROUND(VLOOKUP($C$2,'[163]ERU-1'!$A$6:$BE$17,AC$2,FALSE),3)</f>
        <v>0</v>
      </c>
      <c r="AD90" s="15">
        <f>ROUND(VLOOKUP($C$2,'[163]ERU-1'!$A$6:$BE$17,AD$2,FALSE),3)</f>
        <v>0</v>
      </c>
      <c r="AE90" s="15">
        <f>ROUND(VLOOKUP($C$2,'[163]ERU-1'!$A$6:$BE$17,AE$2,FALSE),3)</f>
        <v>0</v>
      </c>
      <c r="AF90" s="15">
        <f>ROUND(VLOOKUP($C$2,'[163]ERU-1'!$A$6:$BE$17,AF$2,FALSE),3)</f>
        <v>0</v>
      </c>
      <c r="AG90" s="15">
        <f>ROUND(VLOOKUP($C$2,'[163]ERU-1'!$A$6:$BE$17,AG$2,FALSE),3)</f>
        <v>0</v>
      </c>
      <c r="AH90" s="15">
        <f>ROUND(VLOOKUP($C$2,'[163]ERU-1'!$A$6:$BE$17,AH$2,FALSE),3)</f>
        <v>763</v>
      </c>
      <c r="AI90" s="15">
        <f>ROUND(VLOOKUP($C$2,'[163]ERU-1'!$A$6:$BE$17,AI$2,FALSE),3)</f>
        <v>0</v>
      </c>
      <c r="AJ90" s="15" t="s">
        <v>1029</v>
      </c>
      <c r="AK90" s="15">
        <f>ROUND(VLOOKUP($C$2,'[163]ERU-1'!$A$6:$BE$17,AK$2,FALSE),3)</f>
        <v>0</v>
      </c>
      <c r="AL90" s="15">
        <f>ROUND(VLOOKUP($C$2,'[163]ERU-1'!$A$6:$BE$17,AL$2,FALSE),3)</f>
        <v>0</v>
      </c>
      <c r="AM90" s="15">
        <f>ROUND(VLOOKUP($C$2,'[163]ERU-1'!$A$6:$BE$17,AM$2,FALSE),3)</f>
        <v>154.05799999999999</v>
      </c>
      <c r="AN90" s="15">
        <f>ROUND(VLOOKUP($C$2,'[163]ERU-1'!$A$6:$BE$17,AN$2,FALSE),3)</f>
        <v>0</v>
      </c>
      <c r="AO90" s="15">
        <f>ROUND(VLOOKUP($C$2,'[163]ERU-1'!$A$6:$BE$17,AO$2,FALSE),3)</f>
        <v>0</v>
      </c>
      <c r="AP90" s="15">
        <f>ROUND(VLOOKUP($C$2,'[163]ERU-1'!$A$6:$BE$17,AP$2,FALSE),3)</f>
        <v>0</v>
      </c>
      <c r="AQ90" s="15">
        <f>ROUND(VLOOKUP($C$2,'[163]ERU-1'!$A$6:$BE$17,AQ$2,FALSE),3)</f>
        <v>0</v>
      </c>
      <c r="AR90" s="15">
        <f>ROUND(VLOOKUP($C$2,'[163]ERU-1'!$A$6:$BE$17,AR$2,FALSE),3)</f>
        <v>0</v>
      </c>
      <c r="AS90" s="15">
        <f>ROUND(VLOOKUP($C$2,'[163]ERU-1'!$A$6:$BE$17,AS$2,FALSE),3)</f>
        <v>0</v>
      </c>
      <c r="AT90" s="15">
        <f>ROUND(VLOOKUP($C$2,'[163]ERU-1'!$A$6:$BE$17,AT$2,FALSE),3)</f>
        <v>0</v>
      </c>
      <c r="AU90" s="15">
        <f>ROUND(VLOOKUP($C$2,'[163]ERU-1'!$A$6:$BE$17,AU$2,FALSE),3)</f>
        <v>0</v>
      </c>
      <c r="AV90" s="15">
        <f>ROUND(VLOOKUP($C$2,'[163]ERU-1'!$A$6:$BE$17,AV$2,FALSE),3)</f>
        <v>763</v>
      </c>
      <c r="AW90" s="15">
        <f>ROUND(VLOOKUP($C$2,'[163]ERU-1'!$A$6:$BE$17,AW$2,FALSE),3)</f>
        <v>0</v>
      </c>
      <c r="AX90" s="15">
        <f>ROUND(VLOOKUP($C$2,'[163]ERU-1'!$A$6:$BE$17,AX$2,FALSE),3)</f>
        <v>0</v>
      </c>
      <c r="AY90" s="15">
        <f>ROUND(VLOOKUP($C$2,'[163]ERU-1'!$A$6:$BE$17,AY$2,FALSE),3)</f>
        <v>0</v>
      </c>
      <c r="AZ90" s="15">
        <f>ROUND(VLOOKUP($C$2,'[163]ERU-1'!$A$6:$BE$17,AZ$2,FALSE),3)</f>
        <v>0</v>
      </c>
      <c r="BA90" s="15">
        <f>ROUND(VLOOKUP($C$2,'[163]ERU-1'!$A$6:$BE$17,BA$2,FALSE),3)</f>
        <v>0</v>
      </c>
      <c r="BB90" s="15">
        <f>ROUND(VLOOKUP($C$2,'[163]ERU-1'!$A$6:$BE$17,BB$2,FALSE),3)</f>
        <v>0</v>
      </c>
      <c r="BC90" s="15">
        <f>ROUND(VLOOKUP($C$2,'[163]ERU-1'!$A$6:$BE$17,BC$2,FALSE),3)</f>
        <v>0</v>
      </c>
      <c r="BD90" s="15">
        <f>ROUND(VLOOKUP($C$2,'[163]ERU-1'!$A$6:$BE$17,BD$2,FALSE),3)</f>
        <v>0</v>
      </c>
      <c r="BE90" s="15">
        <f>ROUND(VLOOKUP($C$2,'[163]ERU-1'!$A$6:$BE$17,BE$2,FALSE),3)</f>
        <v>159.19300000000001</v>
      </c>
      <c r="BF90" s="15">
        <f>ROUND(VLOOKUP($C$2,'[163]ERU-1'!$A$6:$BE$17,BF$2,FALSE),3)</f>
        <v>763</v>
      </c>
      <c r="BG90" s="15">
        <f>ROUND(VLOOKUP($C$2,'[163]ERU-1'!$A$6:$BE$17,BG$2,FALSE),3)</f>
        <v>443.16899999999998</v>
      </c>
      <c r="BH90" s="15"/>
      <c r="BI90" s="15"/>
      <c r="BJ90" s="15" t="s">
        <v>778</v>
      </c>
      <c r="BK90" s="15" t="str">
        <f>INDEX(Licence!$I$2:$I$181,MATCH(Data!BJ90,Licence!$C$2:$C$181,0))</f>
        <v>Plzeňský</v>
      </c>
      <c r="BL90" s="15">
        <f>INDEX(Licence!$G$2:$G$181,MATCH(Data!BJ90,Licence!$C$2:$C$181,0))/1000</f>
        <v>0.51500000000000001</v>
      </c>
      <c r="BM90" s="15">
        <f>INDEX(Licence!$F$2:$F$181,MATCH(Data!BJ90,Licence!$C$2:$C$181,0))/1000</f>
        <v>0.66300000000000003</v>
      </c>
      <c r="BN90" s="15" t="str">
        <f>INDEX(Licence!$K$2:$K$181,MATCH(Data!BJ90,Licence!$C$2:$C$181,0))</f>
        <v>ČEZ Distribuce, a.s.</v>
      </c>
      <c r="BO90" s="15"/>
      <c r="BP90" s="16">
        <f t="shared" si="8"/>
        <v>83.746255817632658</v>
      </c>
      <c r="BS90" t="str">
        <f t="shared" si="9"/>
        <v>KJ - Sušice, Pravdova</v>
      </c>
    </row>
    <row r="91" spans="1:73" s="40" customFormat="1" ht="18.75" x14ac:dyDescent="0.3">
      <c r="A91" s="15">
        <v>4580</v>
      </c>
      <c r="B91" s="25">
        <f t="shared" si="12"/>
        <v>87</v>
      </c>
      <c r="C91" s="14" t="s">
        <v>689</v>
      </c>
      <c r="D91" s="15" t="str">
        <f t="shared" si="13"/>
        <v>Únor</v>
      </c>
      <c r="E91" s="15">
        <v>2</v>
      </c>
      <c r="F91" s="47">
        <v>0</v>
      </c>
      <c r="G91" s="15">
        <f>ROUND(VLOOKUP($C$2,'[164]ERU-1'!$A$6:$BE$17,G$2,FALSE),3)</f>
        <v>681.59299999999996</v>
      </c>
      <c r="H91" s="15">
        <f>ROUND(VLOOKUP($C$2,'[164]ERU-1'!$A$6:$BE$17,H$2,FALSE),3)</f>
        <v>297.84800000000001</v>
      </c>
      <c r="I91" s="15">
        <f>ROUND(VLOOKUP($C$2,'[164]ERU-1'!$A$6:$BE$17,I$2,FALSE),3)</f>
        <v>383.745</v>
      </c>
      <c r="J91" s="15">
        <f>ROUND(VLOOKUP($C$2,'[164]ERU-1'!$A$6:$BE$17,J$2,FALSE),3)</f>
        <v>35.429000000000002</v>
      </c>
      <c r="K91" s="15">
        <f>ROUND(VLOOKUP($C$2,'[164]ERU-1'!$A$6:$BE$17,K$2,FALSE),3)</f>
        <v>0</v>
      </c>
      <c r="L91" s="15">
        <f>ROUND(VLOOKUP($C$2,'[164]ERU-1'!$A$6:$BE$17,L$2,FALSE),3)</f>
        <v>254.40899999999999</v>
      </c>
      <c r="M91" s="15">
        <f>ROUND(VLOOKUP($C$2,'[164]ERU-1'!$A$6:$BE$17,M$2,FALSE),3)</f>
        <v>2.448</v>
      </c>
      <c r="N91" s="15">
        <f>ROUND(VLOOKUP($C$2,'[164]ERU-1'!$A$6:$BE$17,N$2,FALSE),3)</f>
        <v>3.1539999999999999</v>
      </c>
      <c r="O91" s="15">
        <f>ROUND(VLOOKUP($C$2,'[164]ERU-1'!$A$6:$BE$17,O$2,FALSE),3)</f>
        <v>0</v>
      </c>
      <c r="P91" s="15">
        <f>ROUND(VLOOKUP($C$2,'[164]ERU-1'!$A$6:$BE$17,P$2,FALSE),3)</f>
        <v>0</v>
      </c>
      <c r="Q91" s="15">
        <f>ROUND(VLOOKUP($C$2,'[164]ERU-1'!$A$6:$BE$17,Q$2,FALSE),3)</f>
        <v>248.80699999999999</v>
      </c>
      <c r="R91" s="15">
        <f>ROUND(VLOOKUP($C$2,'[164]ERU-1'!$A$6:$BE$17,R$2,FALSE),3)</f>
        <v>0</v>
      </c>
      <c r="S91" s="15">
        <f>ROUND(VLOOKUP($C$2,'[164]ERU-1'!$A$6:$BE$17,S$2,FALSE),3)</f>
        <v>1180</v>
      </c>
      <c r="T91" s="15">
        <f>ROUND(VLOOKUP($C$2,'[164]ERU-1'!$A$6:$BE$17,T$2,FALSE),3)</f>
        <v>0</v>
      </c>
      <c r="U91" s="15">
        <f>ROUND(VLOOKUP($C$2,'[164]ERU-1'!$A$6:$BE$17,U$2,FALSE),3)</f>
        <v>0</v>
      </c>
      <c r="V91" s="15">
        <f>ROUND(VLOOKUP($C$2,'[164]ERU-1'!$A$6:$BE$17,V$2,FALSE),3)</f>
        <v>0</v>
      </c>
      <c r="W91" s="15">
        <f>ROUND(VLOOKUP($C$2,'[164]ERU-1'!$A$6:$BE$17,W$2,FALSE),3)</f>
        <v>0</v>
      </c>
      <c r="X91" s="15">
        <f>ROUND(VLOOKUP($C$2,'[164]ERU-1'!$A$6:$BE$17,X$2,FALSE),3)</f>
        <v>1180</v>
      </c>
      <c r="Y91" s="15">
        <f>ROUND(VLOOKUP($C$2,'[164]ERU-1'!$A$6:$BE$17,Y$2,FALSE),3)</f>
        <v>0</v>
      </c>
      <c r="Z91" s="15">
        <f>ROUND(VLOOKUP($C$2,'[164]ERU-1'!$A$6:$BE$17,Z$2,FALSE),3)</f>
        <v>0</v>
      </c>
      <c r="AA91" s="15">
        <f>ROUND(VLOOKUP($C$2,'[164]ERU-1'!$A$6:$BE$17,AA$2,FALSE),3)</f>
        <v>254.40899999999999</v>
      </c>
      <c r="AB91" s="15">
        <f>ROUND(VLOOKUP($C$2,'[164]ERU-1'!$A$6:$BE$17,AB$2,FALSE),3)</f>
        <v>5.6020000000000003</v>
      </c>
      <c r="AC91" s="15">
        <f>ROUND(VLOOKUP($C$2,'[164]ERU-1'!$A$6:$BE$17,AC$2,FALSE),3)</f>
        <v>0</v>
      </c>
      <c r="AD91" s="15">
        <f>ROUND(VLOOKUP($C$2,'[164]ERU-1'!$A$6:$BE$17,AD$2,FALSE),3)</f>
        <v>0</v>
      </c>
      <c r="AE91" s="15">
        <f>ROUND(VLOOKUP($C$2,'[164]ERU-1'!$A$6:$BE$17,AE$2,FALSE),3)</f>
        <v>0</v>
      </c>
      <c r="AF91" s="15">
        <f>ROUND(VLOOKUP($C$2,'[164]ERU-1'!$A$6:$BE$17,AF$2,FALSE),3)</f>
        <v>0</v>
      </c>
      <c r="AG91" s="15">
        <f>ROUND(VLOOKUP($C$2,'[164]ERU-1'!$A$6:$BE$17,AG$2,FALSE),3)</f>
        <v>0</v>
      </c>
      <c r="AH91" s="15">
        <f>ROUND(VLOOKUP($C$2,'[164]ERU-1'!$A$6:$BE$17,AH$2,FALSE),3)</f>
        <v>1180</v>
      </c>
      <c r="AI91" s="15">
        <f>ROUND(VLOOKUP($C$2,'[164]ERU-1'!$A$6:$BE$17,AI$2,FALSE),3)</f>
        <v>0</v>
      </c>
      <c r="AJ91" s="15" t="s">
        <v>595</v>
      </c>
      <c r="AK91" s="15">
        <f>ROUND(VLOOKUP($C$2,'[164]ERU-1'!$A$6:$BE$17,AK$2,FALSE),3)</f>
        <v>0</v>
      </c>
      <c r="AL91" s="15">
        <f>ROUND(VLOOKUP($C$2,'[164]ERU-1'!$A$6:$BE$17,AL$2,FALSE),3)</f>
        <v>0</v>
      </c>
      <c r="AM91" s="15">
        <f>ROUND(VLOOKUP($C$2,'[164]ERU-1'!$A$6:$BE$17,AM$2,FALSE),3)</f>
        <v>248.80699999999999</v>
      </c>
      <c r="AN91" s="15">
        <f>ROUND(VLOOKUP($C$2,'[164]ERU-1'!$A$6:$BE$17,AN$2,FALSE),3)</f>
        <v>0</v>
      </c>
      <c r="AO91" s="15">
        <f>ROUND(VLOOKUP($C$2,'[164]ERU-1'!$A$6:$BE$17,AO$2,FALSE),3)</f>
        <v>0</v>
      </c>
      <c r="AP91" s="15">
        <f>ROUND(VLOOKUP($C$2,'[164]ERU-1'!$A$6:$BE$17,AP$2,FALSE),3)</f>
        <v>0</v>
      </c>
      <c r="AQ91" s="15">
        <f>ROUND(VLOOKUP($C$2,'[164]ERU-1'!$A$6:$BE$17,AQ$2,FALSE),3)</f>
        <v>0</v>
      </c>
      <c r="AR91" s="15">
        <f>ROUND(VLOOKUP($C$2,'[164]ERU-1'!$A$6:$BE$17,AR$2,FALSE),3)</f>
        <v>0</v>
      </c>
      <c r="AS91" s="15">
        <f>ROUND(VLOOKUP($C$2,'[164]ERU-1'!$A$6:$BE$17,AS$2,FALSE),3)</f>
        <v>0</v>
      </c>
      <c r="AT91" s="15">
        <f>ROUND(VLOOKUP($C$2,'[164]ERU-1'!$A$6:$BE$17,AT$2,FALSE),3)</f>
        <v>0</v>
      </c>
      <c r="AU91" s="15">
        <f>ROUND(VLOOKUP($C$2,'[164]ERU-1'!$A$6:$BE$17,AU$2,FALSE),3)</f>
        <v>0</v>
      </c>
      <c r="AV91" s="15">
        <f>ROUND(VLOOKUP($C$2,'[164]ERU-1'!$A$6:$BE$17,AV$2,FALSE),3)</f>
        <v>1180</v>
      </c>
      <c r="AW91" s="15">
        <f>ROUND(VLOOKUP($C$2,'[164]ERU-1'!$A$6:$BE$17,AW$2,FALSE),3)</f>
        <v>0</v>
      </c>
      <c r="AX91" s="15">
        <f>ROUND(VLOOKUP($C$2,'[164]ERU-1'!$A$6:$BE$17,AX$2,FALSE),3)</f>
        <v>0</v>
      </c>
      <c r="AY91" s="15">
        <f>ROUND(VLOOKUP($C$2,'[164]ERU-1'!$A$6:$BE$17,AY$2,FALSE),3)</f>
        <v>0</v>
      </c>
      <c r="AZ91" s="15">
        <f>ROUND(VLOOKUP($C$2,'[164]ERU-1'!$A$6:$BE$17,AZ$2,FALSE),3)</f>
        <v>0</v>
      </c>
      <c r="BA91" s="15">
        <f>ROUND(VLOOKUP($C$2,'[164]ERU-1'!$A$6:$BE$17,BA$2,FALSE),3)</f>
        <v>0</v>
      </c>
      <c r="BB91" s="15">
        <f>ROUND(VLOOKUP($C$2,'[164]ERU-1'!$A$6:$BE$17,BB$2,FALSE),3)</f>
        <v>0</v>
      </c>
      <c r="BC91" s="15">
        <f>ROUND(VLOOKUP($C$2,'[164]ERU-1'!$A$6:$BE$17,BC$2,FALSE),3)</f>
        <v>0</v>
      </c>
      <c r="BD91" s="15">
        <f>ROUND(VLOOKUP($C$2,'[164]ERU-1'!$A$6:$BE$17,BD$2,FALSE),3)</f>
        <v>0</v>
      </c>
      <c r="BE91" s="15">
        <f>ROUND(VLOOKUP($C$2,'[164]ERU-1'!$A$6:$BE$17,BE$2,FALSE),3)</f>
        <v>254.40899999999999</v>
      </c>
      <c r="BF91" s="15">
        <f>ROUND(VLOOKUP($C$2,'[164]ERU-1'!$A$6:$BE$17,BF$2,FALSE),3)</f>
        <v>1180</v>
      </c>
      <c r="BG91" s="15">
        <f>ROUND(VLOOKUP($C$2,'[164]ERU-1'!$A$6:$BE$17,BG$2,FALSE),3)</f>
        <v>681.59299999999996</v>
      </c>
      <c r="BH91" s="15"/>
      <c r="BI91" s="15"/>
      <c r="BJ91" s="15" t="s">
        <v>779</v>
      </c>
      <c r="BK91" s="15" t="str">
        <f>INDEX(Licence!$I$2:$I$181,MATCH(Data!BJ91,Licence!$C$2:$C$181,0))</f>
        <v>Plzeňský</v>
      </c>
      <c r="BL91" s="15">
        <f>INDEX(Licence!$G$2:$G$181,MATCH(Data!BJ91,Licence!$C$2:$C$181,0))/1000</f>
        <v>0.6</v>
      </c>
      <c r="BM91" s="15">
        <f>INDEX(Licence!$F$2:$F$181,MATCH(Data!BJ91,Licence!$C$2:$C$181,0))/1000</f>
        <v>0.748</v>
      </c>
      <c r="BN91" s="15" t="str">
        <f>INDEX(Licence!$K$2:$K$181,MATCH(Data!BJ91,Licence!$C$2:$C$181,0))</f>
        <v>ČEZ Distribuce, a.s.</v>
      </c>
      <c r="BO91" s="15"/>
      <c r="BP91" s="16">
        <f t="shared" si="8"/>
        <v>85.415604000888763</v>
      </c>
      <c r="BR91"/>
      <c r="BS91" t="str">
        <f t="shared" si="9"/>
        <v>KJ - Sušice, Sirkařská</v>
      </c>
      <c r="BU91"/>
    </row>
    <row r="92" spans="1:73" s="40" customFormat="1" ht="18.75" x14ac:dyDescent="0.3">
      <c r="A92" s="15">
        <f>[165]ExportDB!$C$3</f>
        <v>3868</v>
      </c>
      <c r="B92" s="25">
        <f t="shared" si="12"/>
        <v>88</v>
      </c>
      <c r="C92" s="14" t="s">
        <v>690</v>
      </c>
      <c r="D92" s="15" t="str">
        <f t="shared" si="13"/>
        <v>Únor</v>
      </c>
      <c r="E92" s="15">
        <f>ROUND(VLOOKUP($C$2,'[165]ERU-1'!$A$6:$BE$17,E$2,FALSE),3)</f>
        <v>2</v>
      </c>
      <c r="F92" s="47">
        <f t="shared" si="10"/>
        <v>0</v>
      </c>
      <c r="G92" s="15">
        <f>ROUND(VLOOKUP($C$2,'[166]ERU-1'!$A$6:$BE$17,G$2,FALSE),3)</f>
        <v>1287.239</v>
      </c>
      <c r="H92" s="15">
        <f>ROUND(VLOOKUP($C$2,'[166]ERU-1'!$A$6:$BE$17,H$2,FALSE),3)</f>
        <v>602.15700000000004</v>
      </c>
      <c r="I92" s="15">
        <f>ROUND(VLOOKUP($C$2,'[166]ERU-1'!$A$6:$BE$17,I$2,FALSE),3)</f>
        <v>685.08199999999999</v>
      </c>
      <c r="J92" s="15">
        <f>ROUND(VLOOKUP($C$2,'[166]ERU-1'!$A$6:$BE$17,J$2,FALSE),3)</f>
        <v>35.335000000000001</v>
      </c>
      <c r="K92" s="15">
        <f>ROUND(VLOOKUP($C$2,'[166]ERU-1'!$A$6:$BE$17,K$2,FALSE),3)</f>
        <v>0</v>
      </c>
      <c r="L92" s="15">
        <f>ROUND(VLOOKUP($C$2,'[166]ERU-1'!$A$6:$BE$17,L$2,FALSE),3)</f>
        <v>479.52</v>
      </c>
      <c r="M92" s="15">
        <f>ROUND(VLOOKUP($C$2,'[166]ERU-1'!$A$6:$BE$17,M$2,FALSE),3)</f>
        <v>5.6369999999999996</v>
      </c>
      <c r="N92" s="15">
        <f>ROUND(VLOOKUP($C$2,'[166]ERU-1'!$A$6:$BE$17,N$2,FALSE),3)</f>
        <v>6.4130000000000003</v>
      </c>
      <c r="O92" s="15">
        <f>ROUND(VLOOKUP($C$2,'[166]ERU-1'!$A$6:$BE$17,O$2,FALSE),3)</f>
        <v>0</v>
      </c>
      <c r="P92" s="15">
        <f>ROUND(VLOOKUP($C$2,'[166]ERU-1'!$A$6:$BE$17,P$2,FALSE),3)</f>
        <v>0</v>
      </c>
      <c r="Q92" s="15">
        <f>ROUND(VLOOKUP($C$2,'[166]ERU-1'!$A$6:$BE$17,Q$2,FALSE),3)</f>
        <v>467.47</v>
      </c>
      <c r="R92" s="43">
        <f t="shared" si="11"/>
        <v>0</v>
      </c>
      <c r="S92" s="15">
        <f>ROUND(VLOOKUP($C$2,'[166]ERU-1'!$A$6:$BE$17,S$2,FALSE),3)</f>
        <v>1964</v>
      </c>
      <c r="T92" s="15">
        <f>ROUND(VLOOKUP($C$2,'[166]ERU-1'!$A$6:$BE$17,T$2,FALSE),3)</f>
        <v>0</v>
      </c>
      <c r="U92" s="15">
        <f>ROUND(VLOOKUP($C$2,'[166]ERU-1'!$A$6:$BE$17,U$2,FALSE),3)</f>
        <v>0</v>
      </c>
      <c r="V92" s="15">
        <f>ROUND(VLOOKUP($C$2,'[166]ERU-1'!$A$6:$BE$17,V$2,FALSE),3)</f>
        <v>0</v>
      </c>
      <c r="W92" s="15">
        <f>ROUND(VLOOKUP($C$2,'[166]ERU-1'!$A$6:$BE$17,W$2,FALSE),3)</f>
        <v>0</v>
      </c>
      <c r="X92" s="15">
        <f>ROUND(VLOOKUP($C$2,'[166]ERU-1'!$A$6:$BE$17,X$2,FALSE),3)</f>
        <v>1964</v>
      </c>
      <c r="Y92" s="15">
        <f>ROUND(VLOOKUP($C$2,'[166]ERU-1'!$A$6:$BE$17,Y$2,FALSE),3)</f>
        <v>0</v>
      </c>
      <c r="Z92" s="15">
        <f>ROUND(VLOOKUP($C$2,'[166]ERU-1'!$A$6:$BE$17,Z$2,FALSE),3)</f>
        <v>4171.4399999999996</v>
      </c>
      <c r="AA92" s="15">
        <f>ROUND(VLOOKUP($C$2,'[166]ERU-1'!$A$6:$BE$17,AA$2,FALSE),3)</f>
        <v>479.52</v>
      </c>
      <c r="AB92" s="15">
        <f>ROUND(VLOOKUP($C$2,'[166]ERU-1'!$A$6:$BE$17,AB$2,FALSE),3)</f>
        <v>4183.49</v>
      </c>
      <c r="AC92" s="15">
        <f>ROUND(VLOOKUP($C$2,'[166]ERU-1'!$A$6:$BE$17,AC$2,FALSE),3)</f>
        <v>0</v>
      </c>
      <c r="AD92" s="15">
        <f>ROUND(VLOOKUP($C$2,'[166]ERU-1'!$A$6:$BE$17,AD$2,FALSE),3)</f>
        <v>0</v>
      </c>
      <c r="AE92" s="15">
        <f>ROUND(VLOOKUP($C$2,'[166]ERU-1'!$A$6:$BE$17,AE$2,FALSE),3)</f>
        <v>0</v>
      </c>
      <c r="AF92" s="15">
        <f>ROUND(VLOOKUP($C$2,'[166]ERU-1'!$A$6:$BE$17,AF$2,FALSE),3)</f>
        <v>0</v>
      </c>
      <c r="AG92" s="15">
        <f>ROUND(VLOOKUP($C$2,'[166]ERU-1'!$A$6:$BE$17,AG$2,FALSE),3)</f>
        <v>0</v>
      </c>
      <c r="AH92" s="15">
        <f>ROUND(VLOOKUP($C$2,'[166]ERU-1'!$A$6:$BE$17,AH$2,FALSE),3)</f>
        <v>1964</v>
      </c>
      <c r="AI92" s="15">
        <f>ROUND(VLOOKUP($C$2,'[166]ERU-1'!$A$6:$BE$17,AI$2,FALSE),3)</f>
        <v>0</v>
      </c>
      <c r="AJ92" s="15" t="s">
        <v>595</v>
      </c>
      <c r="AK92" s="15">
        <f>ROUND(VLOOKUP($C$2,'[166]ERU-1'!$A$6:$BE$17,AK$2,FALSE),3)</f>
        <v>0</v>
      </c>
      <c r="AL92" s="15">
        <f>ROUND(VLOOKUP($C$2,'[166]ERU-1'!$A$6:$BE$17,AL$2,FALSE),3)</f>
        <v>0</v>
      </c>
      <c r="AM92" s="15">
        <f>ROUND(VLOOKUP($C$2,'[166]ERU-1'!$A$6:$BE$17,AM$2,FALSE),3)</f>
        <v>467.47</v>
      </c>
      <c r="AN92" s="15">
        <f>ROUND(VLOOKUP($C$2,'[166]ERU-1'!$A$6:$BE$17,AN$2,FALSE),3)</f>
        <v>0</v>
      </c>
      <c r="AO92" s="15">
        <f>ROUND(VLOOKUP($C$2,'[166]ERU-1'!$A$6:$BE$17,AO$2,FALSE),3)</f>
        <v>0</v>
      </c>
      <c r="AP92" s="15">
        <f>ROUND(VLOOKUP($C$2,'[166]ERU-1'!$A$6:$BE$17,AP$2,FALSE),3)</f>
        <v>0</v>
      </c>
      <c r="AQ92" s="15">
        <f>ROUND(VLOOKUP($C$2,'[166]ERU-1'!$A$6:$BE$17,AQ$2,FALSE),3)</f>
        <v>0</v>
      </c>
      <c r="AR92" s="15">
        <f>ROUND(VLOOKUP($C$2,'[166]ERU-1'!$A$6:$BE$17,AR$2,FALSE),3)</f>
        <v>0</v>
      </c>
      <c r="AS92" s="15">
        <f>ROUND(VLOOKUP($C$2,'[166]ERU-1'!$A$6:$BE$17,AS$2,FALSE),3)</f>
        <v>0</v>
      </c>
      <c r="AT92" s="15">
        <f>ROUND(VLOOKUP($C$2,'[166]ERU-1'!$A$6:$BE$17,AT$2,FALSE),3)</f>
        <v>0</v>
      </c>
      <c r="AU92" s="15">
        <f>ROUND(VLOOKUP($C$2,'[166]ERU-1'!$A$6:$BE$17,AU$2,FALSE),3)</f>
        <v>0</v>
      </c>
      <c r="AV92" s="15">
        <f>ROUND(VLOOKUP($C$2,'[166]ERU-1'!$A$6:$BE$17,AV$2,FALSE),3)</f>
        <v>1964</v>
      </c>
      <c r="AW92" s="15">
        <f>ROUND(VLOOKUP($C$2,'[166]ERU-1'!$A$6:$BE$17,AW$2,FALSE),3)</f>
        <v>0</v>
      </c>
      <c r="AX92" s="15">
        <f>ROUND(VLOOKUP($C$2,'[166]ERU-1'!$A$6:$BE$17,AX$2,FALSE),3)</f>
        <v>0</v>
      </c>
      <c r="AY92" s="15">
        <f>ROUND(VLOOKUP($C$2,'[166]ERU-1'!$A$6:$BE$17,AY$2,FALSE),3)</f>
        <v>0</v>
      </c>
      <c r="AZ92" s="15">
        <f>ROUND(VLOOKUP($C$2,'[166]ERU-1'!$A$6:$BE$17,AZ$2,FALSE),3)</f>
        <v>0</v>
      </c>
      <c r="BA92" s="15">
        <f>ROUND(VLOOKUP($C$2,'[166]ERU-1'!$A$6:$BE$17,BA$2,FALSE),3)</f>
        <v>0</v>
      </c>
      <c r="BB92" s="15">
        <f>ROUND(VLOOKUP($C$2,'[166]ERU-1'!$A$6:$BE$17,BB$2,FALSE),3)</f>
        <v>0</v>
      </c>
      <c r="BC92" s="15">
        <f>ROUND(VLOOKUP($C$2,'[166]ERU-1'!$A$6:$BE$17,BC$2,FALSE),3)</f>
        <v>0</v>
      </c>
      <c r="BD92" s="15">
        <f>ROUND(VLOOKUP($C$2,'[166]ERU-1'!$A$6:$BE$17,BD$2,FALSE),3)</f>
        <v>0</v>
      </c>
      <c r="BE92" s="15">
        <f>ROUND(VLOOKUP($C$2,'[166]ERU-1'!$A$6:$BE$17,BE$2,FALSE),3)</f>
        <v>479.52</v>
      </c>
      <c r="BF92" s="15">
        <f>ROUND(VLOOKUP($C$2,'[166]ERU-1'!$A$6:$BE$17,BF$2,FALSE),3)</f>
        <v>1964</v>
      </c>
      <c r="BG92" s="15">
        <f>ROUND(VLOOKUP($C$2,'[166]ERU-1'!$A$6:$BE$17,BG$2,FALSE),3)</f>
        <v>1287.239</v>
      </c>
      <c r="BH92" s="15"/>
      <c r="BI92" s="15"/>
      <c r="BJ92" s="15" t="s">
        <v>580</v>
      </c>
      <c r="BK92" s="37" t="str">
        <f>INDEX(Licence!$I$2:$I$181,MATCH(Data!BJ92,Licence!$C$2:$C$181,0))</f>
        <v>Vysočina</v>
      </c>
      <c r="BL92" s="15">
        <f>INDEX(Licence!$G$2:$G$181,MATCH(Data!BJ92,Licence!$C$2:$C$181,0))/1000</f>
        <v>0.999</v>
      </c>
      <c r="BM92" s="15">
        <f>INDEX(Licence!$F$2:$F$181,MATCH(Data!BJ92,Licence!$C$2:$C$181,0))/1000</f>
        <v>1.2450000000000001</v>
      </c>
      <c r="BN92" s="15" t="str">
        <f>INDEX(Licence!$K$2:$K$181,MATCH(Data!BJ92,Licence!$C$2:$C$181,0))</f>
        <v>ČEZ Distribuce, a.s.</v>
      </c>
      <c r="BO92" s="15"/>
      <c r="BP92" s="16">
        <f t="shared" si="8"/>
        <v>79.633662090377584</v>
      </c>
      <c r="BR92"/>
      <c r="BS92" t="str">
        <f t="shared" si="9"/>
        <v>KJ - Světlá nad Sázavou, Zámecká (areál sklárny)</v>
      </c>
      <c r="BU92"/>
    </row>
    <row r="93" spans="1:73" ht="18.75" x14ac:dyDescent="0.3">
      <c r="A93" s="15">
        <f>[167]ExportDB!$C$3</f>
        <v>3531</v>
      </c>
      <c r="B93" s="25">
        <f t="shared" si="12"/>
        <v>89</v>
      </c>
      <c r="C93" s="14" t="s">
        <v>691</v>
      </c>
      <c r="D93" s="15" t="str">
        <f t="shared" si="13"/>
        <v>Únor</v>
      </c>
      <c r="E93" s="15">
        <f>ROUND(VLOOKUP($C$2,'[167]ERU-1'!$A$6:$BE$17,E$2,FALSE),3)</f>
        <v>2</v>
      </c>
      <c r="F93" s="47">
        <f t="shared" si="10"/>
        <v>0</v>
      </c>
      <c r="G93" s="15">
        <f>ROUND(VLOOKUP($C$2,'[168]ERU-1'!$A$6:$BE$17,G$2,FALSE),3)</f>
        <v>666.01400000000001</v>
      </c>
      <c r="H93" s="15">
        <f>ROUND(VLOOKUP($C$2,'[168]ERU-1'!$A$6:$BE$17,H$2,FALSE),3)</f>
        <v>304.49799999999999</v>
      </c>
      <c r="I93" s="15">
        <f>ROUND(VLOOKUP($C$2,'[168]ERU-1'!$A$6:$BE$17,I$2,FALSE),3)</f>
        <v>361.51600000000002</v>
      </c>
      <c r="J93" s="15">
        <f>ROUND(VLOOKUP($C$2,'[168]ERU-1'!$A$6:$BE$17,J$2,FALSE),3)</f>
        <v>34.829000000000001</v>
      </c>
      <c r="K93" s="15">
        <f>ROUND(VLOOKUP($C$2,'[168]ERU-1'!$A$6:$BE$17,K$2,FALSE),3)</f>
        <v>0</v>
      </c>
      <c r="L93" s="15">
        <f>ROUND(VLOOKUP($C$2,'[168]ERU-1'!$A$6:$BE$17,L$2,FALSE),3)</f>
        <v>244.73</v>
      </c>
      <c r="M93" s="15">
        <f>ROUND(VLOOKUP($C$2,'[168]ERU-1'!$A$6:$BE$17,M$2,FALSE),3)</f>
        <v>1.992</v>
      </c>
      <c r="N93" s="15">
        <f>ROUND(VLOOKUP($C$2,'[168]ERU-1'!$A$6:$BE$17,N$2,FALSE),3)</f>
        <v>2.3639999999999999</v>
      </c>
      <c r="O93" s="15">
        <f>ROUND(VLOOKUP($C$2,'[168]ERU-1'!$A$6:$BE$17,O$2,FALSE),3)</f>
        <v>0</v>
      </c>
      <c r="P93" s="15">
        <f>ROUND(VLOOKUP($C$2,'[168]ERU-1'!$A$6:$BE$17,P$2,FALSE),3)</f>
        <v>0</v>
      </c>
      <c r="Q93" s="15">
        <f>ROUND(VLOOKUP($C$2,'[168]ERU-1'!$A$6:$BE$17,Q$2,FALSE),3)</f>
        <v>240.374</v>
      </c>
      <c r="R93" s="43">
        <f t="shared" si="11"/>
        <v>0</v>
      </c>
      <c r="S93" s="15">
        <f>ROUND(VLOOKUP($C$2,'[168]ERU-1'!$A$6:$BE$17,S$2,FALSE),3)</f>
        <v>1046</v>
      </c>
      <c r="T93" s="15">
        <f>ROUND(VLOOKUP($C$2,'[168]ERU-1'!$A$6:$BE$17,T$2,FALSE),3)</f>
        <v>0</v>
      </c>
      <c r="U93" s="15">
        <f>ROUND(VLOOKUP($C$2,'[168]ERU-1'!$A$6:$BE$17,U$2,FALSE),3)</f>
        <v>0</v>
      </c>
      <c r="V93" s="15">
        <f>ROUND(VLOOKUP($C$2,'[168]ERU-1'!$A$6:$BE$17,V$2,FALSE),3)</f>
        <v>0</v>
      </c>
      <c r="W93" s="15">
        <f>ROUND(VLOOKUP($C$2,'[168]ERU-1'!$A$6:$BE$17,W$2,FALSE),3)</f>
        <v>0</v>
      </c>
      <c r="X93" s="15">
        <f>ROUND(VLOOKUP($C$2,'[168]ERU-1'!$A$6:$BE$17,X$2,FALSE),3)</f>
        <v>1046</v>
      </c>
      <c r="Y93" s="15">
        <f>ROUND(VLOOKUP($C$2,'[168]ERU-1'!$A$6:$BE$17,Y$2,FALSE),3)</f>
        <v>0</v>
      </c>
      <c r="Z93" s="15">
        <f>ROUND(VLOOKUP($C$2,'[168]ERU-1'!$A$6:$BE$17,Z$2,FALSE),3)</f>
        <v>0.61199999999999999</v>
      </c>
      <c r="AA93" s="15">
        <f>ROUND(VLOOKUP($C$2,'[168]ERU-1'!$A$6:$BE$17,AA$2,FALSE),3)</f>
        <v>244.73</v>
      </c>
      <c r="AB93" s="15">
        <f>ROUND(VLOOKUP($C$2,'[168]ERU-1'!$A$6:$BE$17,AB$2,FALSE),3)</f>
        <v>4.968</v>
      </c>
      <c r="AC93" s="15">
        <f>ROUND(VLOOKUP($C$2,'[168]ERU-1'!$A$6:$BE$17,AC$2,FALSE),3)</f>
        <v>0</v>
      </c>
      <c r="AD93" s="15">
        <f>ROUND(VLOOKUP($C$2,'[168]ERU-1'!$A$6:$BE$17,AD$2,FALSE),3)</f>
        <v>0</v>
      </c>
      <c r="AE93" s="15">
        <f>ROUND(VLOOKUP($C$2,'[168]ERU-1'!$A$6:$BE$17,AE$2,FALSE),3)</f>
        <v>0</v>
      </c>
      <c r="AF93" s="15">
        <f>ROUND(VLOOKUP($C$2,'[168]ERU-1'!$A$6:$BE$17,AF$2,FALSE),3)</f>
        <v>0</v>
      </c>
      <c r="AG93" s="15">
        <f>ROUND(VLOOKUP($C$2,'[168]ERU-1'!$A$6:$BE$17,AG$2,FALSE),3)</f>
        <v>0</v>
      </c>
      <c r="AH93" s="15">
        <f>ROUND(VLOOKUP($C$2,'[168]ERU-1'!$A$6:$BE$17,AH$2,FALSE),3)</f>
        <v>1046</v>
      </c>
      <c r="AI93" s="15">
        <f>ROUND(VLOOKUP($C$2,'[168]ERU-1'!$A$6:$BE$17,AI$2,FALSE),3)</f>
        <v>0</v>
      </c>
      <c r="AJ93" s="15" t="s">
        <v>595</v>
      </c>
      <c r="AK93" s="15">
        <f>ROUND(VLOOKUP($C$2,'[168]ERU-1'!$A$6:$BE$17,AK$2,FALSE),3)</f>
        <v>0</v>
      </c>
      <c r="AL93" s="15">
        <f>ROUND(VLOOKUP($C$2,'[168]ERU-1'!$A$6:$BE$17,AL$2,FALSE),3)</f>
        <v>0</v>
      </c>
      <c r="AM93" s="15">
        <f>ROUND(VLOOKUP($C$2,'[168]ERU-1'!$A$6:$BE$17,AM$2,FALSE),3)</f>
        <v>240.374</v>
      </c>
      <c r="AN93" s="15">
        <f>ROUND(VLOOKUP($C$2,'[168]ERU-1'!$A$6:$BE$17,AN$2,FALSE),3)</f>
        <v>0</v>
      </c>
      <c r="AO93" s="15">
        <f>ROUND(VLOOKUP($C$2,'[168]ERU-1'!$A$6:$BE$17,AO$2,FALSE),3)</f>
        <v>0</v>
      </c>
      <c r="AP93" s="15">
        <f>ROUND(VLOOKUP($C$2,'[168]ERU-1'!$A$6:$BE$17,AP$2,FALSE),3)</f>
        <v>0</v>
      </c>
      <c r="AQ93" s="15">
        <f>ROUND(VLOOKUP($C$2,'[168]ERU-1'!$A$6:$BE$17,AQ$2,FALSE),3)</f>
        <v>0</v>
      </c>
      <c r="AR93" s="15">
        <f>ROUND(VLOOKUP($C$2,'[168]ERU-1'!$A$6:$BE$17,AR$2,FALSE),3)</f>
        <v>0</v>
      </c>
      <c r="AS93" s="15">
        <f>ROUND(VLOOKUP($C$2,'[168]ERU-1'!$A$6:$BE$17,AS$2,FALSE),3)</f>
        <v>0</v>
      </c>
      <c r="AT93" s="15">
        <f>ROUND(VLOOKUP($C$2,'[168]ERU-1'!$A$6:$BE$17,AT$2,FALSE),3)</f>
        <v>0</v>
      </c>
      <c r="AU93" s="15">
        <f>ROUND(VLOOKUP($C$2,'[168]ERU-1'!$A$6:$BE$17,AU$2,FALSE),3)</f>
        <v>0</v>
      </c>
      <c r="AV93" s="15">
        <f>ROUND(VLOOKUP($C$2,'[168]ERU-1'!$A$6:$BE$17,AV$2,FALSE),3)</f>
        <v>1046</v>
      </c>
      <c r="AW93" s="15">
        <f>ROUND(VLOOKUP($C$2,'[168]ERU-1'!$A$6:$BE$17,AW$2,FALSE),3)</f>
        <v>0</v>
      </c>
      <c r="AX93" s="15">
        <f>ROUND(VLOOKUP($C$2,'[168]ERU-1'!$A$6:$BE$17,AX$2,FALSE),3)</f>
        <v>0</v>
      </c>
      <c r="AY93" s="15">
        <f>ROUND(VLOOKUP($C$2,'[168]ERU-1'!$A$6:$BE$17,AY$2,FALSE),3)</f>
        <v>0</v>
      </c>
      <c r="AZ93" s="15">
        <f>ROUND(VLOOKUP($C$2,'[168]ERU-1'!$A$6:$BE$17,AZ$2,FALSE),3)</f>
        <v>0</v>
      </c>
      <c r="BA93" s="15">
        <f>ROUND(VLOOKUP($C$2,'[168]ERU-1'!$A$6:$BE$17,BA$2,FALSE),3)</f>
        <v>0</v>
      </c>
      <c r="BB93" s="15">
        <f>ROUND(VLOOKUP($C$2,'[168]ERU-1'!$A$6:$BE$17,BB$2,FALSE),3)</f>
        <v>0</v>
      </c>
      <c r="BC93" s="15">
        <f>ROUND(VLOOKUP($C$2,'[168]ERU-1'!$A$6:$BE$17,BC$2,FALSE),3)</f>
        <v>0</v>
      </c>
      <c r="BD93" s="15">
        <f>ROUND(VLOOKUP($C$2,'[168]ERU-1'!$A$6:$BE$17,BD$2,FALSE),3)</f>
        <v>0</v>
      </c>
      <c r="BE93" s="15">
        <f>ROUND(VLOOKUP($C$2,'[168]ERU-1'!$A$6:$BE$17,BE$2,FALSE),3)</f>
        <v>244.73</v>
      </c>
      <c r="BF93" s="15">
        <f>ROUND(VLOOKUP($C$2,'[168]ERU-1'!$A$6:$BE$17,BF$2,FALSE),3)</f>
        <v>1046</v>
      </c>
      <c r="BG93" s="15">
        <f>ROUND(VLOOKUP($C$2,'[168]ERU-1'!$A$6:$BE$17,BG$2,FALSE),3)</f>
        <v>666.01400000000001</v>
      </c>
      <c r="BH93" s="15"/>
      <c r="BI93" s="15"/>
      <c r="BJ93" s="15" t="s">
        <v>780</v>
      </c>
      <c r="BK93" s="15" t="str">
        <f>INDEX(Licence!$I$2:$I$181,MATCH(Data!BJ93,Licence!$C$2:$C$181,0))</f>
        <v>Olomoucký</v>
      </c>
      <c r="BL93" s="15">
        <f>INDEX(Licence!$G$2:$G$181,MATCH(Data!BJ93,Licence!$C$2:$C$181,0))/1000</f>
        <v>0.6</v>
      </c>
      <c r="BM93" s="15">
        <f>INDEX(Licence!$F$2:$F$181,MATCH(Data!BJ93,Licence!$C$2:$C$181,0))/1000</f>
        <v>0.72299999999999998</v>
      </c>
      <c r="BN93" s="15" t="str">
        <f>INDEX(Licence!$K$2:$K$181,MATCH(Data!BJ93,Licence!$C$2:$C$181,0))</f>
        <v>ČEZ Distribuce, a.s.</v>
      </c>
      <c r="BO93" s="15"/>
      <c r="BP93" s="16">
        <f t="shared" si="8"/>
        <v>80.371517048523827</v>
      </c>
      <c r="BS93" t="str">
        <f t="shared" si="9"/>
        <v>KJ - Šternberk</v>
      </c>
    </row>
    <row r="94" spans="1:73" ht="18.75" x14ac:dyDescent="0.3">
      <c r="A94" s="15">
        <f>[169]ExportDB!$C$3</f>
        <v>2857</v>
      </c>
      <c r="B94" s="25">
        <f t="shared" si="12"/>
        <v>90</v>
      </c>
      <c r="C94" s="14" t="s">
        <v>692</v>
      </c>
      <c r="D94" s="15" t="str">
        <f t="shared" si="13"/>
        <v>Únor</v>
      </c>
      <c r="E94" s="15">
        <f>ROUND(VLOOKUP($C$2,'[169]ERU-1'!$A$6:$BE$17,E$2,FALSE),3)</f>
        <v>2</v>
      </c>
      <c r="F94" s="47">
        <f t="shared" si="10"/>
        <v>0</v>
      </c>
      <c r="G94" s="15">
        <f>ROUND(VLOOKUP($C$2,'[170]ERU-1'!$A$6:$BE$17,G$2,FALSE),3)</f>
        <v>1107.6500000000001</v>
      </c>
      <c r="H94" s="15">
        <f>ROUND(VLOOKUP($C$2,'[170]ERU-1'!$A$6:$BE$17,H$2,FALSE),3)</f>
        <v>536.37099999999998</v>
      </c>
      <c r="I94" s="15">
        <f>ROUND(VLOOKUP($C$2,'[170]ERU-1'!$A$6:$BE$17,I$2,FALSE),3)</f>
        <v>571.279</v>
      </c>
      <c r="J94" s="15">
        <f>ROUND(VLOOKUP($C$2,'[170]ERU-1'!$A$6:$BE$17,J$2,FALSE),3)</f>
        <v>34.828000000000003</v>
      </c>
      <c r="K94" s="15">
        <f>ROUND(VLOOKUP($C$2,'[170]ERU-1'!$A$6:$BE$17,K$2,FALSE),3)</f>
        <v>0</v>
      </c>
      <c r="L94" s="15">
        <f>ROUND(VLOOKUP($C$2,'[170]ERU-1'!$A$6:$BE$17,L$2,FALSE),3)</f>
        <v>414.15699999999998</v>
      </c>
      <c r="M94" s="15">
        <f>ROUND(VLOOKUP($C$2,'[170]ERU-1'!$A$6:$BE$17,M$2,FALSE),3)</f>
        <v>5.7450000000000001</v>
      </c>
      <c r="N94" s="15">
        <f>ROUND(VLOOKUP($C$2,'[170]ERU-1'!$A$6:$BE$17,N$2,FALSE),3)</f>
        <v>6.1180000000000003</v>
      </c>
      <c r="O94" s="15">
        <f>ROUND(VLOOKUP($C$2,'[170]ERU-1'!$A$6:$BE$17,O$2,FALSE),3)</f>
        <v>0</v>
      </c>
      <c r="P94" s="15">
        <f>ROUND(VLOOKUP($C$2,'[170]ERU-1'!$A$6:$BE$17,P$2,FALSE),3)</f>
        <v>0</v>
      </c>
      <c r="Q94" s="15">
        <f>ROUND(VLOOKUP($C$2,'[170]ERU-1'!$A$6:$BE$17,Q$2,FALSE),3)</f>
        <v>402.29399999999998</v>
      </c>
      <c r="R94" s="43">
        <f t="shared" si="11"/>
        <v>0</v>
      </c>
      <c r="S94" s="15">
        <f>ROUND(VLOOKUP($C$2,'[170]ERU-1'!$A$6:$BE$17,S$2,FALSE),3)</f>
        <v>1588</v>
      </c>
      <c r="T94" s="15">
        <f>ROUND(VLOOKUP($C$2,'[170]ERU-1'!$A$6:$BE$17,T$2,FALSE),3)</f>
        <v>0</v>
      </c>
      <c r="U94" s="15">
        <f>ROUND(VLOOKUP($C$2,'[170]ERU-1'!$A$6:$BE$17,U$2,FALSE),3)</f>
        <v>0</v>
      </c>
      <c r="V94" s="15">
        <f>ROUND(VLOOKUP($C$2,'[170]ERU-1'!$A$6:$BE$17,V$2,FALSE),3)</f>
        <v>0</v>
      </c>
      <c r="W94" s="15">
        <f>ROUND(VLOOKUP($C$2,'[170]ERU-1'!$A$6:$BE$17,W$2,FALSE),3)</f>
        <v>0</v>
      </c>
      <c r="X94" s="15">
        <f>ROUND(VLOOKUP($C$2,'[170]ERU-1'!$A$6:$BE$17,X$2,FALSE),3)</f>
        <v>1588</v>
      </c>
      <c r="Y94" s="15">
        <f>ROUND(VLOOKUP($C$2,'[170]ERU-1'!$A$6:$BE$17,Y$2,FALSE),3)</f>
        <v>0</v>
      </c>
      <c r="Z94" s="15">
        <f>ROUND(VLOOKUP($C$2,'[170]ERU-1'!$A$6:$BE$17,Z$2,FALSE),3)</f>
        <v>4.6790000000000003</v>
      </c>
      <c r="AA94" s="15">
        <f>ROUND(VLOOKUP($C$2,'[170]ERU-1'!$A$6:$BE$17,AA$2,FALSE),3)</f>
        <v>414.15699999999998</v>
      </c>
      <c r="AB94" s="15">
        <f>ROUND(VLOOKUP($C$2,'[170]ERU-1'!$A$6:$BE$17,AB$2,FALSE),3)</f>
        <v>16.542000000000002</v>
      </c>
      <c r="AC94" s="15">
        <f>ROUND(VLOOKUP($C$2,'[170]ERU-1'!$A$6:$BE$17,AC$2,FALSE),3)</f>
        <v>0</v>
      </c>
      <c r="AD94" s="15">
        <f>ROUND(VLOOKUP($C$2,'[170]ERU-1'!$A$6:$BE$17,AD$2,FALSE),3)</f>
        <v>0</v>
      </c>
      <c r="AE94" s="15">
        <f>ROUND(VLOOKUP($C$2,'[170]ERU-1'!$A$6:$BE$17,AE$2,FALSE),3)</f>
        <v>0</v>
      </c>
      <c r="AF94" s="15">
        <f>ROUND(VLOOKUP($C$2,'[170]ERU-1'!$A$6:$BE$17,AF$2,FALSE),3)</f>
        <v>0</v>
      </c>
      <c r="AG94" s="15">
        <f>ROUND(VLOOKUP($C$2,'[170]ERU-1'!$A$6:$BE$17,AG$2,FALSE),3)</f>
        <v>0</v>
      </c>
      <c r="AH94" s="15">
        <f>ROUND(VLOOKUP($C$2,'[170]ERU-1'!$A$6:$BE$17,AH$2,FALSE),3)</f>
        <v>1588</v>
      </c>
      <c r="AI94" s="15">
        <f>ROUND(VLOOKUP($C$2,'[170]ERU-1'!$A$6:$BE$17,AI$2,FALSE),3)</f>
        <v>0</v>
      </c>
      <c r="AJ94" s="15" t="s">
        <v>595</v>
      </c>
      <c r="AK94" s="15">
        <f>ROUND(VLOOKUP($C$2,'[170]ERU-1'!$A$6:$BE$17,AK$2,FALSE),3)</f>
        <v>0</v>
      </c>
      <c r="AL94" s="15">
        <f>ROUND(VLOOKUP($C$2,'[170]ERU-1'!$A$6:$BE$17,AL$2,FALSE),3)</f>
        <v>0</v>
      </c>
      <c r="AM94" s="15">
        <f>ROUND(VLOOKUP($C$2,'[170]ERU-1'!$A$6:$BE$17,AM$2,FALSE),3)</f>
        <v>402.29399999999998</v>
      </c>
      <c r="AN94" s="15">
        <f>ROUND(VLOOKUP($C$2,'[170]ERU-1'!$A$6:$BE$17,AN$2,FALSE),3)</f>
        <v>0</v>
      </c>
      <c r="AO94" s="15">
        <f>ROUND(VLOOKUP($C$2,'[170]ERU-1'!$A$6:$BE$17,AO$2,FALSE),3)</f>
        <v>0</v>
      </c>
      <c r="AP94" s="15">
        <f>ROUND(VLOOKUP($C$2,'[170]ERU-1'!$A$6:$BE$17,AP$2,FALSE),3)</f>
        <v>0</v>
      </c>
      <c r="AQ94" s="15">
        <f>ROUND(VLOOKUP($C$2,'[170]ERU-1'!$A$6:$BE$17,AQ$2,FALSE),3)</f>
        <v>0</v>
      </c>
      <c r="AR94" s="15">
        <f>ROUND(VLOOKUP($C$2,'[170]ERU-1'!$A$6:$BE$17,AR$2,FALSE),3)</f>
        <v>0</v>
      </c>
      <c r="AS94" s="15">
        <f>ROUND(VLOOKUP($C$2,'[170]ERU-1'!$A$6:$BE$17,AS$2,FALSE),3)</f>
        <v>0</v>
      </c>
      <c r="AT94" s="15">
        <f>ROUND(VLOOKUP($C$2,'[170]ERU-1'!$A$6:$BE$17,AT$2,FALSE),3)</f>
        <v>0</v>
      </c>
      <c r="AU94" s="15">
        <f>ROUND(VLOOKUP($C$2,'[170]ERU-1'!$A$6:$BE$17,AU$2,FALSE),3)</f>
        <v>0</v>
      </c>
      <c r="AV94" s="15">
        <f>ROUND(VLOOKUP($C$2,'[170]ERU-1'!$A$6:$BE$17,AV$2,FALSE),3)</f>
        <v>1588</v>
      </c>
      <c r="AW94" s="15">
        <f>ROUND(VLOOKUP($C$2,'[170]ERU-1'!$A$6:$BE$17,AW$2,FALSE),3)</f>
        <v>0</v>
      </c>
      <c r="AX94" s="15">
        <f>ROUND(VLOOKUP($C$2,'[170]ERU-1'!$A$6:$BE$17,AX$2,FALSE),3)</f>
        <v>0</v>
      </c>
      <c r="AY94" s="15">
        <f>ROUND(VLOOKUP($C$2,'[170]ERU-1'!$A$6:$BE$17,AY$2,FALSE),3)</f>
        <v>0</v>
      </c>
      <c r="AZ94" s="15">
        <f>ROUND(VLOOKUP($C$2,'[170]ERU-1'!$A$6:$BE$17,AZ$2,FALSE),3)</f>
        <v>0</v>
      </c>
      <c r="BA94" s="15">
        <f>ROUND(VLOOKUP($C$2,'[170]ERU-1'!$A$6:$BE$17,BA$2,FALSE),3)</f>
        <v>0</v>
      </c>
      <c r="BB94" s="15">
        <f>ROUND(VLOOKUP($C$2,'[170]ERU-1'!$A$6:$BE$17,BB$2,FALSE),3)</f>
        <v>0</v>
      </c>
      <c r="BC94" s="15">
        <f>ROUND(VLOOKUP($C$2,'[170]ERU-1'!$A$6:$BE$17,BC$2,FALSE),3)</f>
        <v>0</v>
      </c>
      <c r="BD94" s="15">
        <f>ROUND(VLOOKUP($C$2,'[170]ERU-1'!$A$6:$BE$17,BD$2,FALSE),3)</f>
        <v>0</v>
      </c>
      <c r="BE94" s="15">
        <f>ROUND(VLOOKUP($C$2,'[170]ERU-1'!$A$6:$BE$17,BE$2,FALSE),3)</f>
        <v>414.15699999999998</v>
      </c>
      <c r="BF94" s="15">
        <f>ROUND(VLOOKUP($C$2,'[170]ERU-1'!$A$6:$BE$17,BF$2,FALSE),3)</f>
        <v>1588</v>
      </c>
      <c r="BG94" s="15">
        <f>ROUND(VLOOKUP($C$2,'[170]ERU-1'!$A$6:$BE$17,BG$2,FALSE),3)</f>
        <v>1107.6500000000001</v>
      </c>
      <c r="BH94" s="15"/>
      <c r="BI94" s="15"/>
      <c r="BJ94" s="15" t="s">
        <v>781</v>
      </c>
      <c r="BK94" s="15" t="str">
        <f>INDEX(Licence!$I$2:$I$181,MATCH(Data!BJ94,Licence!$C$2:$C$181,0))</f>
        <v>Olomoucký</v>
      </c>
      <c r="BL94" s="15">
        <f>INDEX(Licence!$G$2:$G$181,MATCH(Data!BJ94,Licence!$C$2:$C$181,0))/1000</f>
        <v>0.999</v>
      </c>
      <c r="BM94" s="15">
        <f>INDEX(Licence!$F$2:$F$181,MATCH(Data!BJ94,Licence!$C$2:$C$181,0))/1000</f>
        <v>1.1619999999999999</v>
      </c>
      <c r="BN94" s="15" t="str">
        <f>INDEX(Licence!$K$2:$K$181,MATCH(Data!BJ94,Licence!$C$2:$C$181,0))</f>
        <v>ČEZ Distribuce, a.s.</v>
      </c>
      <c r="BO94" s="15"/>
      <c r="BP94" s="16">
        <f t="shared" si="8"/>
        <v>77.214653646107607</v>
      </c>
      <c r="BS94" t="str">
        <f t="shared" si="9"/>
        <v>KJ - Šumperk</v>
      </c>
    </row>
    <row r="95" spans="1:73" ht="18.75" x14ac:dyDescent="0.3">
      <c r="A95" s="15">
        <f>[171]ExportDB!$C$3</f>
        <v>3082</v>
      </c>
      <c r="B95" s="25">
        <f t="shared" si="12"/>
        <v>91</v>
      </c>
      <c r="C95" s="14" t="s">
        <v>693</v>
      </c>
      <c r="D95" s="15" t="str">
        <f t="shared" si="13"/>
        <v>Únor</v>
      </c>
      <c r="E95" s="15">
        <f>ROUND(VLOOKUP($C$2,'[171]ERU-1'!$A$6:$BE$17,E$2,FALSE),3)</f>
        <v>2</v>
      </c>
      <c r="F95" s="47">
        <f t="shared" si="10"/>
        <v>0</v>
      </c>
      <c r="G95" s="15">
        <f>ROUND(VLOOKUP($C$2,'[172]ERU-1'!$A$6:$BE$17,G$2,FALSE),3)</f>
        <v>2238.1239999999998</v>
      </c>
      <c r="H95" s="15">
        <f>ROUND(VLOOKUP($C$2,'[172]ERU-1'!$A$6:$BE$17,H$2,FALSE),3)</f>
        <v>1058.5350000000001</v>
      </c>
      <c r="I95" s="15">
        <f>ROUND(VLOOKUP($C$2,'[172]ERU-1'!$A$6:$BE$17,I$2,FALSE),3)</f>
        <v>1179.5889999999999</v>
      </c>
      <c r="J95" s="15">
        <f>ROUND(VLOOKUP($C$2,'[172]ERU-1'!$A$6:$BE$17,J$2,FALSE),3)</f>
        <v>35.369</v>
      </c>
      <c r="K95" s="15">
        <f>ROUND(VLOOKUP($C$2,'[172]ERU-1'!$A$6:$BE$17,K$2,FALSE),3)</f>
        <v>0</v>
      </c>
      <c r="L95" s="15">
        <f>ROUND(VLOOKUP($C$2,'[172]ERU-1'!$A$6:$BE$17,L$2,FALSE),3)</f>
        <v>834.31</v>
      </c>
      <c r="M95" s="15">
        <f>ROUND(VLOOKUP($C$2,'[172]ERU-1'!$A$6:$BE$17,M$2,FALSE),3)</f>
        <v>2.1110000000000002</v>
      </c>
      <c r="N95" s="15">
        <f>ROUND(VLOOKUP($C$2,'[172]ERU-1'!$A$6:$BE$17,N$2,FALSE),3)</f>
        <v>2.3530000000000002</v>
      </c>
      <c r="O95" s="15">
        <f>ROUND(VLOOKUP($C$2,'[172]ERU-1'!$A$6:$BE$17,O$2,FALSE),3)</f>
        <v>0</v>
      </c>
      <c r="P95" s="15">
        <f>ROUND(VLOOKUP($C$2,'[172]ERU-1'!$A$6:$BE$17,P$2,FALSE),3)</f>
        <v>0</v>
      </c>
      <c r="Q95" s="15">
        <f>ROUND(VLOOKUP($C$2,'[172]ERU-1'!$A$6:$BE$17,Q$2,FALSE),3)</f>
        <v>829.846</v>
      </c>
      <c r="R95" s="43">
        <f t="shared" si="11"/>
        <v>0</v>
      </c>
      <c r="S95" s="15">
        <f>ROUND(VLOOKUP($C$2,'[172]ERU-1'!$A$6:$BE$17,S$2,FALSE),3)</f>
        <v>3347</v>
      </c>
      <c r="T95" s="15">
        <f>ROUND(VLOOKUP($C$2,'[172]ERU-1'!$A$6:$BE$17,T$2,FALSE),3)</f>
        <v>0</v>
      </c>
      <c r="U95" s="15">
        <f>ROUND(VLOOKUP($C$2,'[172]ERU-1'!$A$6:$BE$17,U$2,FALSE),3)</f>
        <v>0</v>
      </c>
      <c r="V95" s="15">
        <f>ROUND(VLOOKUP($C$2,'[172]ERU-1'!$A$6:$BE$17,V$2,FALSE),3)</f>
        <v>0</v>
      </c>
      <c r="W95" s="15">
        <f>ROUND(VLOOKUP($C$2,'[172]ERU-1'!$A$6:$BE$17,W$2,FALSE),3)</f>
        <v>0</v>
      </c>
      <c r="X95" s="15">
        <f>ROUND(VLOOKUP($C$2,'[172]ERU-1'!$A$6:$BE$17,X$2,FALSE),3)</f>
        <v>3347</v>
      </c>
      <c r="Y95" s="15">
        <f>ROUND(VLOOKUP($C$2,'[172]ERU-1'!$A$6:$BE$17,Y$2,FALSE),3)</f>
        <v>0</v>
      </c>
      <c r="Z95" s="15">
        <f>ROUND(VLOOKUP($C$2,'[172]ERU-1'!$A$6:$BE$17,Z$2,FALSE),3)</f>
        <v>1.0780000000000001</v>
      </c>
      <c r="AA95" s="15">
        <f>ROUND(VLOOKUP($C$2,'[172]ERU-1'!$A$6:$BE$17,AA$2,FALSE),3)</f>
        <v>834.31</v>
      </c>
      <c r="AB95" s="15">
        <f>ROUND(VLOOKUP($C$2,'[172]ERU-1'!$A$6:$BE$17,AB$2,FALSE),3)</f>
        <v>5.5419999999999998</v>
      </c>
      <c r="AC95" s="15">
        <f>ROUND(VLOOKUP($C$2,'[172]ERU-1'!$A$6:$BE$17,AC$2,FALSE),3)</f>
        <v>0</v>
      </c>
      <c r="AD95" s="15">
        <f>ROUND(VLOOKUP($C$2,'[172]ERU-1'!$A$6:$BE$17,AD$2,FALSE),3)</f>
        <v>0</v>
      </c>
      <c r="AE95" s="15">
        <f>ROUND(VLOOKUP($C$2,'[172]ERU-1'!$A$6:$BE$17,AE$2,FALSE),3)</f>
        <v>0</v>
      </c>
      <c r="AF95" s="15">
        <f>ROUND(VLOOKUP($C$2,'[172]ERU-1'!$A$6:$BE$17,AF$2,FALSE),3)</f>
        <v>0</v>
      </c>
      <c r="AG95" s="15">
        <f>ROUND(VLOOKUP($C$2,'[172]ERU-1'!$A$6:$BE$17,AG$2,FALSE),3)</f>
        <v>0</v>
      </c>
      <c r="AH95" s="15">
        <f>ROUND(VLOOKUP($C$2,'[172]ERU-1'!$A$6:$BE$17,AH$2,FALSE),3)</f>
        <v>3347</v>
      </c>
      <c r="AI95" s="15">
        <f>ROUND(VLOOKUP($C$2,'[172]ERU-1'!$A$6:$BE$17,AI$2,FALSE),3)</f>
        <v>0</v>
      </c>
      <c r="AJ95" s="15" t="s">
        <v>595</v>
      </c>
      <c r="AK95" s="15">
        <f>ROUND(VLOOKUP($C$2,'[172]ERU-1'!$A$6:$BE$17,AK$2,FALSE),3)</f>
        <v>0</v>
      </c>
      <c r="AL95" s="15">
        <f>ROUND(VLOOKUP($C$2,'[172]ERU-1'!$A$6:$BE$17,AL$2,FALSE),3)</f>
        <v>0</v>
      </c>
      <c r="AM95" s="15">
        <f>ROUND(VLOOKUP($C$2,'[172]ERU-1'!$A$6:$BE$17,AM$2,FALSE),3)</f>
        <v>829.846</v>
      </c>
      <c r="AN95" s="15">
        <f>ROUND(VLOOKUP($C$2,'[172]ERU-1'!$A$6:$BE$17,AN$2,FALSE),3)</f>
        <v>0</v>
      </c>
      <c r="AO95" s="15">
        <f>ROUND(VLOOKUP($C$2,'[172]ERU-1'!$A$6:$BE$17,AO$2,FALSE),3)</f>
        <v>0</v>
      </c>
      <c r="AP95" s="15">
        <f>ROUND(VLOOKUP($C$2,'[172]ERU-1'!$A$6:$BE$17,AP$2,FALSE),3)</f>
        <v>0</v>
      </c>
      <c r="AQ95" s="15">
        <f>ROUND(VLOOKUP($C$2,'[172]ERU-1'!$A$6:$BE$17,AQ$2,FALSE),3)</f>
        <v>0</v>
      </c>
      <c r="AR95" s="15">
        <f>ROUND(VLOOKUP($C$2,'[172]ERU-1'!$A$6:$BE$17,AR$2,FALSE),3)</f>
        <v>0</v>
      </c>
      <c r="AS95" s="15">
        <f>ROUND(VLOOKUP($C$2,'[172]ERU-1'!$A$6:$BE$17,AS$2,FALSE),3)</f>
        <v>0</v>
      </c>
      <c r="AT95" s="15">
        <f>ROUND(VLOOKUP($C$2,'[172]ERU-1'!$A$6:$BE$17,AT$2,FALSE),3)</f>
        <v>0</v>
      </c>
      <c r="AU95" s="15">
        <f>ROUND(VLOOKUP($C$2,'[172]ERU-1'!$A$6:$BE$17,AU$2,FALSE),3)</f>
        <v>0</v>
      </c>
      <c r="AV95" s="15">
        <f>ROUND(VLOOKUP($C$2,'[172]ERU-1'!$A$6:$BE$17,AV$2,FALSE),3)</f>
        <v>3347</v>
      </c>
      <c r="AW95" s="15">
        <f>ROUND(VLOOKUP($C$2,'[172]ERU-1'!$A$6:$BE$17,AW$2,FALSE),3)</f>
        <v>0</v>
      </c>
      <c r="AX95" s="15">
        <f>ROUND(VLOOKUP($C$2,'[172]ERU-1'!$A$6:$BE$17,AX$2,FALSE),3)</f>
        <v>0</v>
      </c>
      <c r="AY95" s="15">
        <f>ROUND(VLOOKUP($C$2,'[172]ERU-1'!$A$6:$BE$17,AY$2,FALSE),3)</f>
        <v>0</v>
      </c>
      <c r="AZ95" s="15">
        <f>ROUND(VLOOKUP($C$2,'[172]ERU-1'!$A$6:$BE$17,AZ$2,FALSE),3)</f>
        <v>0</v>
      </c>
      <c r="BA95" s="15">
        <f>ROUND(VLOOKUP($C$2,'[172]ERU-1'!$A$6:$BE$17,BA$2,FALSE),3)</f>
        <v>0</v>
      </c>
      <c r="BB95" s="15">
        <f>ROUND(VLOOKUP($C$2,'[172]ERU-1'!$A$6:$BE$17,BB$2,FALSE),3)</f>
        <v>0</v>
      </c>
      <c r="BC95" s="15">
        <f>ROUND(VLOOKUP($C$2,'[172]ERU-1'!$A$6:$BE$17,BC$2,FALSE),3)</f>
        <v>0</v>
      </c>
      <c r="BD95" s="15">
        <f>ROUND(VLOOKUP($C$2,'[172]ERU-1'!$A$6:$BE$17,BD$2,FALSE),3)</f>
        <v>0</v>
      </c>
      <c r="BE95" s="15">
        <f>ROUND(VLOOKUP($C$2,'[172]ERU-1'!$A$6:$BE$17,BE$2,FALSE),3)</f>
        <v>834.31</v>
      </c>
      <c r="BF95" s="15">
        <f>ROUND(VLOOKUP($C$2,'[172]ERU-1'!$A$6:$BE$17,BF$2,FALSE),3)</f>
        <v>3347</v>
      </c>
      <c r="BG95" s="15">
        <f>ROUND(VLOOKUP($C$2,'[172]ERU-1'!$A$6:$BE$17,BG$2,FALSE),3)</f>
        <v>2238.1239999999998</v>
      </c>
      <c r="BH95" s="15"/>
      <c r="BI95" s="15"/>
      <c r="BJ95" s="15" t="s">
        <v>782</v>
      </c>
      <c r="BK95" s="15" t="str">
        <f>INDEX(Licence!$I$2:$I$181,MATCH(Data!BJ95,Licence!$C$2:$C$181,0))</f>
        <v>Liberecký</v>
      </c>
      <c r="BL95" s="15">
        <f>INDEX(Licence!$G$2:$G$181,MATCH(Data!BJ95,Licence!$C$2:$C$181,0))/1000</f>
        <v>2</v>
      </c>
      <c r="BM95" s="15">
        <f>INDEX(Licence!$F$2:$F$181,MATCH(Data!BJ95,Licence!$C$2:$C$181,0))/1000</f>
        <v>2.254</v>
      </c>
      <c r="BN95" s="15" t="str">
        <f>INDEX(Licence!$K$2:$K$181,MATCH(Data!BJ95,Licence!$C$2:$C$181,0))</f>
        <v>ČEZ Distribuce, a.s.</v>
      </c>
      <c r="BO95" s="15"/>
      <c r="BP95" s="16">
        <f t="shared" si="8"/>
        <v>78.817448104851309</v>
      </c>
      <c r="BS95" t="str">
        <f t="shared" si="9"/>
        <v>KJ - Tanvald</v>
      </c>
    </row>
    <row r="96" spans="1:73" ht="18.75" x14ac:dyDescent="0.3">
      <c r="A96" s="15">
        <f>[173]ExportDB!$C$3</f>
        <v>2881</v>
      </c>
      <c r="B96" s="25">
        <f t="shared" si="12"/>
        <v>92</v>
      </c>
      <c r="C96" s="14" t="s">
        <v>694</v>
      </c>
      <c r="D96" s="15" t="str">
        <f t="shared" si="13"/>
        <v>Únor</v>
      </c>
      <c r="E96" s="15">
        <f>ROUND(VLOOKUP($C$2,'[173]ERU-1'!$A$6:$BE$17,E$2,FALSE),3)</f>
        <v>2</v>
      </c>
      <c r="F96" s="47">
        <f t="shared" si="10"/>
        <v>0</v>
      </c>
      <c r="G96" s="15">
        <f>ROUND(VLOOKUP($C$2,'[174]ERU-1'!$A$6:$BE$17,G$2,FALSE),3)</f>
        <v>1998.704</v>
      </c>
      <c r="H96" s="15">
        <f>ROUND(VLOOKUP($C$2,'[174]ERU-1'!$A$6:$BE$17,H$2,FALSE),3)</f>
        <v>931.86699999999996</v>
      </c>
      <c r="I96" s="15">
        <f>ROUND(VLOOKUP($C$2,'[174]ERU-1'!$A$6:$BE$17,I$2,FALSE),3)</f>
        <v>1066.837</v>
      </c>
      <c r="J96" s="15">
        <f>ROUND(VLOOKUP($C$2,'[174]ERU-1'!$A$6:$BE$17,J$2,FALSE),3)</f>
        <v>35.008000000000003</v>
      </c>
      <c r="K96" s="15">
        <f>ROUND(VLOOKUP($C$2,'[174]ERU-1'!$A$6:$BE$17,K$2,FALSE),3)</f>
        <v>0</v>
      </c>
      <c r="L96" s="15">
        <f>ROUND(VLOOKUP($C$2,'[174]ERU-1'!$A$6:$BE$17,L$2,FALSE),3)</f>
        <v>738.09500000000003</v>
      </c>
      <c r="M96" s="15">
        <f>ROUND(VLOOKUP($C$2,'[174]ERU-1'!$A$6:$BE$17,M$2,FALSE),3)</f>
        <v>12.289</v>
      </c>
      <c r="N96" s="15">
        <f>ROUND(VLOOKUP($C$2,'[174]ERU-1'!$A$6:$BE$17,N$2,FALSE),3)</f>
        <v>14.068</v>
      </c>
      <c r="O96" s="15">
        <f>ROUND(VLOOKUP($C$2,'[174]ERU-1'!$A$6:$BE$17,O$2,FALSE),3)</f>
        <v>0</v>
      </c>
      <c r="P96" s="15">
        <f>ROUND(VLOOKUP($C$2,'[174]ERU-1'!$A$6:$BE$17,P$2,FALSE),3)</f>
        <v>0</v>
      </c>
      <c r="Q96" s="15">
        <f>ROUND(VLOOKUP($C$2,'[174]ERU-1'!$A$6:$BE$17,Q$2,FALSE),3)</f>
        <v>711.73800000000006</v>
      </c>
      <c r="R96" s="43">
        <f t="shared" si="11"/>
        <v>0</v>
      </c>
      <c r="S96" s="15">
        <f>ROUND(VLOOKUP($C$2,'[174]ERU-1'!$A$6:$BE$17,S$2,FALSE),3)</f>
        <v>3042</v>
      </c>
      <c r="T96" s="15">
        <f>ROUND(VLOOKUP($C$2,'[174]ERU-1'!$A$6:$BE$17,T$2,FALSE),3)</f>
        <v>0</v>
      </c>
      <c r="U96" s="15">
        <f>ROUND(VLOOKUP($C$2,'[174]ERU-1'!$A$6:$BE$17,U$2,FALSE),3)</f>
        <v>0</v>
      </c>
      <c r="V96" s="15">
        <f>ROUND(VLOOKUP($C$2,'[174]ERU-1'!$A$6:$BE$17,V$2,FALSE),3)</f>
        <v>0</v>
      </c>
      <c r="W96" s="15">
        <f>ROUND(VLOOKUP($C$2,'[174]ERU-1'!$A$6:$BE$17,W$2,FALSE),3)</f>
        <v>0</v>
      </c>
      <c r="X96" s="15">
        <f>ROUND(VLOOKUP($C$2,'[174]ERU-1'!$A$6:$BE$17,X$2,FALSE),3)</f>
        <v>3042</v>
      </c>
      <c r="Y96" s="15">
        <f>ROUND(VLOOKUP($C$2,'[174]ERU-1'!$A$6:$BE$17,Y$2,FALSE),3)</f>
        <v>0</v>
      </c>
      <c r="Z96" s="15">
        <f>ROUND(VLOOKUP($C$2,'[174]ERU-1'!$A$6:$BE$17,Z$2,FALSE),3)</f>
        <v>0.81200000000000006</v>
      </c>
      <c r="AA96" s="15">
        <f>ROUND(VLOOKUP($C$2,'[174]ERU-1'!$A$6:$BE$17,AA$2,FALSE),3)</f>
        <v>738.09500000000003</v>
      </c>
      <c r="AB96" s="15">
        <f>ROUND(VLOOKUP($C$2,'[174]ERU-1'!$A$6:$BE$17,AB$2,FALSE),3)</f>
        <v>27.169</v>
      </c>
      <c r="AC96" s="15">
        <f>ROUND(VLOOKUP($C$2,'[174]ERU-1'!$A$6:$BE$17,AC$2,FALSE),3)</f>
        <v>0</v>
      </c>
      <c r="AD96" s="15">
        <f>ROUND(VLOOKUP($C$2,'[174]ERU-1'!$A$6:$BE$17,AD$2,FALSE),3)</f>
        <v>0</v>
      </c>
      <c r="AE96" s="15">
        <f>ROUND(VLOOKUP($C$2,'[174]ERU-1'!$A$6:$BE$17,AE$2,FALSE),3)</f>
        <v>0</v>
      </c>
      <c r="AF96" s="15">
        <f>ROUND(VLOOKUP($C$2,'[174]ERU-1'!$A$6:$BE$17,AF$2,FALSE),3)</f>
        <v>0</v>
      </c>
      <c r="AG96" s="15">
        <f>ROUND(VLOOKUP($C$2,'[174]ERU-1'!$A$6:$BE$17,AG$2,FALSE),3)</f>
        <v>0</v>
      </c>
      <c r="AH96" s="15">
        <f>ROUND(VLOOKUP($C$2,'[174]ERU-1'!$A$6:$BE$17,AH$2,FALSE),3)</f>
        <v>3042</v>
      </c>
      <c r="AI96" s="15">
        <f>ROUND(VLOOKUP($C$2,'[174]ERU-1'!$A$6:$BE$17,AI$2,FALSE),3)</f>
        <v>0</v>
      </c>
      <c r="AJ96" s="15" t="s">
        <v>595</v>
      </c>
      <c r="AK96" s="15">
        <f>ROUND(VLOOKUP($C$2,'[174]ERU-1'!$A$6:$BE$17,AK$2,FALSE),3)</f>
        <v>0</v>
      </c>
      <c r="AL96" s="15">
        <f>ROUND(VLOOKUP($C$2,'[174]ERU-1'!$A$6:$BE$17,AL$2,FALSE),3)</f>
        <v>0</v>
      </c>
      <c r="AM96" s="15">
        <f>ROUND(VLOOKUP($C$2,'[174]ERU-1'!$A$6:$BE$17,AM$2,FALSE),3)</f>
        <v>711.73800000000006</v>
      </c>
      <c r="AN96" s="15">
        <f>ROUND(VLOOKUP($C$2,'[174]ERU-1'!$A$6:$BE$17,AN$2,FALSE),3)</f>
        <v>0</v>
      </c>
      <c r="AO96" s="15">
        <f>ROUND(VLOOKUP($C$2,'[174]ERU-1'!$A$6:$BE$17,AO$2,FALSE),3)</f>
        <v>0</v>
      </c>
      <c r="AP96" s="15">
        <f>ROUND(VLOOKUP($C$2,'[174]ERU-1'!$A$6:$BE$17,AP$2,FALSE),3)</f>
        <v>0</v>
      </c>
      <c r="AQ96" s="15">
        <f>ROUND(VLOOKUP($C$2,'[174]ERU-1'!$A$6:$BE$17,AQ$2,FALSE),3)</f>
        <v>0</v>
      </c>
      <c r="AR96" s="15">
        <f>ROUND(VLOOKUP($C$2,'[174]ERU-1'!$A$6:$BE$17,AR$2,FALSE),3)</f>
        <v>0</v>
      </c>
      <c r="AS96" s="15">
        <f>ROUND(VLOOKUP($C$2,'[174]ERU-1'!$A$6:$BE$17,AS$2,FALSE),3)</f>
        <v>0</v>
      </c>
      <c r="AT96" s="15">
        <f>ROUND(VLOOKUP($C$2,'[174]ERU-1'!$A$6:$BE$17,AT$2,FALSE),3)</f>
        <v>0</v>
      </c>
      <c r="AU96" s="15">
        <f>ROUND(VLOOKUP($C$2,'[174]ERU-1'!$A$6:$BE$17,AU$2,FALSE),3)</f>
        <v>0</v>
      </c>
      <c r="AV96" s="15">
        <f>ROUND(VLOOKUP($C$2,'[174]ERU-1'!$A$6:$BE$17,AV$2,FALSE),3)</f>
        <v>3042</v>
      </c>
      <c r="AW96" s="15">
        <f>ROUND(VLOOKUP($C$2,'[174]ERU-1'!$A$6:$BE$17,AW$2,FALSE),3)</f>
        <v>0</v>
      </c>
      <c r="AX96" s="15">
        <f>ROUND(VLOOKUP($C$2,'[174]ERU-1'!$A$6:$BE$17,AX$2,FALSE),3)</f>
        <v>0</v>
      </c>
      <c r="AY96" s="15">
        <f>ROUND(VLOOKUP($C$2,'[174]ERU-1'!$A$6:$BE$17,AY$2,FALSE),3)</f>
        <v>0</v>
      </c>
      <c r="AZ96" s="15">
        <f>ROUND(VLOOKUP($C$2,'[174]ERU-1'!$A$6:$BE$17,AZ$2,FALSE),3)</f>
        <v>0</v>
      </c>
      <c r="BA96" s="15">
        <f>ROUND(VLOOKUP($C$2,'[174]ERU-1'!$A$6:$BE$17,BA$2,FALSE),3)</f>
        <v>0</v>
      </c>
      <c r="BB96" s="15">
        <f>ROUND(VLOOKUP($C$2,'[174]ERU-1'!$A$6:$BE$17,BB$2,FALSE),3)</f>
        <v>0</v>
      </c>
      <c r="BC96" s="15">
        <f>ROUND(VLOOKUP($C$2,'[174]ERU-1'!$A$6:$BE$17,BC$2,FALSE),3)</f>
        <v>0</v>
      </c>
      <c r="BD96" s="15">
        <f>ROUND(VLOOKUP($C$2,'[174]ERU-1'!$A$6:$BE$17,BD$2,FALSE),3)</f>
        <v>0</v>
      </c>
      <c r="BE96" s="15">
        <f>ROUND(VLOOKUP($C$2,'[174]ERU-1'!$A$6:$BE$17,BE$2,FALSE),3)</f>
        <v>738.09500000000003</v>
      </c>
      <c r="BF96" s="15">
        <f>ROUND(VLOOKUP($C$2,'[174]ERU-1'!$A$6:$BE$17,BF$2,FALSE),3)</f>
        <v>3042</v>
      </c>
      <c r="BG96" s="15">
        <f>ROUND(VLOOKUP($C$2,'[174]ERU-1'!$A$6:$BE$17,BG$2,FALSE),3)</f>
        <v>1998.704</v>
      </c>
      <c r="BH96" s="15"/>
      <c r="BI96" s="15"/>
      <c r="BJ96" s="15" t="s">
        <v>783</v>
      </c>
      <c r="BK96" s="15" t="str">
        <f>INDEX(Licence!$I$2:$I$181,MATCH(Data!BJ96,Licence!$C$2:$C$181,0))</f>
        <v>Pardubický</v>
      </c>
      <c r="BL96" s="15">
        <f>INDEX(Licence!$G$2:$G$181,MATCH(Data!BJ96,Licence!$C$2:$C$181,0))/1000</f>
        <v>1.56</v>
      </c>
      <c r="BM96" s="15">
        <f>INDEX(Licence!$F$2:$F$181,MATCH(Data!BJ96,Licence!$C$2:$C$181,0))/1000</f>
        <v>1.7909999999999999</v>
      </c>
      <c r="BN96" s="15" t="str">
        <f>INDEX(Licence!$K$2:$K$181,MATCH(Data!BJ96,Licence!$C$2:$C$181,0))</f>
        <v>ČEZ Distribuce, a.s.</v>
      </c>
      <c r="BO96" s="15"/>
      <c r="BP96" s="16">
        <f t="shared" si="8"/>
        <v>79.206075536947949</v>
      </c>
      <c r="BS96" t="str">
        <f t="shared" si="9"/>
        <v>KJ - Ústí nad Orlicí</v>
      </c>
    </row>
    <row r="97" spans="1:71" ht="18.75" x14ac:dyDescent="0.3">
      <c r="A97" s="15">
        <f>[175]ExportDB!$C$3</f>
        <v>3081</v>
      </c>
      <c r="B97" s="25">
        <f t="shared" si="12"/>
        <v>93</v>
      </c>
      <c r="C97" s="14" t="s">
        <v>695</v>
      </c>
      <c r="D97" s="15" t="str">
        <f t="shared" si="13"/>
        <v>Únor</v>
      </c>
      <c r="E97" s="15">
        <f>ROUND(VLOOKUP($C$2,'[175]ERU-1'!$A$6:$BE$17,E$2,FALSE),3)</f>
        <v>2</v>
      </c>
      <c r="F97" s="47">
        <f t="shared" si="10"/>
        <v>0</v>
      </c>
      <c r="G97" s="15">
        <f>ROUND(VLOOKUP($C$2,'[176]ERU-1'!$A$6:$BE$17,G$2,FALSE),3)</f>
        <v>648.72299999999996</v>
      </c>
      <c r="H97" s="15">
        <f>ROUND(VLOOKUP($C$2,'[176]ERU-1'!$A$6:$BE$17,H$2,FALSE),3)</f>
        <v>298.09199999999998</v>
      </c>
      <c r="I97" s="15">
        <f>ROUND(VLOOKUP($C$2,'[176]ERU-1'!$A$6:$BE$17,I$2,FALSE),3)</f>
        <v>350.63099999999997</v>
      </c>
      <c r="J97" s="15">
        <f>ROUND(VLOOKUP($C$2,'[176]ERU-1'!$A$6:$BE$17,J$2,FALSE),3)</f>
        <v>34.987000000000002</v>
      </c>
      <c r="K97" s="15">
        <f>ROUND(VLOOKUP($C$2,'[176]ERU-1'!$A$6:$BE$17,K$2,FALSE),3)</f>
        <v>0</v>
      </c>
      <c r="L97" s="15">
        <f>ROUND(VLOOKUP($C$2,'[176]ERU-1'!$A$6:$BE$17,L$2,FALSE),3)</f>
        <v>238.75299999999999</v>
      </c>
      <c r="M97" s="15">
        <f>ROUND(VLOOKUP($C$2,'[176]ERU-1'!$A$6:$BE$17,M$2,FALSE),3)</f>
        <v>3.9489999999999998</v>
      </c>
      <c r="N97" s="15">
        <f>ROUND(VLOOKUP($C$2,'[176]ERU-1'!$A$6:$BE$17,N$2,FALSE),3)</f>
        <v>4.6449999999999996</v>
      </c>
      <c r="O97" s="15">
        <f>ROUND(VLOOKUP($C$2,'[176]ERU-1'!$A$6:$BE$17,O$2,FALSE),3)</f>
        <v>0</v>
      </c>
      <c r="P97" s="15">
        <f>ROUND(VLOOKUP($C$2,'[176]ERU-1'!$A$6:$BE$17,P$2,FALSE),3)</f>
        <v>0</v>
      </c>
      <c r="Q97" s="15">
        <f>ROUND(VLOOKUP($C$2,'[176]ERU-1'!$A$6:$BE$17,Q$2,FALSE),3)</f>
        <v>230.15899999999999</v>
      </c>
      <c r="R97" s="43">
        <f t="shared" si="11"/>
        <v>0</v>
      </c>
      <c r="S97" s="15">
        <f>ROUND(VLOOKUP($C$2,'[176]ERU-1'!$A$6:$BE$17,S$2,FALSE),3)</f>
        <v>1011</v>
      </c>
      <c r="T97" s="15">
        <f>ROUND(VLOOKUP($C$2,'[176]ERU-1'!$A$6:$BE$17,T$2,FALSE),3)</f>
        <v>0</v>
      </c>
      <c r="U97" s="15">
        <f>ROUND(VLOOKUP($C$2,'[176]ERU-1'!$A$6:$BE$17,U$2,FALSE),3)</f>
        <v>0</v>
      </c>
      <c r="V97" s="15">
        <f>ROUND(VLOOKUP($C$2,'[176]ERU-1'!$A$6:$BE$17,V$2,FALSE),3)</f>
        <v>0</v>
      </c>
      <c r="W97" s="15">
        <f>ROUND(VLOOKUP($C$2,'[176]ERU-1'!$A$6:$BE$17,W$2,FALSE),3)</f>
        <v>0</v>
      </c>
      <c r="X97" s="15">
        <f>ROUND(VLOOKUP($C$2,'[176]ERU-1'!$A$6:$BE$17,X$2,FALSE),3)</f>
        <v>1011</v>
      </c>
      <c r="Y97" s="15">
        <f>ROUND(VLOOKUP($C$2,'[176]ERU-1'!$A$6:$BE$17,Y$2,FALSE),3)</f>
        <v>0</v>
      </c>
      <c r="Z97" s="15">
        <f>ROUND(VLOOKUP($C$2,'[176]ERU-1'!$A$6:$BE$17,Z$2,FALSE),3)</f>
        <v>0.56100000000000005</v>
      </c>
      <c r="AA97" s="15">
        <f>ROUND(VLOOKUP($C$2,'[176]ERU-1'!$A$6:$BE$17,AA$2,FALSE),3)</f>
        <v>238.75299999999999</v>
      </c>
      <c r="AB97" s="15">
        <f>ROUND(VLOOKUP($C$2,'[176]ERU-1'!$A$6:$BE$17,AB$2,FALSE),3)</f>
        <v>9.1549999999999994</v>
      </c>
      <c r="AC97" s="15">
        <f>ROUND(VLOOKUP($C$2,'[176]ERU-1'!$A$6:$BE$17,AC$2,FALSE),3)</f>
        <v>0</v>
      </c>
      <c r="AD97" s="15">
        <f>ROUND(VLOOKUP($C$2,'[176]ERU-1'!$A$6:$BE$17,AD$2,FALSE),3)</f>
        <v>0</v>
      </c>
      <c r="AE97" s="15">
        <f>ROUND(VLOOKUP($C$2,'[176]ERU-1'!$A$6:$BE$17,AE$2,FALSE),3)</f>
        <v>0</v>
      </c>
      <c r="AF97" s="15">
        <f>ROUND(VLOOKUP($C$2,'[176]ERU-1'!$A$6:$BE$17,AF$2,FALSE),3)</f>
        <v>0</v>
      </c>
      <c r="AG97" s="15">
        <f>ROUND(VLOOKUP($C$2,'[176]ERU-1'!$A$6:$BE$17,AG$2,FALSE),3)</f>
        <v>0</v>
      </c>
      <c r="AH97" s="15">
        <f>ROUND(VLOOKUP($C$2,'[176]ERU-1'!$A$6:$BE$17,AH$2,FALSE),3)</f>
        <v>1011</v>
      </c>
      <c r="AI97" s="15">
        <f>ROUND(VLOOKUP($C$2,'[176]ERU-1'!$A$6:$BE$17,AI$2,FALSE),3)</f>
        <v>0</v>
      </c>
      <c r="AJ97" s="15" t="s">
        <v>595</v>
      </c>
      <c r="AK97" s="15">
        <f>ROUND(VLOOKUP($C$2,'[176]ERU-1'!$A$6:$BE$17,AK$2,FALSE),3)</f>
        <v>0</v>
      </c>
      <c r="AL97" s="15">
        <f>ROUND(VLOOKUP($C$2,'[176]ERU-1'!$A$6:$BE$17,AL$2,FALSE),3)</f>
        <v>0</v>
      </c>
      <c r="AM97" s="15">
        <f>ROUND(VLOOKUP($C$2,'[176]ERU-1'!$A$6:$BE$17,AM$2,FALSE),3)</f>
        <v>230.15899999999999</v>
      </c>
      <c r="AN97" s="15">
        <f>ROUND(VLOOKUP($C$2,'[176]ERU-1'!$A$6:$BE$17,AN$2,FALSE),3)</f>
        <v>0</v>
      </c>
      <c r="AO97" s="15">
        <f>ROUND(VLOOKUP($C$2,'[176]ERU-1'!$A$6:$BE$17,AO$2,FALSE),3)</f>
        <v>0</v>
      </c>
      <c r="AP97" s="15">
        <f>ROUND(VLOOKUP($C$2,'[176]ERU-1'!$A$6:$BE$17,AP$2,FALSE),3)</f>
        <v>0</v>
      </c>
      <c r="AQ97" s="15">
        <f>ROUND(VLOOKUP($C$2,'[176]ERU-1'!$A$6:$BE$17,AQ$2,FALSE),3)</f>
        <v>0</v>
      </c>
      <c r="AR97" s="15">
        <f>ROUND(VLOOKUP($C$2,'[176]ERU-1'!$A$6:$BE$17,AR$2,FALSE),3)</f>
        <v>0</v>
      </c>
      <c r="AS97" s="15">
        <f>ROUND(VLOOKUP($C$2,'[176]ERU-1'!$A$6:$BE$17,AS$2,FALSE),3)</f>
        <v>0</v>
      </c>
      <c r="AT97" s="15">
        <f>ROUND(VLOOKUP($C$2,'[176]ERU-1'!$A$6:$BE$17,AT$2,FALSE),3)</f>
        <v>0</v>
      </c>
      <c r="AU97" s="15">
        <f>ROUND(VLOOKUP($C$2,'[176]ERU-1'!$A$6:$BE$17,AU$2,FALSE),3)</f>
        <v>0</v>
      </c>
      <c r="AV97" s="15">
        <f>ROUND(VLOOKUP($C$2,'[176]ERU-1'!$A$6:$BE$17,AV$2,FALSE),3)</f>
        <v>1011</v>
      </c>
      <c r="AW97" s="15">
        <f>ROUND(VLOOKUP($C$2,'[176]ERU-1'!$A$6:$BE$17,AW$2,FALSE),3)</f>
        <v>0</v>
      </c>
      <c r="AX97" s="15">
        <f>ROUND(VLOOKUP($C$2,'[176]ERU-1'!$A$6:$BE$17,AX$2,FALSE),3)</f>
        <v>0</v>
      </c>
      <c r="AY97" s="15">
        <f>ROUND(VLOOKUP($C$2,'[176]ERU-1'!$A$6:$BE$17,AY$2,FALSE),3)</f>
        <v>0</v>
      </c>
      <c r="AZ97" s="15">
        <f>ROUND(VLOOKUP($C$2,'[176]ERU-1'!$A$6:$BE$17,AZ$2,FALSE),3)</f>
        <v>0</v>
      </c>
      <c r="BA97" s="15">
        <f>ROUND(VLOOKUP($C$2,'[176]ERU-1'!$A$6:$BE$17,BA$2,FALSE),3)</f>
        <v>0</v>
      </c>
      <c r="BB97" s="15">
        <f>ROUND(VLOOKUP($C$2,'[176]ERU-1'!$A$6:$BE$17,BB$2,FALSE),3)</f>
        <v>0</v>
      </c>
      <c r="BC97" s="15">
        <f>ROUND(VLOOKUP($C$2,'[176]ERU-1'!$A$6:$BE$17,BC$2,FALSE),3)</f>
        <v>0</v>
      </c>
      <c r="BD97" s="15">
        <f>ROUND(VLOOKUP($C$2,'[176]ERU-1'!$A$6:$BE$17,BD$2,FALSE),3)</f>
        <v>0</v>
      </c>
      <c r="BE97" s="15">
        <f>ROUND(VLOOKUP($C$2,'[176]ERU-1'!$A$6:$BE$17,BE$2,FALSE),3)</f>
        <v>238.75299999999999</v>
      </c>
      <c r="BF97" s="15">
        <f>ROUND(VLOOKUP($C$2,'[176]ERU-1'!$A$6:$BE$17,BF$2,FALSE),3)</f>
        <v>1011</v>
      </c>
      <c r="BG97" s="15">
        <f>ROUND(VLOOKUP($C$2,'[176]ERU-1'!$A$6:$BE$17,BG$2,FALSE),3)</f>
        <v>648.72299999999996</v>
      </c>
      <c r="BH97" s="15"/>
      <c r="BI97" s="15"/>
      <c r="BJ97" s="15" t="s">
        <v>784</v>
      </c>
      <c r="BK97" s="15" t="str">
        <f>INDEX(Licence!$I$2:$I$181,MATCH(Data!BJ97,Licence!$C$2:$C$181,0))</f>
        <v>Pardubický</v>
      </c>
      <c r="BL97" s="15">
        <f>INDEX(Licence!$G$2:$G$181,MATCH(Data!BJ97,Licence!$C$2:$C$181,0))/1000</f>
        <v>0.6</v>
      </c>
      <c r="BM97" s="15">
        <f>INDEX(Licence!$F$2:$F$181,MATCH(Data!BJ97,Licence!$C$2:$C$181,0))/1000</f>
        <v>0.72299999999999998</v>
      </c>
      <c r="BN97" s="15" t="str">
        <f>INDEX(Licence!$K$2:$K$181,MATCH(Data!BJ97,Licence!$C$2:$C$181,0))</f>
        <v>ČEZ Distribuce, a.s.</v>
      </c>
      <c r="BO97" s="15"/>
      <c r="BP97" s="16">
        <f t="shared" si="8"/>
        <v>80.09371231378158</v>
      </c>
      <c r="BS97" t="str">
        <f t="shared" si="9"/>
        <v>KJ - Ústí nad Orlicí, Okružní</v>
      </c>
    </row>
    <row r="98" spans="1:71" ht="18.75" x14ac:dyDescent="0.3">
      <c r="A98" s="15">
        <f>[177]ExportDB!$C$3</f>
        <v>2880</v>
      </c>
      <c r="B98" s="25">
        <f t="shared" si="12"/>
        <v>94</v>
      </c>
      <c r="C98" s="14" t="s">
        <v>696</v>
      </c>
      <c r="D98" s="15" t="str">
        <f t="shared" si="13"/>
        <v>Únor</v>
      </c>
      <c r="E98" s="15">
        <f>ROUND(VLOOKUP($C$2,'[177]ERU-1'!$A$6:$BE$17,E$2,FALSE),3)</f>
        <v>2</v>
      </c>
      <c r="F98" s="47">
        <f t="shared" si="10"/>
        <v>0</v>
      </c>
      <c r="G98" s="15">
        <f>ROUND(VLOOKUP($C$2,'[178]ERU-1'!$A$6:$BE$17,G$2,FALSE),3)</f>
        <v>1659.202</v>
      </c>
      <c r="H98" s="15">
        <f>ROUND(VLOOKUP($C$2,'[178]ERU-1'!$A$6:$BE$17,H$2,FALSE),3)</f>
        <v>780.39599999999996</v>
      </c>
      <c r="I98" s="15">
        <f>ROUND(VLOOKUP($C$2,'[178]ERU-1'!$A$6:$BE$17,I$2,FALSE),3)</f>
        <v>878.80600000000004</v>
      </c>
      <c r="J98" s="15">
        <f>ROUND(VLOOKUP($C$2,'[178]ERU-1'!$A$6:$BE$17,J$2,FALSE),3)</f>
        <v>34.991</v>
      </c>
      <c r="K98" s="15">
        <f>ROUND(VLOOKUP($C$2,'[178]ERU-1'!$A$6:$BE$17,K$2,FALSE),3)</f>
        <v>0</v>
      </c>
      <c r="L98" s="15">
        <f>ROUND(VLOOKUP($C$2,'[178]ERU-1'!$A$6:$BE$17,L$2,FALSE),3)</f>
        <v>611.99300000000005</v>
      </c>
      <c r="M98" s="15">
        <f>ROUND(VLOOKUP($C$2,'[178]ERU-1'!$A$6:$BE$17,M$2,FALSE),3)</f>
        <v>6.7140000000000004</v>
      </c>
      <c r="N98" s="15">
        <f>ROUND(VLOOKUP($C$2,'[178]ERU-1'!$A$6:$BE$17,N$2,FALSE),3)</f>
        <v>7.5609999999999999</v>
      </c>
      <c r="O98" s="15">
        <f>ROUND(VLOOKUP($C$2,'[178]ERU-1'!$A$6:$BE$17,O$2,FALSE),3)</f>
        <v>0</v>
      </c>
      <c r="P98" s="15">
        <f>ROUND(VLOOKUP($C$2,'[178]ERU-1'!$A$6:$BE$17,P$2,FALSE),3)</f>
        <v>0</v>
      </c>
      <c r="Q98" s="15">
        <f>ROUND(VLOOKUP($C$2,'[178]ERU-1'!$A$6:$BE$17,Q$2,FALSE),3)</f>
        <v>597.71799999999996</v>
      </c>
      <c r="R98" s="43">
        <f t="shared" si="11"/>
        <v>0</v>
      </c>
      <c r="S98" s="15">
        <f>ROUND(VLOOKUP($C$2,'[178]ERU-1'!$A$6:$BE$17,S$2,FALSE),3)</f>
        <v>2481</v>
      </c>
      <c r="T98" s="15">
        <f>ROUND(VLOOKUP($C$2,'[178]ERU-1'!$A$6:$BE$17,T$2,FALSE),3)</f>
        <v>0</v>
      </c>
      <c r="U98" s="15">
        <f>ROUND(VLOOKUP($C$2,'[178]ERU-1'!$A$6:$BE$17,U$2,FALSE),3)</f>
        <v>0</v>
      </c>
      <c r="V98" s="15">
        <f>ROUND(VLOOKUP($C$2,'[178]ERU-1'!$A$6:$BE$17,V$2,FALSE),3)</f>
        <v>0</v>
      </c>
      <c r="W98" s="15">
        <f>ROUND(VLOOKUP($C$2,'[178]ERU-1'!$A$6:$BE$17,W$2,FALSE),3)</f>
        <v>0</v>
      </c>
      <c r="X98" s="15">
        <f>ROUND(VLOOKUP($C$2,'[178]ERU-1'!$A$6:$BE$17,X$2,FALSE),3)</f>
        <v>2481</v>
      </c>
      <c r="Y98" s="15">
        <f>ROUND(VLOOKUP($C$2,'[178]ERU-1'!$A$6:$BE$17,Y$2,FALSE),3)</f>
        <v>0</v>
      </c>
      <c r="Z98" s="15">
        <f>ROUND(VLOOKUP($C$2,'[178]ERU-1'!$A$6:$BE$17,Z$2,FALSE),3)</f>
        <v>1.1000000000000001</v>
      </c>
      <c r="AA98" s="15">
        <f>ROUND(VLOOKUP($C$2,'[178]ERU-1'!$A$6:$BE$17,AA$2,FALSE),3)</f>
        <v>611.99300000000005</v>
      </c>
      <c r="AB98" s="15">
        <f>ROUND(VLOOKUP($C$2,'[178]ERU-1'!$A$6:$BE$17,AB$2,FALSE),3)</f>
        <v>15.375</v>
      </c>
      <c r="AC98" s="15">
        <f>ROUND(VLOOKUP($C$2,'[178]ERU-1'!$A$6:$BE$17,AC$2,FALSE),3)</f>
        <v>0</v>
      </c>
      <c r="AD98" s="15">
        <f>ROUND(VLOOKUP($C$2,'[178]ERU-1'!$A$6:$BE$17,AD$2,FALSE),3)</f>
        <v>0</v>
      </c>
      <c r="AE98" s="15">
        <f>ROUND(VLOOKUP($C$2,'[178]ERU-1'!$A$6:$BE$17,AE$2,FALSE),3)</f>
        <v>0</v>
      </c>
      <c r="AF98" s="15">
        <f>ROUND(VLOOKUP($C$2,'[178]ERU-1'!$A$6:$BE$17,AF$2,FALSE),3)</f>
        <v>0</v>
      </c>
      <c r="AG98" s="15">
        <f>ROUND(VLOOKUP($C$2,'[178]ERU-1'!$A$6:$BE$17,AG$2,FALSE),3)</f>
        <v>0</v>
      </c>
      <c r="AH98" s="15">
        <f>ROUND(VLOOKUP($C$2,'[178]ERU-1'!$A$6:$BE$17,AH$2,FALSE),3)</f>
        <v>2481</v>
      </c>
      <c r="AI98" s="15">
        <f>ROUND(VLOOKUP($C$2,'[178]ERU-1'!$A$6:$BE$17,AI$2,FALSE),3)</f>
        <v>0</v>
      </c>
      <c r="AJ98" s="15" t="s">
        <v>595</v>
      </c>
      <c r="AK98" s="15">
        <f>ROUND(VLOOKUP($C$2,'[178]ERU-1'!$A$6:$BE$17,AK$2,FALSE),3)</f>
        <v>0</v>
      </c>
      <c r="AL98" s="15">
        <f>ROUND(VLOOKUP($C$2,'[178]ERU-1'!$A$6:$BE$17,AL$2,FALSE),3)</f>
        <v>0</v>
      </c>
      <c r="AM98" s="15">
        <f>ROUND(VLOOKUP($C$2,'[178]ERU-1'!$A$6:$BE$17,AM$2,FALSE),3)</f>
        <v>597.71799999999996</v>
      </c>
      <c r="AN98" s="15">
        <f>ROUND(VLOOKUP($C$2,'[178]ERU-1'!$A$6:$BE$17,AN$2,FALSE),3)</f>
        <v>0</v>
      </c>
      <c r="AO98" s="15">
        <f>ROUND(VLOOKUP($C$2,'[178]ERU-1'!$A$6:$BE$17,AO$2,FALSE),3)</f>
        <v>0</v>
      </c>
      <c r="AP98" s="15">
        <f>ROUND(VLOOKUP($C$2,'[178]ERU-1'!$A$6:$BE$17,AP$2,FALSE),3)</f>
        <v>0</v>
      </c>
      <c r="AQ98" s="15">
        <f>ROUND(VLOOKUP($C$2,'[178]ERU-1'!$A$6:$BE$17,AQ$2,FALSE),3)</f>
        <v>0</v>
      </c>
      <c r="AR98" s="15">
        <f>ROUND(VLOOKUP($C$2,'[178]ERU-1'!$A$6:$BE$17,AR$2,FALSE),3)</f>
        <v>0</v>
      </c>
      <c r="AS98" s="15">
        <f>ROUND(VLOOKUP($C$2,'[178]ERU-1'!$A$6:$BE$17,AS$2,FALSE),3)</f>
        <v>0</v>
      </c>
      <c r="AT98" s="15">
        <f>ROUND(VLOOKUP($C$2,'[178]ERU-1'!$A$6:$BE$17,AT$2,FALSE),3)</f>
        <v>0</v>
      </c>
      <c r="AU98" s="15">
        <f>ROUND(VLOOKUP($C$2,'[178]ERU-1'!$A$6:$BE$17,AU$2,FALSE),3)</f>
        <v>0</v>
      </c>
      <c r="AV98" s="15">
        <f>ROUND(VLOOKUP($C$2,'[178]ERU-1'!$A$6:$BE$17,AV$2,FALSE),3)</f>
        <v>2481</v>
      </c>
      <c r="AW98" s="15">
        <f>ROUND(VLOOKUP($C$2,'[178]ERU-1'!$A$6:$BE$17,AW$2,FALSE),3)</f>
        <v>0</v>
      </c>
      <c r="AX98" s="15">
        <f>ROUND(VLOOKUP($C$2,'[178]ERU-1'!$A$6:$BE$17,AX$2,FALSE),3)</f>
        <v>0</v>
      </c>
      <c r="AY98" s="15">
        <f>ROUND(VLOOKUP($C$2,'[178]ERU-1'!$A$6:$BE$17,AY$2,FALSE),3)</f>
        <v>0</v>
      </c>
      <c r="AZ98" s="15">
        <f>ROUND(VLOOKUP($C$2,'[178]ERU-1'!$A$6:$BE$17,AZ$2,FALSE),3)</f>
        <v>0</v>
      </c>
      <c r="BA98" s="15">
        <f>ROUND(VLOOKUP($C$2,'[178]ERU-1'!$A$6:$BE$17,BA$2,FALSE),3)</f>
        <v>0</v>
      </c>
      <c r="BB98" s="15">
        <f>ROUND(VLOOKUP($C$2,'[178]ERU-1'!$A$6:$BE$17,BB$2,FALSE),3)</f>
        <v>0</v>
      </c>
      <c r="BC98" s="15">
        <f>ROUND(VLOOKUP($C$2,'[178]ERU-1'!$A$6:$BE$17,BC$2,FALSE),3)</f>
        <v>0</v>
      </c>
      <c r="BD98" s="15">
        <f>ROUND(VLOOKUP($C$2,'[178]ERU-1'!$A$6:$BE$17,BD$2,FALSE),3)</f>
        <v>0</v>
      </c>
      <c r="BE98" s="15">
        <f>ROUND(VLOOKUP($C$2,'[178]ERU-1'!$A$6:$BE$17,BE$2,FALSE),3)</f>
        <v>611.99300000000005</v>
      </c>
      <c r="BF98" s="15">
        <f>ROUND(VLOOKUP($C$2,'[178]ERU-1'!$A$6:$BE$17,BF$2,FALSE),3)</f>
        <v>2481</v>
      </c>
      <c r="BG98" s="15">
        <f>ROUND(VLOOKUP($C$2,'[178]ERU-1'!$A$6:$BE$17,BG$2,FALSE),3)</f>
        <v>1659.202</v>
      </c>
      <c r="BH98" s="15"/>
      <c r="BI98" s="15"/>
      <c r="BJ98" s="15" t="s">
        <v>785</v>
      </c>
      <c r="BK98" s="15" t="str">
        <f>INDEX(Licence!$I$2:$I$181,MATCH(Data!BJ98,Licence!$C$2:$C$181,0))</f>
        <v>Královéhradecký</v>
      </c>
      <c r="BL98" s="15">
        <f>INDEX(Licence!$G$2:$G$181,MATCH(Data!BJ98,Licence!$C$2:$C$181,0))/1000</f>
        <v>1.56</v>
      </c>
      <c r="BM98" s="15">
        <f>INDEX(Licence!$F$2:$F$181,MATCH(Data!BJ98,Licence!$C$2:$C$181,0))/1000</f>
        <v>1.7909999999999999</v>
      </c>
      <c r="BN98" s="15" t="str">
        <f>INDEX(Licence!$K$2:$K$181,MATCH(Data!BJ98,Licence!$C$2:$C$181,0))</f>
        <v>ČEZ Distribuce, a.s.</v>
      </c>
      <c r="BO98" s="15"/>
      <c r="BP98" s="16">
        <f t="shared" si="8"/>
        <v>78.420811128884054</v>
      </c>
      <c r="BS98" t="str">
        <f t="shared" si="9"/>
        <v>KJ - Vamberk</v>
      </c>
    </row>
    <row r="99" spans="1:71" ht="18.75" x14ac:dyDescent="0.3">
      <c r="A99" s="15">
        <f>[179]ExportDB!$C$3</f>
        <v>3282</v>
      </c>
      <c r="B99" s="25">
        <f t="shared" si="12"/>
        <v>95</v>
      </c>
      <c r="C99" s="14" t="s">
        <v>697</v>
      </c>
      <c r="D99" s="15" t="str">
        <f t="shared" si="13"/>
        <v>Únor</v>
      </c>
      <c r="E99" s="15">
        <f>ROUND(VLOOKUP($C$2,'[179]ERU-1'!$A$6:$BE$17,E$2,FALSE),3)</f>
        <v>2</v>
      </c>
      <c r="F99" s="47">
        <f t="shared" si="10"/>
        <v>0</v>
      </c>
      <c r="G99" s="15">
        <f>ROUND(VLOOKUP($C$2,'[180]ERU-1'!$A$6:$BE$17,G$2,FALSE),3)</f>
        <v>651.51599999999996</v>
      </c>
      <c r="H99" s="15">
        <f>ROUND(VLOOKUP($C$2,'[180]ERU-1'!$A$6:$BE$17,H$2,FALSE),3)</f>
        <v>297.28300000000002</v>
      </c>
      <c r="I99" s="15">
        <f>ROUND(VLOOKUP($C$2,'[180]ERU-1'!$A$6:$BE$17,I$2,FALSE),3)</f>
        <v>354.233</v>
      </c>
      <c r="J99" s="15">
        <f>ROUND(VLOOKUP($C$2,'[180]ERU-1'!$A$6:$BE$17,J$2,FALSE),3)</f>
        <v>35.165999999999997</v>
      </c>
      <c r="K99" s="15">
        <f>ROUND(VLOOKUP($C$2,'[180]ERU-1'!$A$6:$BE$17,K$2,FALSE),3)</f>
        <v>0</v>
      </c>
      <c r="L99" s="15">
        <f>ROUND(VLOOKUP($C$2,'[180]ERU-1'!$A$6:$BE$17,L$2,FALSE),3)</f>
        <v>240.81200000000001</v>
      </c>
      <c r="M99" s="15">
        <f>ROUND(VLOOKUP($C$2,'[180]ERU-1'!$A$6:$BE$17,M$2,FALSE),3)</f>
        <v>2.823</v>
      </c>
      <c r="N99" s="15">
        <f>ROUND(VLOOKUP($C$2,'[180]ERU-1'!$A$6:$BE$17,N$2,FALSE),3)</f>
        <v>3.363</v>
      </c>
      <c r="O99" s="15">
        <f>ROUND(VLOOKUP($C$2,'[180]ERU-1'!$A$6:$BE$17,O$2,FALSE),3)</f>
        <v>2.1629999999999998</v>
      </c>
      <c r="P99" s="15">
        <f>ROUND(VLOOKUP($C$2,'[180]ERU-1'!$A$6:$BE$17,P$2,FALSE),3)</f>
        <v>0</v>
      </c>
      <c r="Q99" s="15">
        <f>ROUND(VLOOKUP($C$2,'[180]ERU-1'!$A$6:$BE$17,Q$2,FALSE),3)</f>
        <v>232.46299999999999</v>
      </c>
      <c r="R99" s="43">
        <f>ROUND(VLOOKUP($C$2,'[180]ERU-1'!$A$6:$BE$17,R$2,FALSE),3)</f>
        <v>0</v>
      </c>
      <c r="S99" s="15">
        <f>ROUND(VLOOKUP($C$2,'[180]ERU-1'!$A$6:$BE$17,S$2,FALSE),3)</f>
        <v>1033</v>
      </c>
      <c r="T99" s="15">
        <f>ROUND(VLOOKUP($C$2,'[180]ERU-1'!$A$6:$BE$17,T$2,FALSE),3)</f>
        <v>0</v>
      </c>
      <c r="U99" s="15">
        <f>ROUND(VLOOKUP($C$2,'[180]ERU-1'!$A$6:$BE$17,U$2,FALSE),3)</f>
        <v>0</v>
      </c>
      <c r="V99" s="15">
        <f>ROUND(VLOOKUP($C$2,'[180]ERU-1'!$A$6:$BE$17,V$2,FALSE),3)</f>
        <v>0</v>
      </c>
      <c r="W99" s="15">
        <f>ROUND(VLOOKUP($C$2,'[180]ERU-1'!$A$6:$BE$17,W$2,FALSE),3)</f>
        <v>0</v>
      </c>
      <c r="X99" s="15">
        <f>ROUND(VLOOKUP($C$2,'[180]ERU-1'!$A$6:$BE$17,X$2,FALSE),3)</f>
        <v>1033</v>
      </c>
      <c r="Y99" s="15">
        <f>ROUND(VLOOKUP($C$2,'[180]ERU-1'!$A$6:$BE$17,Y$2,FALSE),3)</f>
        <v>0</v>
      </c>
      <c r="Z99" s="15">
        <f>ROUND(VLOOKUP($C$2,'[180]ERU-1'!$A$6:$BE$17,Z$2,FALSE),3)</f>
        <v>2.1349999999999998</v>
      </c>
      <c r="AA99" s="15">
        <f>ROUND(VLOOKUP($C$2,'[180]ERU-1'!$A$6:$BE$17,AA$2,FALSE),3)</f>
        <v>240.81200000000001</v>
      </c>
      <c r="AB99" s="15">
        <f>ROUND(VLOOKUP($C$2,'[180]ERU-1'!$A$6:$BE$17,AB$2,FALSE),3)</f>
        <v>10.484</v>
      </c>
      <c r="AC99" s="15">
        <f>ROUND(VLOOKUP($C$2,'[180]ERU-1'!$A$6:$BE$17,AC$2,FALSE),3)</f>
        <v>0</v>
      </c>
      <c r="AD99" s="15">
        <f>ROUND(VLOOKUP($C$2,'[180]ERU-1'!$A$6:$BE$17,AD$2,FALSE),3)</f>
        <v>0</v>
      </c>
      <c r="AE99" s="15">
        <f>ROUND(VLOOKUP($C$2,'[180]ERU-1'!$A$6:$BE$17,AE$2,FALSE),3)</f>
        <v>0</v>
      </c>
      <c r="AF99" s="15">
        <f>ROUND(VLOOKUP($C$2,'[180]ERU-1'!$A$6:$BE$17,AF$2,FALSE),3)</f>
        <v>0</v>
      </c>
      <c r="AG99" s="15">
        <f>ROUND(VLOOKUP($C$2,'[180]ERU-1'!$A$6:$BE$17,AG$2,FALSE),3)</f>
        <v>0</v>
      </c>
      <c r="AH99" s="15">
        <f>ROUND(VLOOKUP($C$2,'[180]ERU-1'!$A$6:$BE$17,AH$2,FALSE),3)</f>
        <v>1033</v>
      </c>
      <c r="AI99" s="15">
        <f>ROUND(VLOOKUP($C$2,'[180]ERU-1'!$A$6:$BE$17,AI$2,FALSE),3)</f>
        <v>0</v>
      </c>
      <c r="AJ99" s="15" t="s">
        <v>595</v>
      </c>
      <c r="AK99" s="15">
        <f>ROUND(VLOOKUP($C$2,'[180]ERU-1'!$A$6:$BE$17,AK$2,FALSE),3)</f>
        <v>0</v>
      </c>
      <c r="AL99" s="15">
        <f>ROUND(VLOOKUP($C$2,'[180]ERU-1'!$A$6:$BE$17,AL$2,FALSE),3)</f>
        <v>0</v>
      </c>
      <c r="AM99" s="15">
        <f>ROUND(VLOOKUP($C$2,'[180]ERU-1'!$A$6:$BE$17,AM$2,FALSE),3)</f>
        <v>232.46299999999999</v>
      </c>
      <c r="AN99" s="15">
        <f>ROUND(VLOOKUP($C$2,'[180]ERU-1'!$A$6:$BE$17,AN$2,FALSE),3)</f>
        <v>0</v>
      </c>
      <c r="AO99" s="15">
        <f>ROUND(VLOOKUP($C$2,'[180]ERU-1'!$A$6:$BE$17,AO$2,FALSE),3)</f>
        <v>0</v>
      </c>
      <c r="AP99" s="15">
        <f>ROUND(VLOOKUP($C$2,'[180]ERU-1'!$A$6:$BE$17,AP$2,FALSE),3)</f>
        <v>0</v>
      </c>
      <c r="AQ99" s="15">
        <f>ROUND(VLOOKUP($C$2,'[180]ERU-1'!$A$6:$BE$17,AQ$2,FALSE),3)</f>
        <v>0</v>
      </c>
      <c r="AR99" s="15">
        <f>ROUND(VLOOKUP($C$2,'[180]ERU-1'!$A$6:$BE$17,AR$2,FALSE),3)</f>
        <v>0</v>
      </c>
      <c r="AS99" s="15">
        <f>ROUND(VLOOKUP($C$2,'[180]ERU-1'!$A$6:$BE$17,AS$2,FALSE),3)</f>
        <v>0</v>
      </c>
      <c r="AT99" s="15">
        <f>ROUND(VLOOKUP($C$2,'[180]ERU-1'!$A$6:$BE$17,AT$2,FALSE),3)</f>
        <v>0</v>
      </c>
      <c r="AU99" s="15">
        <f>ROUND(VLOOKUP($C$2,'[180]ERU-1'!$A$6:$BE$17,AU$2,FALSE),3)</f>
        <v>0</v>
      </c>
      <c r="AV99" s="15">
        <f>ROUND(VLOOKUP($C$2,'[180]ERU-1'!$A$6:$BE$17,AV$2,FALSE),3)</f>
        <v>0</v>
      </c>
      <c r="AW99" s="15">
        <f>ROUND(VLOOKUP($C$2,'[180]ERU-1'!$A$6:$BE$17,AW$2,FALSE),3)</f>
        <v>0</v>
      </c>
      <c r="AX99" s="15">
        <f>ROUND(VLOOKUP($C$2,'[180]ERU-1'!$A$6:$BE$17,AX$2,FALSE),3)</f>
        <v>0</v>
      </c>
      <c r="AY99" s="15">
        <f>ROUND(VLOOKUP($C$2,'[180]ERU-1'!$A$6:$BE$17,AY$2,FALSE),3)</f>
        <v>0</v>
      </c>
      <c r="AZ99" s="15">
        <f>ROUND(VLOOKUP($C$2,'[180]ERU-1'!$A$6:$BE$17,AZ$2,FALSE),3)</f>
        <v>0</v>
      </c>
      <c r="BA99" s="15">
        <f>ROUND(VLOOKUP($C$2,'[180]ERU-1'!$A$6:$BE$17,BA$2,FALSE),3)</f>
        <v>0</v>
      </c>
      <c r="BB99" s="15">
        <f>ROUND(VLOOKUP($C$2,'[180]ERU-1'!$A$6:$BE$17,BB$2,FALSE),3)</f>
        <v>252.05199999999999</v>
      </c>
      <c r="BC99" s="15">
        <f>ROUND(VLOOKUP($C$2,'[180]ERU-1'!$A$6:$BE$17,BC$2,FALSE),3)</f>
        <v>780.94799999999998</v>
      </c>
      <c r="BD99" s="15">
        <f>ROUND(VLOOKUP($C$2,'[180]ERU-1'!$A$6:$BE$17,BD$2,FALSE),3)</f>
        <v>0</v>
      </c>
      <c r="BE99" s="15">
        <f>ROUND(VLOOKUP($C$2,'[180]ERU-1'!$A$6:$BE$17,BE$2,FALSE),3)</f>
        <v>240.81200000000001</v>
      </c>
      <c r="BF99" s="15">
        <f>ROUND(VLOOKUP($C$2,'[180]ERU-1'!$A$6:$BE$17,BF$2,FALSE),3)</f>
        <v>1033</v>
      </c>
      <c r="BG99" s="15">
        <f>ROUND(VLOOKUP($C$2,'[180]ERU-1'!$A$6:$BE$17,BG$2,FALSE),3)</f>
        <v>651.51599999999996</v>
      </c>
      <c r="BH99" s="15"/>
      <c r="BI99" s="15"/>
      <c r="BJ99" s="15" t="s">
        <v>786</v>
      </c>
      <c r="BK99" s="15" t="str">
        <f>INDEX(Licence!$I$2:$I$181,MATCH(Data!BJ99,Licence!$C$2:$C$181,0))</f>
        <v>Jihočeský</v>
      </c>
      <c r="BL99" s="15">
        <f>INDEX(Licence!$G$2:$G$181,MATCH(Data!BJ99,Licence!$C$2:$C$181,0))/1000</f>
        <v>0.63500000000000001</v>
      </c>
      <c r="BM99" s="15">
        <f>INDEX(Licence!$F$2:$F$181,MATCH(Data!BJ99,Licence!$C$2:$C$181,0))/1000</f>
        <v>0.79</v>
      </c>
      <c r="BN99" s="15" t="str">
        <f>INDEX(Licence!$K$2:$K$181,MATCH(Data!BJ99,Licence!$C$2:$C$181,0))</f>
        <v>EG.D, a.s.</v>
      </c>
      <c r="BO99" s="15"/>
      <c r="BP99" s="16">
        <f t="shared" ref="BP99:BP148" si="15">IFERROR((L99+S99/3.6)/G99*100,0)</f>
        <v>81.00437202531397</v>
      </c>
      <c r="BS99" t="str">
        <f t="shared" ref="BS99:BS135" si="16">C99</f>
        <v>Kotelna Volyně</v>
      </c>
    </row>
    <row r="100" spans="1:71" ht="18.75" x14ac:dyDescent="0.3">
      <c r="A100" s="15">
        <f>[95]ExportDB!$C$3</f>
        <v>2478</v>
      </c>
      <c r="B100" s="25">
        <f t="shared" si="12"/>
        <v>96</v>
      </c>
      <c r="C100" s="14" t="s">
        <v>698</v>
      </c>
      <c r="D100" s="15" t="str">
        <f t="shared" si="13"/>
        <v>Únor</v>
      </c>
      <c r="E100" s="15">
        <f>ROUND(VLOOKUP($C$2,'[95]ERU-1'!$A$28:$BE$39,E$2,FALSE),3)</f>
        <v>2</v>
      </c>
      <c r="F100" s="47">
        <f t="shared" si="10"/>
        <v>0</v>
      </c>
      <c r="G100" s="15">
        <f>ROUND(VLOOKUP($C$2,'[96]ERU-1'!$A$28:$BE$39,G$2,FALSE),3)</f>
        <v>0</v>
      </c>
      <c r="H100" s="15">
        <f>ROUND(VLOOKUP($C$2,'[96]ERU-1'!$A$28:$BE$39,H$2,FALSE),3)</f>
        <v>0</v>
      </c>
      <c r="I100" s="15">
        <f>ROUND(VLOOKUP($C$2,'[96]ERU-1'!$A$28:$BE$39,I$2,FALSE),3)</f>
        <v>0</v>
      </c>
      <c r="J100" s="15">
        <f>ROUND(VLOOKUP($C$2,'[96]ERU-1'!$A$28:$BE$39,J$2,FALSE),3)</f>
        <v>35.173000000000002</v>
      </c>
      <c r="K100" s="15">
        <f>ROUND(VLOOKUP($C$2,'[96]ERU-1'!$A$28:$BE$39,K$2,FALSE),3)</f>
        <v>0</v>
      </c>
      <c r="L100" s="15">
        <f>ROUND(VLOOKUP($C$2,'[96]ERU-1'!$A$28:$BE$39,L$2,FALSE),3)</f>
        <v>0</v>
      </c>
      <c r="M100" s="15">
        <f>ROUND(VLOOKUP($C$2,'[96]ERU-1'!$A$28:$BE$39,M$2,FALSE),3)</f>
        <v>0</v>
      </c>
      <c r="N100" s="15">
        <f>ROUND(VLOOKUP($C$2,'[96]ERU-1'!$A$28:$BE$39,N$2,FALSE),3)</f>
        <v>0</v>
      </c>
      <c r="O100" s="15">
        <f>ROUND(VLOOKUP($C$2,'[96]ERU-1'!$A$28:$BE$39,O$2,FALSE),3)</f>
        <v>0</v>
      </c>
      <c r="P100" s="15">
        <f>ROUND(VLOOKUP($C$2,'[96]ERU-1'!$A$28:$BE$39,P$2,FALSE),3)</f>
        <v>0</v>
      </c>
      <c r="Q100" s="15">
        <f>ROUND(VLOOKUP($C$2,'[96]ERU-1'!$A$28:$BE$39,Q$2,FALSE),3)</f>
        <v>0</v>
      </c>
      <c r="R100" s="43">
        <f t="shared" si="11"/>
        <v>0</v>
      </c>
      <c r="S100" s="15">
        <f>ROUND(VLOOKUP($C$2,'[96]ERU-1'!$A$28:$BE$39,S$2,FALSE),3)</f>
        <v>0</v>
      </c>
      <c r="T100" s="15">
        <f>ROUND(VLOOKUP($C$2,'[96]ERU-1'!$A$28:$BE$39,T$2,FALSE),3)</f>
        <v>0</v>
      </c>
      <c r="U100" s="15">
        <f>ROUND(VLOOKUP($C$2,'[96]ERU-1'!$A$28:$BE$39,U$2,FALSE),3)</f>
        <v>0</v>
      </c>
      <c r="V100" s="15">
        <f>ROUND(VLOOKUP($C$2,'[96]ERU-1'!$A$28:$BE$39,V$2,FALSE),3)</f>
        <v>0</v>
      </c>
      <c r="W100" s="15">
        <f>ROUND(VLOOKUP($C$2,'[96]ERU-1'!$A$28:$BE$39,W$2,FALSE),3)</f>
        <v>0</v>
      </c>
      <c r="X100" s="15">
        <f>ROUND(VLOOKUP($C$2,'[96]ERU-1'!$A$28:$BE$39,X$2,FALSE),3)</f>
        <v>0</v>
      </c>
      <c r="Y100" s="15">
        <f>ROUND(VLOOKUP($C$2,'[96]ERU-1'!$A$28:$BE$39,Y$2,FALSE),3)</f>
        <v>0</v>
      </c>
      <c r="Z100" s="15">
        <f>ROUND(VLOOKUP($C$2,'[96]ERU-1'!$A$28:$BE$39,Z$2,FALSE),3)</f>
        <v>0</v>
      </c>
      <c r="AA100" s="15">
        <f>ROUND(VLOOKUP($C$2,'[96]ERU-1'!$A$28:$BE$39,AA$2,FALSE),3)</f>
        <v>0</v>
      </c>
      <c r="AB100" s="15">
        <f>ROUND(VLOOKUP($C$2,'[96]ERU-1'!$A$28:$BE$39,AB$2,FALSE),3)</f>
        <v>0</v>
      </c>
      <c r="AC100" s="15">
        <f>ROUND(VLOOKUP($C$2,'[96]ERU-1'!$A$28:$BE$39,AC$2,FALSE),3)</f>
        <v>0</v>
      </c>
      <c r="AD100" s="15">
        <f>ROUND(VLOOKUP($C$2,'[96]ERU-1'!$A$28:$BE$39,AD$2,FALSE),3)</f>
        <v>0</v>
      </c>
      <c r="AE100" s="15">
        <f>ROUND(VLOOKUP($C$2,'[96]ERU-1'!$A$28:$BE$39,AE$2,FALSE),3)</f>
        <v>0</v>
      </c>
      <c r="AF100" s="15">
        <f>ROUND(VLOOKUP($C$2,'[96]ERU-1'!$A$28:$BE$39,AF$2,FALSE),3)</f>
        <v>0</v>
      </c>
      <c r="AG100" s="15">
        <f>ROUND(VLOOKUP($C$2,'[96]ERU-1'!$A$28:$BE$39,AG$2,FALSE),3)</f>
        <v>0</v>
      </c>
      <c r="AH100" s="15">
        <f>ROUND(VLOOKUP($C$2,'[96]ERU-1'!$A$28:$BE$39,AH$2,FALSE),3)</f>
        <v>0</v>
      </c>
      <c r="AI100" s="15">
        <f>ROUND(VLOOKUP($C$2,'[96]ERU-1'!$A$28:$BE$39,AI$2,FALSE),3)</f>
        <v>0</v>
      </c>
      <c r="AJ100" s="15" t="s">
        <v>595</v>
      </c>
      <c r="AK100" s="15">
        <f>ROUND(VLOOKUP($C$2,'[96]ERU-1'!$A$28:$BE$39,AK$2,FALSE),3)</f>
        <v>0</v>
      </c>
      <c r="AL100" s="15">
        <f>ROUND(VLOOKUP($C$2,'[96]ERU-1'!$A$28:$BE$39,AL$2,FALSE),3)</f>
        <v>0</v>
      </c>
      <c r="AM100" s="15">
        <f>ROUND(VLOOKUP($C$2,'[96]ERU-1'!$A$28:$BE$39,AM$2,FALSE),3)</f>
        <v>0</v>
      </c>
      <c r="AN100" s="15">
        <f>ROUND(VLOOKUP($C$2,'[96]ERU-1'!$A$28:$BE$39,AN$2,FALSE),3)</f>
        <v>0</v>
      </c>
      <c r="AO100" s="15">
        <f>ROUND(VLOOKUP($C$2,'[96]ERU-1'!$A$28:$BE$39,AO$2,FALSE),3)</f>
        <v>0</v>
      </c>
      <c r="AP100" s="15">
        <f>ROUND(VLOOKUP($C$2,'[96]ERU-1'!$A$28:$BE$39,AP$2,FALSE),3)</f>
        <v>0</v>
      </c>
      <c r="AQ100" s="15">
        <f>ROUND(VLOOKUP($C$2,'[96]ERU-1'!$A$28:$BE$39,AQ$2,FALSE),3)</f>
        <v>0</v>
      </c>
      <c r="AR100" s="15">
        <f>ROUND(VLOOKUP($C$2,'[96]ERU-1'!$A$28:$BE$39,AR$2,FALSE),3)</f>
        <v>0</v>
      </c>
      <c r="AS100" s="15">
        <f>ROUND(VLOOKUP($C$2,'[96]ERU-1'!$A$28:$BE$39,AS$2,FALSE),3)</f>
        <v>0</v>
      </c>
      <c r="AT100" s="15">
        <f>ROUND(VLOOKUP($C$2,'[96]ERU-1'!$A$28:$BE$39,AT$2,FALSE),3)</f>
        <v>0</v>
      </c>
      <c r="AU100" s="15">
        <f>ROUND(VLOOKUP($C$2,'[96]ERU-1'!$A$28:$BE$39,AU$2,FALSE),3)</f>
        <v>0</v>
      </c>
      <c r="AV100" s="15">
        <f>ROUND(VLOOKUP($C$2,'[96]ERU-1'!$A$28:$BE$39,AV$2,FALSE),3)</f>
        <v>0</v>
      </c>
      <c r="AW100" s="15">
        <f>ROUND(VLOOKUP($C$2,'[96]ERU-1'!$A$28:$BE$39,AW$2,FALSE),3)</f>
        <v>0</v>
      </c>
      <c r="AX100" s="15">
        <f>ROUND(VLOOKUP($C$2,'[96]ERU-1'!$A$28:$BE$39,AX$2,FALSE),3)</f>
        <v>0</v>
      </c>
      <c r="AY100" s="15">
        <f>ROUND(VLOOKUP($C$2,'[96]ERU-1'!$A$28:$BE$39,AY$2,FALSE),3)</f>
        <v>0</v>
      </c>
      <c r="AZ100" s="15">
        <f>ROUND(VLOOKUP($C$2,'[96]ERU-1'!$A$28:$BE$39,AZ$2,FALSE),3)</f>
        <v>0</v>
      </c>
      <c r="BA100" s="15">
        <f>ROUND(VLOOKUP($C$2,'[96]ERU-1'!$A$28:$BE$39,BA$2,FALSE),3)</f>
        <v>0</v>
      </c>
      <c r="BB100" s="15">
        <f>ROUND(VLOOKUP($C$2,'[96]ERU-1'!$A$28:$BE$39,BB$2,FALSE),3)</f>
        <v>0</v>
      </c>
      <c r="BC100" s="15">
        <f>ROUND(VLOOKUP($C$2,'[96]ERU-1'!$A$28:$BE$39,BC$2,FALSE),3)</f>
        <v>0</v>
      </c>
      <c r="BD100" s="15">
        <f>ROUND(VLOOKUP($C$2,'[96]ERU-1'!$A$28:$BE$39,BD$2,FALSE),3)</f>
        <v>0</v>
      </c>
      <c r="BE100" s="15">
        <f>ROUND(VLOOKUP($C$2,'[96]ERU-1'!$A$28:$BE$39,BE$2,FALSE),3)</f>
        <v>0</v>
      </c>
      <c r="BF100" s="15">
        <f>ROUND(VLOOKUP($C$2,'[96]ERU-1'!$A$28:$BE$39,BF$2,FALSE),3)</f>
        <v>0</v>
      </c>
      <c r="BG100" s="15">
        <f>ROUND(VLOOKUP($C$2,'[96]ERU-1'!$A$28:$BE$39,BG$2,FALSE),3)</f>
        <v>0</v>
      </c>
      <c r="BH100" s="15"/>
      <c r="BI100" s="15"/>
      <c r="BJ100" s="15" t="s">
        <v>787</v>
      </c>
      <c r="BK100" s="15" t="str">
        <f>INDEX(Licence!$I$2:$I$181,MATCH(Data!BJ100,Licence!$C$2:$C$181,0))</f>
        <v>Středočeský</v>
      </c>
      <c r="BL100" s="15">
        <f>INDEX(Licence!$G$2:$G$181,MATCH(Data!BJ100,Licence!$C$2:$C$181,0))/1000</f>
        <v>0.2</v>
      </c>
      <c r="BM100" s="15">
        <f>INDEX(Licence!$F$2:$F$181,MATCH(Data!BJ100,Licence!$C$2:$C$181,0))/1000</f>
        <v>0.28000000000000003</v>
      </c>
      <c r="BN100" s="15" t="str">
        <f>INDEX(Licence!$K$2:$K$181,MATCH(Data!BJ100,Licence!$C$2:$C$181,0))</f>
        <v>ČEZ Distribuce, a.s.</v>
      </c>
      <c r="BO100" s="15"/>
      <c r="BP100" s="16">
        <f t="shared" si="15"/>
        <v>0</v>
      </c>
      <c r="BS100" t="str">
        <f t="shared" si="16"/>
        <v>Kotelna Votice</v>
      </c>
    </row>
    <row r="101" spans="1:71" ht="18.75" x14ac:dyDescent="0.3">
      <c r="A101" s="15">
        <f>[181]ExportDB!$C$3</f>
        <v>2642</v>
      </c>
      <c r="B101" s="25">
        <f t="shared" si="12"/>
        <v>97</v>
      </c>
      <c r="C101" s="14" t="s">
        <v>699</v>
      </c>
      <c r="D101" s="15" t="str">
        <f t="shared" si="13"/>
        <v>Únor</v>
      </c>
      <c r="E101" s="15">
        <f>ROUND(VLOOKUP($C$2,'[181]ERU-1'!$A$6:$BE$17,E$2,FALSE),3)</f>
        <v>2</v>
      </c>
      <c r="F101" s="47">
        <f t="shared" si="10"/>
        <v>0</v>
      </c>
      <c r="G101" s="15">
        <f>ROUND(VLOOKUP($C$2,'[182]ERU-1'!$A$28:$BE$39,G$2,FALSE),3)</f>
        <v>1624.8309999999999</v>
      </c>
      <c r="H101" s="15">
        <f>ROUND(VLOOKUP($C$2,'[182]ERU-1'!$A$28:$BE$39,H$2,FALSE),3)</f>
        <v>760.98099999999999</v>
      </c>
      <c r="I101" s="15">
        <f>ROUND(VLOOKUP($C$2,'[182]ERU-1'!$A$28:$BE$39,I$2,FALSE),3)</f>
        <v>863.85</v>
      </c>
      <c r="J101" s="15">
        <f>ROUND(VLOOKUP($C$2,'[182]ERU-1'!$A$28:$BE$39,J$2,FALSE),3)</f>
        <v>35</v>
      </c>
      <c r="K101" s="15">
        <f>ROUND(VLOOKUP($C$2,'[182]ERU-1'!$A$28:$BE$39,K$2,FALSE),3)</f>
        <v>0</v>
      </c>
      <c r="L101" s="15">
        <f>ROUND(VLOOKUP($C$2,'[182]ERU-1'!$A$28:$BE$39,L$2,FALSE),3)</f>
        <v>604.40700000000004</v>
      </c>
      <c r="M101" s="15">
        <f>ROUND(VLOOKUP($C$2,'[182]ERU-1'!$A$28:$BE$39,M$2,FALSE),3)</f>
        <v>5.8</v>
      </c>
      <c r="N101" s="15">
        <f>ROUND(VLOOKUP($C$2,'[182]ERU-1'!$A$28:$BE$39,N$2,FALSE),3)</f>
        <v>6.5830000000000002</v>
      </c>
      <c r="O101" s="15">
        <f>ROUND(VLOOKUP($C$2,'[182]ERU-1'!$A$28:$BE$39,O$2,FALSE),3)</f>
        <v>0</v>
      </c>
      <c r="P101" s="15">
        <f>ROUND(VLOOKUP($C$2,'[182]ERU-1'!$A$28:$BE$39,P$2,FALSE),3)</f>
        <v>0</v>
      </c>
      <c r="Q101" s="15">
        <f>ROUND(VLOOKUP($C$2,'[182]ERU-1'!$A$28:$BE$39,Q$2,FALSE),3)</f>
        <v>592.024</v>
      </c>
      <c r="R101" s="15">
        <f>ROUND(VLOOKUP($C$2,'[182]ERU-1'!$A$28:$BE$39,R$2,FALSE),3)</f>
        <v>0</v>
      </c>
      <c r="S101" s="15">
        <f>ROUND(VLOOKUP($C$2,'[182]ERU-1'!$A$28:$BE$39,S$2,FALSE),3)</f>
        <v>2470</v>
      </c>
      <c r="T101" s="15">
        <f>ROUND(VLOOKUP($C$2,'[182]ERU-1'!$A$28:$BE$39,T$2,FALSE),3)</f>
        <v>0</v>
      </c>
      <c r="U101" s="15">
        <f>ROUND(VLOOKUP($C$2,'[182]ERU-1'!$A$28:$BE$39,U$2,FALSE),3)</f>
        <v>0</v>
      </c>
      <c r="V101" s="15">
        <f>ROUND(VLOOKUP($C$2,'[182]ERU-1'!$A$28:$BE$39,V$2,FALSE),3)</f>
        <v>0</v>
      </c>
      <c r="W101" s="15">
        <f>ROUND(VLOOKUP($C$2,'[182]ERU-1'!$A$28:$BE$39,W$2,FALSE),3)</f>
        <v>0</v>
      </c>
      <c r="X101" s="15">
        <f>ROUND(VLOOKUP($C$2,'[182]ERU-1'!$A$28:$BE$39,X$2,FALSE),3)</f>
        <v>2470</v>
      </c>
      <c r="Y101" s="15">
        <f>ROUND(VLOOKUP($C$2,'[182]ERU-1'!$A$28:$BE$39,Y$2,FALSE),3)</f>
        <v>0</v>
      </c>
      <c r="Z101" s="15">
        <f>ROUND(VLOOKUP($C$2,'[182]ERU-1'!$A$28:$BE$39,Z$2,FALSE),3)</f>
        <v>1.534</v>
      </c>
      <c r="AA101" s="15">
        <f>ROUND(VLOOKUP($C$2,'[182]ERU-1'!$A$28:$BE$39,AA$2,FALSE),3)</f>
        <v>604.40700000000004</v>
      </c>
      <c r="AB101" s="15">
        <f>ROUND(VLOOKUP($C$2,'[182]ERU-1'!$A$28:$BE$39,AB$2,FALSE),3)</f>
        <v>13.917</v>
      </c>
      <c r="AC101" s="15">
        <f>ROUND(VLOOKUP($C$2,'[182]ERU-1'!$A$28:$BE$39,AC$2,FALSE),3)</f>
        <v>0</v>
      </c>
      <c r="AD101" s="15">
        <f>ROUND(VLOOKUP($C$2,'[182]ERU-1'!$A$28:$BE$39,AD$2,FALSE),3)</f>
        <v>0</v>
      </c>
      <c r="AE101" s="15">
        <f>ROUND(VLOOKUP($C$2,'[182]ERU-1'!$A$28:$BE$39,AE$2,FALSE),3)</f>
        <v>0</v>
      </c>
      <c r="AF101" s="15">
        <f>ROUND(VLOOKUP($C$2,'[182]ERU-1'!$A$28:$BE$39,AF$2,FALSE),3)</f>
        <v>0</v>
      </c>
      <c r="AG101" s="15">
        <f>ROUND(VLOOKUP($C$2,'[182]ERU-1'!$A$28:$BE$39,AG$2,FALSE),3)</f>
        <v>0</v>
      </c>
      <c r="AH101" s="15">
        <f>ROUND(VLOOKUP($C$2,'[182]ERU-1'!$A$28:$BE$39,AH$2,FALSE),3)</f>
        <v>2470</v>
      </c>
      <c r="AI101" s="15">
        <f>ROUND(VLOOKUP($C$2,'[182]ERU-1'!$A$28:$BE$39,AI$2,FALSE),3)</f>
        <v>0</v>
      </c>
      <c r="AJ101" s="15" t="s">
        <v>595</v>
      </c>
      <c r="AK101" s="15">
        <f>ROUND(VLOOKUP($C$2,'[182]ERU-1'!$A$28:$BE$39,AK$2,FALSE),3)</f>
        <v>0</v>
      </c>
      <c r="AL101" s="15">
        <f>ROUND(VLOOKUP($C$2,'[182]ERU-1'!$A$28:$BE$39,AL$2,FALSE),3)</f>
        <v>0</v>
      </c>
      <c r="AM101" s="15">
        <f>ROUND(VLOOKUP($C$2,'[182]ERU-1'!$A$28:$BE$39,AM$2,FALSE),3)</f>
        <v>592.024</v>
      </c>
      <c r="AN101" s="15">
        <f>ROUND(VLOOKUP($C$2,'[182]ERU-1'!$A$28:$BE$39,AN$2,FALSE),3)</f>
        <v>0</v>
      </c>
      <c r="AO101" s="15">
        <f>ROUND(VLOOKUP($C$2,'[182]ERU-1'!$A$28:$BE$39,AO$2,FALSE),3)</f>
        <v>0</v>
      </c>
      <c r="AP101" s="15">
        <f>ROUND(VLOOKUP($C$2,'[182]ERU-1'!$A$28:$BE$39,AP$2,FALSE),3)</f>
        <v>0</v>
      </c>
      <c r="AQ101" s="15">
        <f>ROUND(VLOOKUP($C$2,'[182]ERU-1'!$A$28:$BE$39,AQ$2,FALSE),3)</f>
        <v>0</v>
      </c>
      <c r="AR101" s="15">
        <f>ROUND(VLOOKUP($C$2,'[182]ERU-1'!$A$28:$BE$39,AR$2,FALSE),3)</f>
        <v>0</v>
      </c>
      <c r="AS101" s="15">
        <f>ROUND(VLOOKUP($C$2,'[182]ERU-1'!$A$28:$BE$39,AS$2,FALSE),3)</f>
        <v>0</v>
      </c>
      <c r="AT101" s="15">
        <f>ROUND(VLOOKUP($C$2,'[182]ERU-1'!$A$28:$BE$39,AT$2,FALSE),3)</f>
        <v>0</v>
      </c>
      <c r="AU101" s="15">
        <f>ROUND(VLOOKUP($C$2,'[182]ERU-1'!$A$28:$BE$39,AU$2,FALSE),3)</f>
        <v>0</v>
      </c>
      <c r="AV101" s="15">
        <f>ROUND(VLOOKUP($C$2,'[182]ERU-1'!$A$28:$BE$39,AV$2,FALSE),3)</f>
        <v>2470</v>
      </c>
      <c r="AW101" s="15">
        <f>ROUND(VLOOKUP($C$2,'[182]ERU-1'!$A$28:$BE$39,AW$2,FALSE),3)</f>
        <v>0</v>
      </c>
      <c r="AX101" s="15">
        <f>ROUND(VLOOKUP($C$2,'[182]ERU-1'!$A$28:$BE$39,AX$2,FALSE),3)</f>
        <v>0</v>
      </c>
      <c r="AY101" s="15">
        <f>ROUND(VLOOKUP($C$2,'[182]ERU-1'!$A$28:$BE$39,AY$2,FALSE),3)</f>
        <v>0</v>
      </c>
      <c r="AZ101" s="15">
        <f>ROUND(VLOOKUP($C$2,'[182]ERU-1'!$A$28:$BE$39,AZ$2,FALSE),3)</f>
        <v>0</v>
      </c>
      <c r="BA101" s="15">
        <f>ROUND(VLOOKUP($C$2,'[182]ERU-1'!$A$28:$BE$39,BA$2,FALSE),3)</f>
        <v>0</v>
      </c>
      <c r="BB101" s="15">
        <f>ROUND(VLOOKUP($C$2,'[182]ERU-1'!$A$28:$BE$39,BB$2,FALSE),3)</f>
        <v>0</v>
      </c>
      <c r="BC101" s="15">
        <f>ROUND(VLOOKUP($C$2,'[182]ERU-1'!$A$28:$BE$39,BC$2,FALSE),3)</f>
        <v>0</v>
      </c>
      <c r="BD101" s="15">
        <f>ROUND(VLOOKUP($C$2,'[182]ERU-1'!$A$28:$BE$39,BD$2,FALSE),3)</f>
        <v>0</v>
      </c>
      <c r="BE101" s="15">
        <f>ROUND(VLOOKUP($C$2,'[182]ERU-1'!$A$28:$BE$39,BE$2,FALSE),3)</f>
        <v>604.40700000000004</v>
      </c>
      <c r="BF101" s="15">
        <f>ROUND(VLOOKUP($C$2,'[182]ERU-1'!$A$28:$BE$39,BF$2,FALSE),3)</f>
        <v>2470</v>
      </c>
      <c r="BG101" s="15">
        <f>ROUND(VLOOKUP($C$2,'[182]ERU-1'!$A$28:$BE$39,BG$2,FALSE),3)</f>
        <v>1624.8309999999999</v>
      </c>
      <c r="BH101" s="15"/>
      <c r="BI101" s="15"/>
      <c r="BJ101" s="15" t="s">
        <v>788</v>
      </c>
      <c r="BK101" s="15" t="str">
        <f>INDEX(Licence!$I$2:$I$181,MATCH(Data!BJ101,Licence!$C$2:$C$181,0))</f>
        <v>Královéhradecký</v>
      </c>
      <c r="BL101" s="15">
        <f>INDEX(Licence!$G$2:$G$181,MATCH(Data!BJ101,Licence!$C$2:$C$181,0))/1000</f>
        <v>1.56</v>
      </c>
      <c r="BM101" s="15">
        <f>INDEX(Licence!$F$2:$F$181,MATCH(Data!BJ101,Licence!$C$2:$C$181,0))/1000</f>
        <v>1.7909999999999999</v>
      </c>
      <c r="BN101" s="15" t="str">
        <f>INDEX(Licence!$K$2:$K$181,MATCH(Data!BJ101,Licence!$C$2:$C$181,0))</f>
        <v>ČEZ Distribuce, a.s.</v>
      </c>
      <c r="BO101" s="15"/>
      <c r="BP101" s="16">
        <f t="shared" si="15"/>
        <v>79.42475932026845</v>
      </c>
      <c r="BS101" t="str">
        <f t="shared" si="16"/>
        <v>KJ - Vrchlabí, připojení Liščí kopec</v>
      </c>
    </row>
    <row r="102" spans="1:71" ht="18.75" x14ac:dyDescent="0.3">
      <c r="A102" s="15">
        <f>[181]ExportDB!$C$3</f>
        <v>2642</v>
      </c>
      <c r="B102" s="25">
        <f t="shared" si="12"/>
        <v>98</v>
      </c>
      <c r="C102" s="14" t="s">
        <v>700</v>
      </c>
      <c r="D102" s="15" t="str">
        <f t="shared" si="13"/>
        <v>Únor</v>
      </c>
      <c r="E102" s="15">
        <f>ROUND(VLOOKUP($C$2,'[181]ERU-1'!$A$3:$BE$28,E$2,FALSE),3)</f>
        <v>2</v>
      </c>
      <c r="F102" s="47">
        <f t="shared" si="10"/>
        <v>0</v>
      </c>
      <c r="G102" s="15">
        <f>ROUND(VLOOKUP($C$2,'[182]ERU-1'!$A$6:$BE$17,G$2,FALSE),3)</f>
        <v>1512.038</v>
      </c>
      <c r="H102" s="15">
        <f>ROUND(VLOOKUP($C$2,'[182]ERU-1'!$A$6:$BE$17,H$2,FALSE),3)</f>
        <v>682.45600000000002</v>
      </c>
      <c r="I102" s="15">
        <f>ROUND(VLOOKUP($C$2,'[182]ERU-1'!$A$6:$BE$17,I$2,FALSE),3)</f>
        <v>829.58199999999999</v>
      </c>
      <c r="J102" s="15">
        <f>ROUND(VLOOKUP($C$2,'[182]ERU-1'!$A$6:$BE$17,J$2,FALSE),3)</f>
        <v>35</v>
      </c>
      <c r="K102" s="15">
        <f>ROUND(VLOOKUP($C$2,'[182]ERU-1'!$A$6:$BE$17,K$2,FALSE),3)</f>
        <v>0</v>
      </c>
      <c r="L102" s="15">
        <f>ROUND(VLOOKUP($C$2,'[182]ERU-1'!$A$6:$BE$17,L$2,FALSE),3)</f>
        <v>571.05600000000004</v>
      </c>
      <c r="M102" s="15">
        <f>ROUND(VLOOKUP($C$2,'[182]ERU-1'!$A$6:$BE$17,M$2,FALSE),3)</f>
        <v>10.938000000000001</v>
      </c>
      <c r="N102" s="15">
        <f>ROUND(VLOOKUP($C$2,'[182]ERU-1'!$A$6:$BE$17,N$2,FALSE),3)</f>
        <v>13.295</v>
      </c>
      <c r="O102" s="15">
        <f>ROUND(VLOOKUP($C$2,'[182]ERU-1'!$A$6:$BE$17,O$2,FALSE),3)</f>
        <v>0</v>
      </c>
      <c r="P102" s="15">
        <f>ROUND(VLOOKUP($C$2,'[182]ERU-1'!$A$6:$BE$17,P$2,FALSE),3)</f>
        <v>0</v>
      </c>
      <c r="Q102" s="15">
        <f>ROUND(VLOOKUP($C$2,'[182]ERU-1'!$A$6:$BE$17,Q$2,FALSE),3)</f>
        <v>546.82299999999998</v>
      </c>
      <c r="R102" s="15">
        <f>ROUND(VLOOKUP($C$2,'[182]ERU-1'!$A$6:$BE$17,R$2,FALSE),3)</f>
        <v>0</v>
      </c>
      <c r="S102" s="15">
        <f>ROUND(VLOOKUP($C$2,'[182]ERU-1'!$A$6:$BE$17,S$2,FALSE),3)</f>
        <v>2499</v>
      </c>
      <c r="T102" s="15">
        <f>ROUND(VLOOKUP($C$2,'[182]ERU-1'!$A$6:$BE$17,T$2,FALSE),3)</f>
        <v>0</v>
      </c>
      <c r="U102" s="15">
        <f>ROUND(VLOOKUP($C$2,'[182]ERU-1'!$A$6:$BE$17,U$2,FALSE),3)</f>
        <v>0</v>
      </c>
      <c r="V102" s="15">
        <f>ROUND(VLOOKUP($C$2,'[182]ERU-1'!$A$6:$BE$17,V$2,FALSE),3)</f>
        <v>0</v>
      </c>
      <c r="W102" s="15">
        <f>ROUND(VLOOKUP($C$2,'[182]ERU-1'!$A$6:$BE$17,W$2,FALSE),3)</f>
        <v>0</v>
      </c>
      <c r="X102" s="15">
        <f>ROUND(VLOOKUP($C$2,'[182]ERU-1'!$A$6:$BE$17,X$2,FALSE),3)</f>
        <v>2499</v>
      </c>
      <c r="Y102" s="15">
        <f>ROUND(VLOOKUP($C$2,'[182]ERU-1'!$A$6:$BE$17,Y$2,FALSE),3)</f>
        <v>0</v>
      </c>
      <c r="Z102" s="15">
        <f>ROUND(VLOOKUP($C$2,'[182]ERU-1'!$A$6:$BE$17,Z$2,FALSE),3)</f>
        <v>1.2430000000000001</v>
      </c>
      <c r="AA102" s="15">
        <f>ROUND(VLOOKUP($C$2,'[182]ERU-1'!$A$6:$BE$17,AA$2,FALSE),3)</f>
        <v>571.05600000000004</v>
      </c>
      <c r="AB102" s="15">
        <f>ROUND(VLOOKUP($C$2,'[182]ERU-1'!$A$6:$BE$17,AB$2,FALSE),3)</f>
        <v>25.475999999999999</v>
      </c>
      <c r="AC102" s="15">
        <f>ROUND(VLOOKUP($C$2,'[182]ERU-1'!$A$6:$BE$17,AC$2,FALSE),3)</f>
        <v>0</v>
      </c>
      <c r="AD102" s="15">
        <f>ROUND(VLOOKUP($C$2,'[182]ERU-1'!$A$6:$BE$17,AD$2,FALSE),3)</f>
        <v>0</v>
      </c>
      <c r="AE102" s="15">
        <f>ROUND(VLOOKUP($C$2,'[182]ERU-1'!$A$6:$BE$17,AE$2,FALSE),3)</f>
        <v>0</v>
      </c>
      <c r="AF102" s="15">
        <f>ROUND(VLOOKUP($C$2,'[182]ERU-1'!$A$6:$BE$17,AF$2,FALSE),3)</f>
        <v>0</v>
      </c>
      <c r="AG102" s="15">
        <f>ROUND(VLOOKUP($C$2,'[182]ERU-1'!$A$6:$BE$17,AG$2,FALSE),3)</f>
        <v>0</v>
      </c>
      <c r="AH102" s="15">
        <f>ROUND(VLOOKUP($C$2,'[182]ERU-1'!$A$6:$BE$17,AH$2,FALSE),3)</f>
        <v>2499</v>
      </c>
      <c r="AI102" s="15">
        <f>ROUND(VLOOKUP($C$2,'[182]ERU-1'!$A$6:$BE$17,AI$2,FALSE),3)</f>
        <v>0</v>
      </c>
      <c r="AJ102" s="15" t="s">
        <v>595</v>
      </c>
      <c r="AK102" s="15">
        <f>ROUND(VLOOKUP($C$2,'[182]ERU-1'!$A$6:$BE$17,AK$2,FALSE),3)</f>
        <v>0</v>
      </c>
      <c r="AL102" s="15">
        <f>ROUND(VLOOKUP($C$2,'[182]ERU-1'!$A$6:$BE$17,AL$2,FALSE),3)</f>
        <v>0</v>
      </c>
      <c r="AM102" s="15">
        <f>ROUND(VLOOKUP($C$2,'[182]ERU-1'!$A$6:$BE$17,AM$2,FALSE),3)</f>
        <v>546.82299999999998</v>
      </c>
      <c r="AN102" s="15">
        <f>ROUND(VLOOKUP($C$2,'[182]ERU-1'!$A$6:$BE$17,AN$2,FALSE),3)</f>
        <v>0</v>
      </c>
      <c r="AO102" s="15">
        <f>ROUND(VLOOKUP($C$2,'[182]ERU-1'!$A$6:$BE$17,AO$2,FALSE),3)</f>
        <v>0</v>
      </c>
      <c r="AP102" s="15">
        <f>ROUND(VLOOKUP($C$2,'[182]ERU-1'!$A$6:$BE$17,AP$2,FALSE),3)</f>
        <v>0</v>
      </c>
      <c r="AQ102" s="15">
        <f>ROUND(VLOOKUP($C$2,'[182]ERU-1'!$A$6:$BE$17,AQ$2,FALSE),3)</f>
        <v>0</v>
      </c>
      <c r="AR102" s="15">
        <f>ROUND(VLOOKUP($C$2,'[182]ERU-1'!$A$6:$BE$17,AR$2,FALSE),3)</f>
        <v>0</v>
      </c>
      <c r="AS102" s="15">
        <f>ROUND(VLOOKUP($C$2,'[182]ERU-1'!$A$6:$BE$17,AS$2,FALSE),3)</f>
        <v>0</v>
      </c>
      <c r="AT102" s="15">
        <f>ROUND(VLOOKUP($C$2,'[182]ERU-1'!$A$6:$BE$17,AT$2,FALSE),3)</f>
        <v>0</v>
      </c>
      <c r="AU102" s="15">
        <f>ROUND(VLOOKUP($C$2,'[182]ERU-1'!$A$6:$BE$17,AU$2,FALSE),3)</f>
        <v>0</v>
      </c>
      <c r="AV102" s="15">
        <f>ROUND(VLOOKUP($C$2,'[182]ERU-1'!$A$6:$BE$17,AV$2,FALSE),3)</f>
        <v>2499</v>
      </c>
      <c r="AW102" s="15">
        <f>ROUND(VLOOKUP($C$2,'[182]ERU-1'!$A$6:$BE$17,AW$2,FALSE),3)</f>
        <v>0</v>
      </c>
      <c r="AX102" s="15">
        <f>ROUND(VLOOKUP($C$2,'[182]ERU-1'!$A$6:$BE$17,AX$2,FALSE),3)</f>
        <v>0</v>
      </c>
      <c r="AY102" s="15">
        <f>ROUND(VLOOKUP($C$2,'[182]ERU-1'!$A$6:$BE$17,AY$2,FALSE),3)</f>
        <v>0</v>
      </c>
      <c r="AZ102" s="15">
        <f>ROUND(VLOOKUP($C$2,'[182]ERU-1'!$A$6:$BE$17,AZ$2,FALSE),3)</f>
        <v>0</v>
      </c>
      <c r="BA102" s="15">
        <f>ROUND(VLOOKUP($C$2,'[182]ERU-1'!$A$6:$BE$17,BA$2,FALSE),3)</f>
        <v>0</v>
      </c>
      <c r="BB102" s="15">
        <f>ROUND(VLOOKUP($C$2,'[182]ERU-1'!$A$6:$BE$17,BB$2,FALSE),3)</f>
        <v>0</v>
      </c>
      <c r="BC102" s="15">
        <f>ROUND(VLOOKUP($C$2,'[182]ERU-1'!$A$6:$BE$17,BC$2,FALSE),3)</f>
        <v>0</v>
      </c>
      <c r="BD102" s="15">
        <f>ROUND(VLOOKUP($C$2,'[182]ERU-1'!$A$6:$BE$17,BD$2,FALSE),3)</f>
        <v>0</v>
      </c>
      <c r="BE102" s="15">
        <f>ROUND(VLOOKUP($C$2,'[182]ERU-1'!$A$6:$BE$17,BE$2,FALSE),3)</f>
        <v>571.05600000000004</v>
      </c>
      <c r="BF102" s="15">
        <f>ROUND(VLOOKUP($C$2,'[182]ERU-1'!$A$6:$BE$17,BF$2,FALSE),3)</f>
        <v>2499</v>
      </c>
      <c r="BG102" s="15">
        <f>ROUND(VLOOKUP($C$2,'[182]ERU-1'!$A$6:$BE$17,BG$2,FALSE),3)</f>
        <v>1512.038</v>
      </c>
      <c r="BH102" s="15"/>
      <c r="BI102" s="15"/>
      <c r="BJ102" s="15" t="s">
        <v>789</v>
      </c>
      <c r="BK102" s="15" t="str">
        <f>INDEX(Licence!$I$2:$I$181,MATCH(Data!BJ102,Licence!$C$2:$C$181,0))</f>
        <v>Královéhradecký</v>
      </c>
      <c r="BL102" s="15">
        <f>INDEX(Licence!$G$2:$G$181,MATCH(Data!BJ102,Licence!$C$2:$C$181,0))/1000</f>
        <v>1.56</v>
      </c>
      <c r="BM102" s="15">
        <f>INDEX(Licence!$F$2:$F$181,MATCH(Data!BJ102,Licence!$C$2:$C$181,0))/1000</f>
        <v>1.9950000000000001</v>
      </c>
      <c r="BN102" s="15" t="str">
        <f>INDEX(Licence!$K$2:$K$181,MATCH(Data!BJ102,Licence!$C$2:$C$181,0))</f>
        <v>ČEZ Distribuce, a.s.</v>
      </c>
      <c r="BO102" s="15"/>
      <c r="BP102" s="16">
        <f t="shared" si="15"/>
        <v>83.676644810954912</v>
      </c>
      <c r="BS102" t="str">
        <f t="shared" si="16"/>
        <v>KJ - Vrchlabí, Žižkova NKTC</v>
      </c>
    </row>
    <row r="103" spans="1:71" ht="18.75" x14ac:dyDescent="0.3">
      <c r="A103" s="15">
        <f>[183]ExportDB!$C$3</f>
        <v>2703</v>
      </c>
      <c r="B103" s="25">
        <f t="shared" si="12"/>
        <v>99</v>
      </c>
      <c r="C103" s="14" t="s">
        <v>701</v>
      </c>
      <c r="D103" s="15" t="str">
        <f t="shared" si="13"/>
        <v>Únor</v>
      </c>
      <c r="E103" s="15">
        <f>ROUND(VLOOKUP($C$2,'[183]ERU-1'!$A$6:$BE$17,E$2,FALSE),3)</f>
        <v>2</v>
      </c>
      <c r="F103" s="47">
        <f t="shared" si="10"/>
        <v>0</v>
      </c>
      <c r="G103" s="15">
        <f>ROUND(VLOOKUP($C$2,'[184]ERU-1'!$A$6:$BE$17,G$2,FALSE),3)</f>
        <v>607.27</v>
      </c>
      <c r="H103" s="15">
        <f>ROUND(VLOOKUP($C$2,'[184]ERU-1'!$A$6:$BE$17,H$2,FALSE),3)</f>
        <v>266.53899999999999</v>
      </c>
      <c r="I103" s="15">
        <f>ROUND(VLOOKUP($C$2,'[184]ERU-1'!$A$6:$BE$17,I$2,FALSE),3)</f>
        <v>340.73099999999999</v>
      </c>
      <c r="J103" s="15">
        <f>ROUND(VLOOKUP($C$2,'[184]ERU-1'!$A$6:$BE$17,J$2,FALSE),3)</f>
        <v>35.012</v>
      </c>
      <c r="K103" s="15">
        <f>ROUND(VLOOKUP($C$2,'[184]ERU-1'!$A$6:$BE$17,K$2,FALSE),3)</f>
        <v>0</v>
      </c>
      <c r="L103" s="15">
        <f>ROUND(VLOOKUP($C$2,'[184]ERU-1'!$A$6:$BE$17,L$2,FALSE),3)</f>
        <v>219.90100000000001</v>
      </c>
      <c r="M103" s="15">
        <f>ROUND(VLOOKUP($C$2,'[184]ERU-1'!$A$6:$BE$17,M$2,FALSE),3)</f>
        <v>2.6110000000000002</v>
      </c>
      <c r="N103" s="15">
        <f>ROUND(VLOOKUP($C$2,'[184]ERU-1'!$A$6:$BE$17,N$2,FALSE),3)</f>
        <v>3.3370000000000002</v>
      </c>
      <c r="O103" s="15">
        <f>ROUND(VLOOKUP($C$2,'[184]ERU-1'!$A$6:$BE$17,O$2,FALSE),3)</f>
        <v>0</v>
      </c>
      <c r="P103" s="15">
        <f>ROUND(VLOOKUP($C$2,'[184]ERU-1'!$A$6:$BE$17,P$2,FALSE),3)</f>
        <v>0</v>
      </c>
      <c r="Q103" s="15">
        <f>ROUND(VLOOKUP($C$2,'[184]ERU-1'!$A$6:$BE$17,Q$2,FALSE),3)</f>
        <v>213.953</v>
      </c>
      <c r="R103" s="43">
        <f t="shared" si="11"/>
        <v>0</v>
      </c>
      <c r="S103" s="15">
        <f>ROUND(VLOOKUP($C$2,'[184]ERU-1'!$A$6:$BE$17,S$2,FALSE),3)</f>
        <v>1012</v>
      </c>
      <c r="T103" s="15">
        <f>ROUND(VLOOKUP($C$2,'[184]ERU-1'!$A$6:$BE$17,T$2,FALSE),3)</f>
        <v>0</v>
      </c>
      <c r="U103" s="15">
        <f>ROUND(VLOOKUP($C$2,'[184]ERU-1'!$A$6:$BE$17,U$2,FALSE),3)</f>
        <v>0</v>
      </c>
      <c r="V103" s="15">
        <f>ROUND(VLOOKUP($C$2,'[184]ERU-1'!$A$6:$BE$17,V$2,FALSE),3)</f>
        <v>0</v>
      </c>
      <c r="W103" s="15">
        <f>ROUND(VLOOKUP($C$2,'[184]ERU-1'!$A$6:$BE$17,W$2,FALSE),3)</f>
        <v>0</v>
      </c>
      <c r="X103" s="15">
        <f>ROUND(VLOOKUP($C$2,'[184]ERU-1'!$A$6:$BE$17,X$2,FALSE),3)</f>
        <v>1012</v>
      </c>
      <c r="Y103" s="15">
        <f>ROUND(VLOOKUP($C$2,'[184]ERU-1'!$A$6:$BE$17,Y$2,FALSE),3)</f>
        <v>0</v>
      </c>
      <c r="Z103" s="15">
        <f>ROUND(VLOOKUP($C$2,'[184]ERU-1'!$A$6:$BE$17,Z$2,FALSE),3)</f>
        <v>0.52400000000000002</v>
      </c>
      <c r="AA103" s="15">
        <f>ROUND(VLOOKUP($C$2,'[184]ERU-1'!$A$6:$BE$17,AA$2,FALSE),3)</f>
        <v>219.90100000000001</v>
      </c>
      <c r="AB103" s="15">
        <f>ROUND(VLOOKUP($C$2,'[184]ERU-1'!$A$6:$BE$17,AB$2,FALSE),3)</f>
        <v>6.4720000000000004</v>
      </c>
      <c r="AC103" s="15">
        <f>ROUND(VLOOKUP($C$2,'[184]ERU-1'!$A$6:$BE$17,AC$2,FALSE),3)</f>
        <v>0</v>
      </c>
      <c r="AD103" s="15">
        <f>ROUND(VLOOKUP($C$2,'[184]ERU-1'!$A$6:$BE$17,AD$2,FALSE),3)</f>
        <v>0</v>
      </c>
      <c r="AE103" s="15">
        <f>ROUND(VLOOKUP($C$2,'[184]ERU-1'!$A$6:$BE$17,AE$2,FALSE),3)</f>
        <v>0</v>
      </c>
      <c r="AF103" s="15">
        <f>ROUND(VLOOKUP($C$2,'[184]ERU-1'!$A$6:$BE$17,AF$2,FALSE),3)</f>
        <v>0</v>
      </c>
      <c r="AG103" s="15">
        <f>ROUND(VLOOKUP($C$2,'[184]ERU-1'!$A$6:$BE$17,AG$2,FALSE),3)</f>
        <v>0</v>
      </c>
      <c r="AH103" s="15">
        <f>ROUND(VLOOKUP($C$2,'[184]ERU-1'!$A$6:$BE$17,AH$2,FALSE),3)</f>
        <v>1012</v>
      </c>
      <c r="AI103" s="15">
        <f>ROUND(VLOOKUP($C$2,'[184]ERU-1'!$A$6:$BE$17,AI$2,FALSE),3)</f>
        <v>0</v>
      </c>
      <c r="AJ103" s="15" t="s">
        <v>595</v>
      </c>
      <c r="AK103" s="15">
        <f>ROUND(VLOOKUP($C$2,'[184]ERU-1'!$A$6:$BE$17,AK$2,FALSE),3)</f>
        <v>0</v>
      </c>
      <c r="AL103" s="15">
        <f>ROUND(VLOOKUP($C$2,'[184]ERU-1'!$A$6:$BE$17,AL$2,FALSE),3)</f>
        <v>0</v>
      </c>
      <c r="AM103" s="15">
        <f>ROUND(VLOOKUP($C$2,'[184]ERU-1'!$A$6:$BE$17,AM$2,FALSE),3)</f>
        <v>213.953</v>
      </c>
      <c r="AN103" s="15">
        <f>ROUND(VLOOKUP($C$2,'[184]ERU-1'!$A$6:$BE$17,AN$2,FALSE),3)</f>
        <v>0</v>
      </c>
      <c r="AO103" s="15">
        <f>ROUND(VLOOKUP($C$2,'[184]ERU-1'!$A$6:$BE$17,AO$2,FALSE),3)</f>
        <v>0</v>
      </c>
      <c r="AP103" s="15">
        <f>ROUND(VLOOKUP($C$2,'[184]ERU-1'!$A$6:$BE$17,AP$2,FALSE),3)</f>
        <v>0</v>
      </c>
      <c r="AQ103" s="15">
        <f>ROUND(VLOOKUP($C$2,'[184]ERU-1'!$A$6:$BE$17,AQ$2,FALSE),3)</f>
        <v>0</v>
      </c>
      <c r="AR103" s="15">
        <f>ROUND(VLOOKUP($C$2,'[184]ERU-1'!$A$6:$BE$17,AR$2,FALSE),3)</f>
        <v>0</v>
      </c>
      <c r="AS103" s="15">
        <f>ROUND(VLOOKUP($C$2,'[184]ERU-1'!$A$6:$BE$17,AS$2,FALSE),3)</f>
        <v>0</v>
      </c>
      <c r="AT103" s="15">
        <f>ROUND(VLOOKUP($C$2,'[184]ERU-1'!$A$6:$BE$17,AT$2,FALSE),3)</f>
        <v>0</v>
      </c>
      <c r="AU103" s="15">
        <f>ROUND(VLOOKUP($C$2,'[184]ERU-1'!$A$6:$BE$17,AU$2,FALSE),3)</f>
        <v>0</v>
      </c>
      <c r="AV103" s="15">
        <f>ROUND(VLOOKUP($C$2,'[184]ERU-1'!$A$6:$BE$17,AV$2,FALSE),3)</f>
        <v>1012</v>
      </c>
      <c r="AW103" s="15">
        <f>ROUND(VLOOKUP($C$2,'[184]ERU-1'!$A$6:$BE$17,AW$2,FALSE),3)</f>
        <v>0</v>
      </c>
      <c r="AX103" s="15">
        <f>ROUND(VLOOKUP($C$2,'[184]ERU-1'!$A$6:$BE$17,AX$2,FALSE),3)</f>
        <v>0</v>
      </c>
      <c r="AY103" s="15">
        <f>ROUND(VLOOKUP($C$2,'[184]ERU-1'!$A$6:$BE$17,AY$2,FALSE),3)</f>
        <v>0</v>
      </c>
      <c r="AZ103" s="15">
        <f>ROUND(VLOOKUP($C$2,'[184]ERU-1'!$A$6:$BE$17,AZ$2,FALSE),3)</f>
        <v>0</v>
      </c>
      <c r="BA103" s="15">
        <f>ROUND(VLOOKUP($C$2,'[184]ERU-1'!$A$6:$BE$17,BA$2,FALSE),3)</f>
        <v>0</v>
      </c>
      <c r="BB103" s="15">
        <f>ROUND(VLOOKUP($C$2,'[184]ERU-1'!$A$6:$BE$17,BB$2,FALSE),3)</f>
        <v>0</v>
      </c>
      <c r="BC103" s="15">
        <f>ROUND(VLOOKUP($C$2,'[184]ERU-1'!$A$6:$BE$17,BC$2,FALSE),3)</f>
        <v>0</v>
      </c>
      <c r="BD103" s="15">
        <f>ROUND(VLOOKUP($C$2,'[184]ERU-1'!$A$6:$BE$17,BD$2,FALSE),3)</f>
        <v>0</v>
      </c>
      <c r="BE103" s="15">
        <f>ROUND(VLOOKUP($C$2,'[184]ERU-1'!$A$6:$BE$17,BE$2,FALSE),3)</f>
        <v>219.90100000000001</v>
      </c>
      <c r="BF103" s="15">
        <f>ROUND(VLOOKUP($C$2,'[184]ERU-1'!$A$6:$BE$17,BF$2,FALSE),3)</f>
        <v>1012</v>
      </c>
      <c r="BG103" s="15">
        <f>ROUND(VLOOKUP($C$2,'[184]ERU-1'!$A$6:$BE$17,BG$2,FALSE),3)</f>
        <v>607.27</v>
      </c>
      <c r="BH103" s="15"/>
      <c r="BI103" s="15"/>
      <c r="BJ103" s="15" t="s">
        <v>790</v>
      </c>
      <c r="BK103" s="15" t="str">
        <f>INDEX(Licence!$I$2:$I$181,MATCH(Data!BJ103,Licence!$C$2:$C$181,0))</f>
        <v>Pardubický</v>
      </c>
      <c r="BL103" s="15">
        <f>INDEX(Licence!$G$2:$G$181,MATCH(Data!BJ103,Licence!$C$2:$C$181,0))/1000</f>
        <v>0.6</v>
      </c>
      <c r="BM103" s="15">
        <f>INDEX(Licence!$F$2:$F$181,MATCH(Data!BJ103,Licence!$C$2:$C$181,0))/1000</f>
        <v>0.80800000000000005</v>
      </c>
      <c r="BN103" s="15" t="str">
        <f>INDEX(Licence!$K$2:$K$181,MATCH(Data!BJ103,Licence!$C$2:$C$181,0))</f>
        <v>ČEZ Distribuce, a.s.</v>
      </c>
      <c r="BO103" s="15"/>
      <c r="BP103" s="16">
        <f t="shared" si="15"/>
        <v>82.502364864246729</v>
      </c>
      <c r="BS103" t="str">
        <f t="shared" si="16"/>
        <v>KJ - Vysoké Mýto, Generála Svatoně (kotelna Vanice)</v>
      </c>
    </row>
    <row r="104" spans="1:71" ht="18.75" x14ac:dyDescent="0.3">
      <c r="A104" s="15">
        <f>[185]ExportDB!$C$3</f>
        <v>2704</v>
      </c>
      <c r="B104" s="25">
        <f t="shared" si="12"/>
        <v>100</v>
      </c>
      <c r="C104" s="14" t="s">
        <v>702</v>
      </c>
      <c r="D104" s="15" t="str">
        <f t="shared" si="13"/>
        <v>Únor</v>
      </c>
      <c r="E104" s="15">
        <f>ROUND(VLOOKUP($C$2,'[185]ERU-1'!$A$6:$BE$17,E$2,FALSE),3)</f>
        <v>2</v>
      </c>
      <c r="F104" s="47">
        <f t="shared" si="10"/>
        <v>0</v>
      </c>
      <c r="G104" s="15">
        <f>ROUND(VLOOKUP($C$2,'[186]ERU-1'!$A$6:$BE$17,G$2,FALSE),3)</f>
        <v>428.887</v>
      </c>
      <c r="H104" s="15">
        <f>ROUND(VLOOKUP($C$2,'[186]ERU-1'!$A$6:$BE$17,H$2,FALSE),3)</f>
        <v>199.87200000000001</v>
      </c>
      <c r="I104" s="15">
        <f>ROUND(VLOOKUP($C$2,'[186]ERU-1'!$A$6:$BE$17,I$2,FALSE),3)</f>
        <v>229.01499999999999</v>
      </c>
      <c r="J104" s="15">
        <f>ROUND(VLOOKUP($C$2,'[186]ERU-1'!$A$6:$BE$17,J$2,FALSE),3)</f>
        <v>34.994</v>
      </c>
      <c r="K104" s="15">
        <f>ROUND(VLOOKUP($C$2,'[186]ERU-1'!$A$6:$BE$17,K$2,FALSE),3)</f>
        <v>0</v>
      </c>
      <c r="L104" s="15">
        <f>ROUND(VLOOKUP($C$2,'[186]ERU-1'!$A$6:$BE$17,L$2,FALSE),3)</f>
        <v>156.124</v>
      </c>
      <c r="M104" s="15">
        <f>ROUND(VLOOKUP($C$2,'[186]ERU-1'!$A$6:$BE$17,M$2,FALSE),3)</f>
        <v>1.476</v>
      </c>
      <c r="N104" s="15">
        <f>ROUND(VLOOKUP($C$2,'[186]ERU-1'!$A$6:$BE$17,N$2,FALSE),3)</f>
        <v>1.6910000000000001</v>
      </c>
      <c r="O104" s="15">
        <f>ROUND(VLOOKUP($C$2,'[186]ERU-1'!$A$6:$BE$17,O$2,FALSE),3)</f>
        <v>0</v>
      </c>
      <c r="P104" s="15">
        <f>ROUND(VLOOKUP($C$2,'[186]ERU-1'!$A$6:$BE$17,P$2,FALSE),3)</f>
        <v>0</v>
      </c>
      <c r="Q104" s="15">
        <f>ROUND(VLOOKUP($C$2,'[186]ERU-1'!$A$6:$BE$17,Q$2,FALSE),3)</f>
        <v>152.95699999999999</v>
      </c>
      <c r="R104" s="43">
        <f t="shared" si="11"/>
        <v>0</v>
      </c>
      <c r="S104" s="15">
        <f>ROUND(VLOOKUP($C$2,'[186]ERU-1'!$A$6:$BE$17,S$2,FALSE),3)</f>
        <v>644</v>
      </c>
      <c r="T104" s="15">
        <f>ROUND(VLOOKUP($C$2,'[186]ERU-1'!$A$6:$BE$17,T$2,FALSE),3)</f>
        <v>0</v>
      </c>
      <c r="U104" s="15">
        <f>ROUND(VLOOKUP($C$2,'[186]ERU-1'!$A$6:$BE$17,U$2,FALSE),3)</f>
        <v>0</v>
      </c>
      <c r="V104" s="15">
        <f>ROUND(VLOOKUP($C$2,'[186]ERU-1'!$A$6:$BE$17,V$2,FALSE),3)</f>
        <v>0</v>
      </c>
      <c r="W104" s="15">
        <f>ROUND(VLOOKUP($C$2,'[186]ERU-1'!$A$6:$BE$17,W$2,FALSE),3)</f>
        <v>0</v>
      </c>
      <c r="X104" s="15">
        <f>ROUND(VLOOKUP($C$2,'[186]ERU-1'!$A$6:$BE$17,X$2,FALSE),3)</f>
        <v>644</v>
      </c>
      <c r="Y104" s="15">
        <f>ROUND(VLOOKUP($C$2,'[186]ERU-1'!$A$6:$BE$17,Y$2,FALSE),3)</f>
        <v>0</v>
      </c>
      <c r="Z104" s="15">
        <f>ROUND(VLOOKUP($C$2,'[186]ERU-1'!$A$6:$BE$17,Z$2,FALSE),3)</f>
        <v>0.44600000000000001</v>
      </c>
      <c r="AA104" s="15">
        <f>ROUND(VLOOKUP($C$2,'[186]ERU-1'!$A$6:$BE$17,AA$2,FALSE),3)</f>
        <v>156.124</v>
      </c>
      <c r="AB104" s="15">
        <f>ROUND(VLOOKUP($C$2,'[186]ERU-1'!$A$6:$BE$17,AB$2,FALSE),3)</f>
        <v>3.613</v>
      </c>
      <c r="AC104" s="15">
        <f>ROUND(VLOOKUP($C$2,'[186]ERU-1'!$A$6:$BE$17,AC$2,FALSE),3)</f>
        <v>0</v>
      </c>
      <c r="AD104" s="15">
        <f>ROUND(VLOOKUP($C$2,'[186]ERU-1'!$A$6:$BE$17,AD$2,FALSE),3)</f>
        <v>0</v>
      </c>
      <c r="AE104" s="15">
        <f>ROUND(VLOOKUP($C$2,'[186]ERU-1'!$A$6:$BE$17,AE$2,FALSE),3)</f>
        <v>0</v>
      </c>
      <c r="AF104" s="15">
        <f>ROUND(VLOOKUP($C$2,'[186]ERU-1'!$A$6:$BE$17,AF$2,FALSE),3)</f>
        <v>0</v>
      </c>
      <c r="AG104" s="15">
        <f>ROUND(VLOOKUP($C$2,'[186]ERU-1'!$A$6:$BE$17,AG$2,FALSE),3)</f>
        <v>0</v>
      </c>
      <c r="AH104" s="15">
        <f>ROUND(VLOOKUP($C$2,'[186]ERU-1'!$A$6:$BE$17,AH$2,FALSE),3)</f>
        <v>644</v>
      </c>
      <c r="AI104" s="15">
        <f>ROUND(VLOOKUP($C$2,'[186]ERU-1'!$A$6:$BE$17,AI$2,FALSE),3)</f>
        <v>0</v>
      </c>
      <c r="AJ104" s="15" t="s">
        <v>595</v>
      </c>
      <c r="AK104" s="15">
        <f>ROUND(VLOOKUP($C$2,'[186]ERU-1'!$A$6:$BE$17,AK$2,FALSE),3)</f>
        <v>0</v>
      </c>
      <c r="AL104" s="15">
        <f>ROUND(VLOOKUP($C$2,'[186]ERU-1'!$A$6:$BE$17,AL$2,FALSE),3)</f>
        <v>0</v>
      </c>
      <c r="AM104" s="15">
        <f>ROUND(VLOOKUP($C$2,'[186]ERU-1'!$A$6:$BE$17,AM$2,FALSE),3)</f>
        <v>152.95699999999999</v>
      </c>
      <c r="AN104" s="15">
        <f>ROUND(VLOOKUP($C$2,'[186]ERU-1'!$A$6:$BE$17,AN$2,FALSE),3)</f>
        <v>0</v>
      </c>
      <c r="AO104" s="15">
        <f>ROUND(VLOOKUP($C$2,'[186]ERU-1'!$A$6:$BE$17,AO$2,FALSE),3)</f>
        <v>0</v>
      </c>
      <c r="AP104" s="15">
        <f>ROUND(VLOOKUP($C$2,'[186]ERU-1'!$A$6:$BE$17,AP$2,FALSE),3)</f>
        <v>0</v>
      </c>
      <c r="AQ104" s="15">
        <f>ROUND(VLOOKUP($C$2,'[186]ERU-1'!$A$6:$BE$17,AQ$2,FALSE),3)</f>
        <v>0</v>
      </c>
      <c r="AR104" s="15">
        <f>ROUND(VLOOKUP($C$2,'[186]ERU-1'!$A$6:$BE$17,AR$2,FALSE),3)</f>
        <v>0</v>
      </c>
      <c r="AS104" s="15">
        <f>ROUND(VLOOKUP($C$2,'[186]ERU-1'!$A$6:$BE$17,AS$2,FALSE),3)</f>
        <v>0</v>
      </c>
      <c r="AT104" s="15">
        <f>ROUND(VLOOKUP($C$2,'[186]ERU-1'!$A$6:$BE$17,AT$2,FALSE),3)</f>
        <v>0</v>
      </c>
      <c r="AU104" s="15">
        <f>ROUND(VLOOKUP($C$2,'[186]ERU-1'!$A$6:$BE$17,AU$2,FALSE),3)</f>
        <v>0</v>
      </c>
      <c r="AV104" s="15">
        <f>ROUND(VLOOKUP($C$2,'[186]ERU-1'!$A$6:$BE$17,AV$2,FALSE),3)</f>
        <v>644</v>
      </c>
      <c r="AW104" s="15">
        <f>ROUND(VLOOKUP($C$2,'[186]ERU-1'!$A$6:$BE$17,AW$2,FALSE),3)</f>
        <v>0</v>
      </c>
      <c r="AX104" s="15">
        <f>ROUND(VLOOKUP($C$2,'[186]ERU-1'!$A$6:$BE$17,AX$2,FALSE),3)</f>
        <v>0</v>
      </c>
      <c r="AY104" s="15">
        <f>ROUND(VLOOKUP($C$2,'[186]ERU-1'!$A$6:$BE$17,AY$2,FALSE),3)</f>
        <v>0</v>
      </c>
      <c r="AZ104" s="15">
        <f>ROUND(VLOOKUP($C$2,'[186]ERU-1'!$A$6:$BE$17,AZ$2,FALSE),3)</f>
        <v>0</v>
      </c>
      <c r="BA104" s="15">
        <f>ROUND(VLOOKUP($C$2,'[186]ERU-1'!$A$6:$BE$17,BA$2,FALSE),3)</f>
        <v>0</v>
      </c>
      <c r="BB104" s="15">
        <f>ROUND(VLOOKUP($C$2,'[186]ERU-1'!$A$6:$BE$17,BB$2,FALSE),3)</f>
        <v>0</v>
      </c>
      <c r="BC104" s="15">
        <f>ROUND(VLOOKUP($C$2,'[186]ERU-1'!$A$6:$BE$17,BC$2,FALSE),3)</f>
        <v>0</v>
      </c>
      <c r="BD104" s="15">
        <f>ROUND(VLOOKUP($C$2,'[186]ERU-1'!$A$6:$BE$17,BD$2,FALSE),3)</f>
        <v>0</v>
      </c>
      <c r="BE104" s="15">
        <f>ROUND(VLOOKUP($C$2,'[186]ERU-1'!$A$6:$BE$17,BE$2,FALSE),3)</f>
        <v>156.124</v>
      </c>
      <c r="BF104" s="15">
        <f>ROUND(VLOOKUP($C$2,'[186]ERU-1'!$A$6:$BE$17,BF$2,FALSE),3)</f>
        <v>644</v>
      </c>
      <c r="BG104" s="15">
        <f>ROUND(VLOOKUP($C$2,'[186]ERU-1'!$A$6:$BE$17,BG$2,FALSE),3)</f>
        <v>428.887</v>
      </c>
      <c r="BH104" s="15"/>
      <c r="BI104" s="15"/>
      <c r="BJ104" s="15" t="s">
        <v>791</v>
      </c>
      <c r="BK104" s="15" t="str">
        <f>INDEX(Licence!$I$2:$I$181,MATCH(Data!BJ104,Licence!$C$2:$C$181,0))</f>
        <v>Pardubický</v>
      </c>
      <c r="BL104" s="15">
        <f>INDEX(Licence!$G$2:$G$181,MATCH(Data!BJ104,Licence!$C$2:$C$181,0))/1000</f>
        <v>0.4</v>
      </c>
      <c r="BM104" s="15">
        <f>INDEX(Licence!$F$2:$F$181,MATCH(Data!BJ104,Licence!$C$2:$C$181,0))/1000</f>
        <v>0.52900000000000003</v>
      </c>
      <c r="BN104" s="15" t="str">
        <f>INDEX(Licence!$K$2:$K$181,MATCH(Data!BJ104,Licence!$C$2:$C$181,0))</f>
        <v>ČEZ Distribuce, a.s.</v>
      </c>
      <c r="BO104" s="15"/>
      <c r="BP104" s="16">
        <f t="shared" si="15"/>
        <v>78.112157488776504</v>
      </c>
      <c r="BS104" t="str">
        <f t="shared" si="16"/>
        <v>KJ - Vysoké Mýto, Prokopa Velikého (kotelna Družba)</v>
      </c>
    </row>
    <row r="105" spans="1:71" ht="18.75" x14ac:dyDescent="0.3">
      <c r="A105" s="15">
        <f>[187]ExportDB!$C$3</f>
        <v>3939</v>
      </c>
      <c r="B105" s="25">
        <f t="shared" si="12"/>
        <v>101</v>
      </c>
      <c r="C105" s="14" t="s">
        <v>703</v>
      </c>
      <c r="D105" s="15" t="str">
        <f t="shared" si="13"/>
        <v>Únor</v>
      </c>
      <c r="E105" s="15">
        <f>ROUND(VLOOKUP($C$2,'[187]ERU-1'!$A$6:$BE$17,E$2,FALSE),3)</f>
        <v>2</v>
      </c>
      <c r="F105" s="47" t="e">
        <f t="shared" si="10"/>
        <v>#N/A</v>
      </c>
      <c r="G105" s="15" t="e">
        <f>ROUND(VLOOKUP($C$2,'[188]ERU-1'!$A$6:$BE$17,G$2,FALSE),3)</f>
        <v>#N/A</v>
      </c>
      <c r="H105" s="15" t="e">
        <f>ROUND(VLOOKUP($C$2,'[188]ERU-1'!$A$6:$BE$17,H$2,FALSE),3)</f>
        <v>#N/A</v>
      </c>
      <c r="I105" s="15" t="e">
        <f>ROUND(VLOOKUP($C$2,'[188]ERU-1'!$A$6:$BE$17,I$2,FALSE),3)</f>
        <v>#N/A</v>
      </c>
      <c r="J105" s="15" t="e">
        <f>ROUND(VLOOKUP($C$2,'[188]ERU-1'!$A$6:$BE$17,J$2,FALSE),3)</f>
        <v>#N/A</v>
      </c>
      <c r="K105" s="15" t="e">
        <f>ROUND(VLOOKUP($C$2,'[188]ERU-1'!$A$6:$BE$17,K$2,FALSE),3)</f>
        <v>#N/A</v>
      </c>
      <c r="L105" s="15">
        <f>ROUND(VLOOKUP($C$2,'[188]ERU-1'!$A$6:$BE$17,L$2,FALSE),3)</f>
        <v>80.674999999999997</v>
      </c>
      <c r="M105" s="15">
        <f>ROUND(VLOOKUP($C$2,'[188]ERU-1'!$A$6:$BE$17,M$2,FALSE),3)</f>
        <v>0.40100000000000002</v>
      </c>
      <c r="N105" s="15">
        <f>ROUND(VLOOKUP($C$2,'[188]ERU-1'!$A$6:$BE$17,N$2,FALSE),3)</f>
        <v>0.51400000000000001</v>
      </c>
      <c r="O105" s="15">
        <f>ROUND(VLOOKUP($C$2,'[188]ERU-1'!$A$6:$BE$17,O$2,FALSE),3)</f>
        <v>0</v>
      </c>
      <c r="P105" s="15">
        <f>ROUND(VLOOKUP($C$2,'[188]ERU-1'!$A$6:$BE$17,P$2,FALSE),3)</f>
        <v>0</v>
      </c>
      <c r="Q105" s="15">
        <f>ROUND(VLOOKUP($C$2,'[188]ERU-1'!$A$6:$BE$17,Q$2,FALSE),3)</f>
        <v>79.760000000000005</v>
      </c>
      <c r="R105" s="43">
        <f t="shared" si="11"/>
        <v>0</v>
      </c>
      <c r="S105" s="15">
        <f>ROUND(VLOOKUP($C$2,'[188]ERU-1'!$A$6:$BE$17,S$2,FALSE),3)</f>
        <v>372</v>
      </c>
      <c r="T105" s="15">
        <f>ROUND(VLOOKUP($C$2,'[188]ERU-1'!$A$6:$BE$17,T$2,FALSE),3)</f>
        <v>0</v>
      </c>
      <c r="U105" s="15">
        <f>ROUND(VLOOKUP($C$2,'[188]ERU-1'!$A$6:$BE$17,U$2,FALSE),3)</f>
        <v>0</v>
      </c>
      <c r="V105" s="15">
        <f>ROUND(VLOOKUP($C$2,'[188]ERU-1'!$A$6:$BE$17,V$2,FALSE),3)</f>
        <v>0</v>
      </c>
      <c r="W105" s="15">
        <f>ROUND(VLOOKUP($C$2,'[188]ERU-1'!$A$6:$BE$17,W$2,FALSE),3)</f>
        <v>0</v>
      </c>
      <c r="X105" s="15">
        <f>ROUND(VLOOKUP($C$2,'[188]ERU-1'!$A$6:$BE$17,X$2,FALSE),3)</f>
        <v>372</v>
      </c>
      <c r="Y105" s="15">
        <f>ROUND(VLOOKUP($C$2,'[188]ERU-1'!$A$6:$BE$17,Y$2,FALSE),3)</f>
        <v>0</v>
      </c>
      <c r="Z105" s="15">
        <f>ROUND(VLOOKUP($C$2,'[188]ERU-1'!$A$6:$BE$17,Z$2,FALSE),3)</f>
        <v>6.3E-2</v>
      </c>
      <c r="AA105" s="15">
        <f>ROUND(VLOOKUP($C$2,'[188]ERU-1'!$A$6:$BE$17,AA$2,FALSE),3)</f>
        <v>80.674999999999997</v>
      </c>
      <c r="AB105" s="15">
        <f>ROUND(VLOOKUP($C$2,'[188]ERU-1'!$A$6:$BE$17,AB$2,FALSE),3)</f>
        <v>0.97799999999999998</v>
      </c>
      <c r="AC105" s="15">
        <f>ROUND(VLOOKUP($C$2,'[188]ERU-1'!$A$6:$BE$17,AC$2,FALSE),3)</f>
        <v>0</v>
      </c>
      <c r="AD105" s="15">
        <f>ROUND(VLOOKUP($C$2,'[188]ERU-1'!$A$6:$BE$17,AD$2,FALSE),3)</f>
        <v>0</v>
      </c>
      <c r="AE105" s="15">
        <f>ROUND(VLOOKUP($C$2,'[188]ERU-1'!$A$6:$BE$17,AE$2,FALSE),3)</f>
        <v>0</v>
      </c>
      <c r="AF105" s="15">
        <f>ROUND(VLOOKUP($C$2,'[188]ERU-1'!$A$6:$BE$17,AF$2,FALSE),3)</f>
        <v>0</v>
      </c>
      <c r="AG105" s="15">
        <f>ROUND(VLOOKUP($C$2,'[188]ERU-1'!$A$6:$BE$17,AG$2,FALSE),3)</f>
        <v>0</v>
      </c>
      <c r="AH105" s="15">
        <f>ROUND(VLOOKUP($C$2,'[188]ERU-1'!$A$6:$BE$17,AH$2,FALSE),3)</f>
        <v>372</v>
      </c>
      <c r="AI105" s="15">
        <f>ROUND(VLOOKUP($C$2,'[188]ERU-1'!$A$6:$BE$17,AI$2,FALSE),3)</f>
        <v>0</v>
      </c>
      <c r="AJ105" s="15" t="s">
        <v>595</v>
      </c>
      <c r="AK105" s="15">
        <f>ROUND(VLOOKUP($C$2,'[188]ERU-1'!$A$6:$BE$17,AK$2,FALSE),3)</f>
        <v>0</v>
      </c>
      <c r="AL105" s="15">
        <f>ROUND(VLOOKUP($C$2,'[188]ERU-1'!$A$6:$BE$17,AL$2,FALSE),3)</f>
        <v>0</v>
      </c>
      <c r="AM105" s="15">
        <f>ROUND(VLOOKUP($C$2,'[188]ERU-1'!$A$6:$BE$17,AM$2,FALSE),3)</f>
        <v>79.760000000000005</v>
      </c>
      <c r="AN105" s="15">
        <f>ROUND(VLOOKUP($C$2,'[188]ERU-1'!$A$6:$BE$17,AN$2,FALSE),3)</f>
        <v>0</v>
      </c>
      <c r="AO105" s="15">
        <f>ROUND(VLOOKUP($C$2,'[188]ERU-1'!$A$6:$BE$17,AO$2,FALSE),3)</f>
        <v>0</v>
      </c>
      <c r="AP105" s="15">
        <f>ROUND(VLOOKUP($C$2,'[188]ERU-1'!$A$6:$BE$17,AP$2,FALSE),3)</f>
        <v>0</v>
      </c>
      <c r="AQ105" s="15">
        <f>ROUND(VLOOKUP($C$2,'[188]ERU-1'!$A$6:$BE$17,AQ$2,FALSE),3)</f>
        <v>0</v>
      </c>
      <c r="AR105" s="15">
        <f>ROUND(VLOOKUP($C$2,'[188]ERU-1'!$A$6:$BE$17,AR$2,FALSE),3)</f>
        <v>0</v>
      </c>
      <c r="AS105" s="15">
        <f>ROUND(VLOOKUP($C$2,'[188]ERU-1'!$A$6:$BE$17,AS$2,FALSE),3)</f>
        <v>0</v>
      </c>
      <c r="AT105" s="15">
        <f>ROUND(VLOOKUP($C$2,'[188]ERU-1'!$A$6:$BE$17,AT$2,FALSE),3)</f>
        <v>0</v>
      </c>
      <c r="AU105" s="15">
        <f>ROUND(VLOOKUP($C$2,'[188]ERU-1'!$A$6:$BE$17,AU$2,FALSE),3)</f>
        <v>0</v>
      </c>
      <c r="AV105" s="15">
        <f>ROUND(VLOOKUP($C$2,'[188]ERU-1'!$A$6:$BE$17,AV$2,FALSE),3)</f>
        <v>372</v>
      </c>
      <c r="AW105" s="15">
        <f>ROUND(VLOOKUP($C$2,'[188]ERU-1'!$A$6:$BE$17,AW$2,FALSE),3)</f>
        <v>0</v>
      </c>
      <c r="AX105" s="15">
        <f>ROUND(VLOOKUP($C$2,'[188]ERU-1'!$A$6:$BE$17,AX$2,FALSE),3)</f>
        <v>0</v>
      </c>
      <c r="AY105" s="15">
        <f>ROUND(VLOOKUP($C$2,'[188]ERU-1'!$A$6:$BE$17,AY$2,FALSE),3)</f>
        <v>0</v>
      </c>
      <c r="AZ105" s="15">
        <f>ROUND(VLOOKUP($C$2,'[188]ERU-1'!$A$6:$BE$17,AZ$2,FALSE),3)</f>
        <v>0</v>
      </c>
      <c r="BA105" s="15">
        <f>ROUND(VLOOKUP($C$2,'[188]ERU-1'!$A$6:$BE$17,BA$2,FALSE),3)</f>
        <v>0</v>
      </c>
      <c r="BB105" s="15">
        <f>ROUND(VLOOKUP($C$2,'[188]ERU-1'!$A$6:$BE$17,BB$2,FALSE),3)</f>
        <v>0</v>
      </c>
      <c r="BC105" s="15">
        <f>ROUND(VLOOKUP($C$2,'[188]ERU-1'!$A$6:$BE$17,BC$2,FALSE),3)</f>
        <v>0</v>
      </c>
      <c r="BD105" s="15">
        <f>ROUND(VLOOKUP($C$2,'[188]ERU-1'!$A$6:$BE$17,BD$2,FALSE),3)</f>
        <v>0</v>
      </c>
      <c r="BE105" s="15">
        <f>ROUND(VLOOKUP($C$2,'[188]ERU-1'!$A$6:$BE$17,BE$2,FALSE),3)</f>
        <v>80.674999999999997</v>
      </c>
      <c r="BF105" s="15">
        <f>ROUND(VLOOKUP($C$2,'[188]ERU-1'!$A$6:$BE$17,BF$2,FALSE),3)</f>
        <v>372</v>
      </c>
      <c r="BG105" s="15" t="e">
        <f>ROUND(VLOOKUP($C$2,'[188]ERU-1'!$A$6:$BE$17,BG$2,FALSE),3)</f>
        <v>#N/A</v>
      </c>
      <c r="BH105" s="15"/>
      <c r="BI105" s="15"/>
      <c r="BJ105" s="15" t="s">
        <v>573</v>
      </c>
      <c r="BK105" s="37" t="str">
        <f>INDEX(Licence!$I$2:$I$181,MATCH(Data!BJ105,Licence!$C$2:$C$181,0))</f>
        <v>Liberecký</v>
      </c>
      <c r="BL105" s="15">
        <f>INDEX(Licence!$G$2:$G$181,MATCH(Data!BJ105,Licence!$C$2:$C$181,0))/1000</f>
        <v>0.2</v>
      </c>
      <c r="BM105" s="15">
        <f>INDEX(Licence!$F$2:$F$181,MATCH(Data!BJ105,Licence!$C$2:$C$181,0))/1000</f>
        <v>0.28599999999999998</v>
      </c>
      <c r="BN105" s="15" t="str">
        <f>INDEX(Licence!$K$2:$K$181,MATCH(Data!BJ105,Licence!$C$2:$C$181,0))</f>
        <v>ČEZ Distribuce, a.s.</v>
      </c>
      <c r="BO105" s="15"/>
      <c r="BP105" s="16">
        <f t="shared" si="15"/>
        <v>0</v>
      </c>
      <c r="BS105" t="str">
        <f t="shared" si="16"/>
        <v>KJ - Zákupy</v>
      </c>
    </row>
    <row r="106" spans="1:71" ht="18.75" x14ac:dyDescent="0.3">
      <c r="A106" s="15">
        <f>[189]ExportDB!$C$3</f>
        <v>3869</v>
      </c>
      <c r="B106" s="25">
        <f t="shared" si="12"/>
        <v>102</v>
      </c>
      <c r="C106" s="14" t="s">
        <v>704</v>
      </c>
      <c r="D106" s="15" t="str">
        <f t="shared" si="13"/>
        <v>Únor</v>
      </c>
      <c r="E106" s="15">
        <f>ROUND(VLOOKUP($C$2,'[189]ERU-1'!$A$6:$BE$17,E$2,FALSE),3)</f>
        <v>2</v>
      </c>
      <c r="F106" s="47">
        <f t="shared" si="10"/>
        <v>0</v>
      </c>
      <c r="G106" s="15">
        <f>IFERROR(ROUND(VLOOKUP($C$2,'[190]ERU-1'!$A$6:$BE$17,G$2,FALSE),3),0)</f>
        <v>658.03499999999997</v>
      </c>
      <c r="H106" s="15">
        <f>IFERROR(ROUND(VLOOKUP($C$2,'[190]ERU-1'!$A$6:$BE$17,H$2,FALSE),3),0)</f>
        <v>298.495</v>
      </c>
      <c r="I106" s="15">
        <f>IFERROR(ROUND(VLOOKUP($C$2,'[190]ERU-1'!$A$6:$BE$17,I$2,FALSE),3),0)</f>
        <v>359.54</v>
      </c>
      <c r="J106" s="15">
        <f>IFERROR(ROUND(VLOOKUP($C$2,'[190]ERU-1'!$A$6:$BE$17,J$2,FALSE),3),0)</f>
        <v>35.164999999999999</v>
      </c>
      <c r="K106" s="15">
        <f>IFERROR(ROUND(VLOOKUP($C$2,'[190]ERU-1'!$A$6:$BE$17,K$2,FALSE),3),0)</f>
        <v>0</v>
      </c>
      <c r="L106" s="15">
        <f>IFERROR(ROUND(VLOOKUP($C$2,'[190]ERU-1'!$A$6:$BE$17,L$2,FALSE),3),0)</f>
        <v>239.84</v>
      </c>
      <c r="M106" s="15">
        <f>IFERROR(ROUND(VLOOKUP($C$2,'[190]ERU-1'!$A$6:$BE$17,M$2,FALSE),3),0)</f>
        <v>1.619</v>
      </c>
      <c r="N106" s="15">
        <f>IFERROR(ROUND(VLOOKUP($C$2,'[190]ERU-1'!$A$6:$BE$17,N$2,FALSE),3),0)</f>
        <v>1.9510000000000001</v>
      </c>
      <c r="O106" s="15">
        <f>IFERROR(ROUND(VLOOKUP($C$2,'[190]ERU-1'!$A$6:$BE$17,O$2,FALSE),3),0)</f>
        <v>0</v>
      </c>
      <c r="P106" s="15">
        <f>IFERROR(ROUND(VLOOKUP($C$2,'[190]ERU-1'!$A$6:$BE$17,P$2,FALSE),3),0)</f>
        <v>0</v>
      </c>
      <c r="Q106" s="15">
        <f>IFERROR(ROUND(VLOOKUP($C$2,'[190]ERU-1'!$A$6:$BE$17,Q$2,FALSE),3),0)</f>
        <v>236.27</v>
      </c>
      <c r="R106" s="43">
        <f t="shared" si="11"/>
        <v>0</v>
      </c>
      <c r="S106" s="15">
        <f>IFERROR(ROUND(VLOOKUP($C$2,'[190]ERU-1'!$A$6:$BE$17,S$2,FALSE),3),0)</f>
        <v>1040</v>
      </c>
      <c r="T106" s="15">
        <f>IFERROR(ROUND(VLOOKUP($C$2,'[190]ERU-1'!$A$6:$BE$17,T$2,FALSE),3),0)</f>
        <v>0</v>
      </c>
      <c r="U106" s="15">
        <f>IFERROR(ROUND(VLOOKUP($C$2,'[190]ERU-1'!$A$6:$BE$17,U$2,FALSE),3),0)</f>
        <v>0</v>
      </c>
      <c r="V106" s="15">
        <f>IFERROR(ROUND(VLOOKUP($C$2,'[190]ERU-1'!$A$6:$BE$17,V$2,FALSE),3),0)</f>
        <v>0</v>
      </c>
      <c r="W106" s="15">
        <f>IFERROR(ROUND(VLOOKUP($C$2,'[190]ERU-1'!$A$6:$BE$17,W$2,FALSE),3),0)</f>
        <v>0</v>
      </c>
      <c r="X106" s="15">
        <f>IFERROR(ROUND(VLOOKUP($C$2,'[190]ERU-1'!$A$6:$BE$17,X$2,FALSE),3),0)</f>
        <v>1040</v>
      </c>
      <c r="Y106" s="15">
        <f>IFERROR(ROUND(VLOOKUP($C$2,'[190]ERU-1'!$A$6:$BE$17,Y$2,FALSE),3),0)</f>
        <v>0</v>
      </c>
      <c r="Z106" s="15">
        <f>IFERROR(ROUND(VLOOKUP($C$2,'[190]ERU-1'!$A$6:$BE$17,Z$2,FALSE),3),0)</f>
        <v>0.45900000000000002</v>
      </c>
      <c r="AA106" s="15">
        <f>IFERROR(ROUND(VLOOKUP($C$2,'[190]ERU-1'!$A$6:$BE$17,AA$2,FALSE),3),0)</f>
        <v>239.84</v>
      </c>
      <c r="AB106" s="15">
        <f>IFERROR(ROUND(VLOOKUP($C$2,'[190]ERU-1'!$A$6:$BE$17,AB$2,FALSE),3),0)</f>
        <v>4.0289999999999999</v>
      </c>
      <c r="AC106" s="15">
        <f>IFERROR(ROUND(VLOOKUP($C$2,'[190]ERU-1'!$A$6:$BE$17,AC$2,FALSE),3),0)</f>
        <v>0</v>
      </c>
      <c r="AD106" s="15">
        <f>IFERROR(ROUND(VLOOKUP($C$2,'[190]ERU-1'!$A$6:$BE$17,AD$2,FALSE),3),0)</f>
        <v>0</v>
      </c>
      <c r="AE106" s="15">
        <f>IFERROR(ROUND(VLOOKUP($C$2,'[190]ERU-1'!$A$6:$BE$17,AE$2,FALSE),3),0)</f>
        <v>0</v>
      </c>
      <c r="AF106" s="15">
        <f>IFERROR(ROUND(VLOOKUP($C$2,'[190]ERU-1'!$A$6:$BE$17,AF$2,FALSE),3),0)</f>
        <v>0</v>
      </c>
      <c r="AG106" s="15">
        <f>IFERROR(ROUND(VLOOKUP($C$2,'[190]ERU-1'!$A$6:$BE$17,AG$2,FALSE),3),0)</f>
        <v>0</v>
      </c>
      <c r="AH106" s="15">
        <f>IFERROR(ROUND(VLOOKUP($C$2,'[190]ERU-1'!$A$6:$BE$17,AH$2,FALSE),3),0)</f>
        <v>1040</v>
      </c>
      <c r="AI106" s="15">
        <f>IFERROR(ROUND(VLOOKUP($C$2,'[190]ERU-1'!$A$6:$BE$17,AI$2,FALSE),3),0)</f>
        <v>0</v>
      </c>
      <c r="AJ106" s="15" t="s">
        <v>595</v>
      </c>
      <c r="AK106" s="15">
        <f>IFERROR(ROUND(VLOOKUP($C$2,'[190]ERU-1'!$A$6:$BE$17,AK$2,FALSE),3),0)</f>
        <v>0</v>
      </c>
      <c r="AL106" s="15">
        <f>IFERROR(ROUND(VLOOKUP($C$2,'[190]ERU-1'!$A$6:$BE$17,AL$2,FALSE),3),0)</f>
        <v>0</v>
      </c>
      <c r="AM106" s="15">
        <f>IFERROR(ROUND(VLOOKUP($C$2,'[190]ERU-1'!$A$6:$BE$17,AM$2,FALSE),3),0)</f>
        <v>236.27</v>
      </c>
      <c r="AN106" s="15">
        <f>IFERROR(ROUND(VLOOKUP($C$2,'[190]ERU-1'!$A$6:$BE$17,AN$2,FALSE),3),0)</f>
        <v>0</v>
      </c>
      <c r="AO106" s="15">
        <f>IFERROR(ROUND(VLOOKUP($C$2,'[190]ERU-1'!$A$6:$BE$17,AO$2,FALSE),3),0)</f>
        <v>0</v>
      </c>
      <c r="AP106" s="15">
        <f>IFERROR(ROUND(VLOOKUP($C$2,'[190]ERU-1'!$A$6:$BE$17,AP$2,FALSE),3),0)</f>
        <v>0</v>
      </c>
      <c r="AQ106" s="15">
        <f>IFERROR(ROUND(VLOOKUP($C$2,'[190]ERU-1'!$A$6:$BE$17,AQ$2,FALSE),3),0)</f>
        <v>0</v>
      </c>
      <c r="AR106" s="15">
        <f>IFERROR(ROUND(VLOOKUP($C$2,'[190]ERU-1'!$A$6:$BE$17,AR$2,FALSE),3),0)</f>
        <v>0</v>
      </c>
      <c r="AS106" s="15">
        <f>IFERROR(ROUND(VLOOKUP($C$2,'[190]ERU-1'!$A$6:$BE$17,AS$2,FALSE),3),0)</f>
        <v>0</v>
      </c>
      <c r="AT106" s="15">
        <f>IFERROR(ROUND(VLOOKUP($C$2,'[190]ERU-1'!$A$6:$BE$17,AT$2,FALSE),3),0)</f>
        <v>0</v>
      </c>
      <c r="AU106" s="15">
        <f>IFERROR(ROUND(VLOOKUP($C$2,'[190]ERU-1'!$A$6:$BE$17,AU$2,FALSE),3),0)</f>
        <v>0</v>
      </c>
      <c r="AV106" s="15">
        <f>IFERROR(ROUND(VLOOKUP($C$2,'[190]ERU-1'!$A$6:$BE$17,AV$2,FALSE),3),0)</f>
        <v>1040</v>
      </c>
      <c r="AW106" s="15">
        <f>IFERROR(ROUND(VLOOKUP($C$2,'[190]ERU-1'!$A$6:$BE$17,AW$2,FALSE),3),0)</f>
        <v>0</v>
      </c>
      <c r="AX106" s="15">
        <f>IFERROR(ROUND(VLOOKUP($C$2,'[190]ERU-1'!$A$6:$BE$17,AX$2,FALSE),3),0)</f>
        <v>0</v>
      </c>
      <c r="AY106" s="15">
        <f>IFERROR(ROUND(VLOOKUP($C$2,'[190]ERU-1'!$A$6:$BE$17,AY$2,FALSE),3),0)</f>
        <v>0</v>
      </c>
      <c r="AZ106" s="15">
        <f>IFERROR(ROUND(VLOOKUP($C$2,'[190]ERU-1'!$A$6:$BE$17,AZ$2,FALSE),3),0)</f>
        <v>0</v>
      </c>
      <c r="BA106" s="15">
        <f>IFERROR(ROUND(VLOOKUP($C$2,'[190]ERU-1'!$A$6:$BE$17,BA$2,FALSE),3),0)</f>
        <v>0</v>
      </c>
      <c r="BB106" s="15">
        <f>IFERROR(ROUND(VLOOKUP($C$2,'[190]ERU-1'!$A$6:$BE$17,BB$2,FALSE),3),0)</f>
        <v>0</v>
      </c>
      <c r="BC106" s="15">
        <f>IFERROR(ROUND(VLOOKUP($C$2,'[190]ERU-1'!$A$6:$BE$17,BC$2,FALSE),3),0)</f>
        <v>0</v>
      </c>
      <c r="BD106" s="15">
        <f>IFERROR(ROUND(VLOOKUP($C$2,'[190]ERU-1'!$A$6:$BE$17,BD$2,FALSE),3),0)</f>
        <v>0</v>
      </c>
      <c r="BE106" s="15">
        <f>IFERROR(ROUND(VLOOKUP($C$2,'[190]ERU-1'!$A$6:$BE$17,BE$2,FALSE),3),0)</f>
        <v>239.84</v>
      </c>
      <c r="BF106" s="15">
        <f>IFERROR(ROUND(VLOOKUP($C$2,'[190]ERU-1'!$A$6:$BE$17,BF$2,FALSE),3),0)</f>
        <v>1040</v>
      </c>
      <c r="BG106" s="15">
        <f>IFERROR(ROUND(VLOOKUP($C$2,'[190]ERU-1'!$A$6:$BE$17,BG$2,FALSE),3),0)</f>
        <v>658.03499999999997</v>
      </c>
      <c r="BH106" s="15"/>
      <c r="BI106" s="15"/>
      <c r="BJ106" s="44" t="s">
        <v>804</v>
      </c>
      <c r="BK106" s="44" t="str">
        <f>INDEX(Licence!$I$2:$I$181,MATCH(Data!BJ106,Licence!$C$2:$C$181,0))</f>
        <v>Středočeský</v>
      </c>
      <c r="BL106" s="15">
        <f>INDEX(Licence!$G$2:$G$181,MATCH(Data!BJ106,Licence!$C$2:$C$181,0))/1000</f>
        <v>0.6</v>
      </c>
      <c r="BM106" s="15">
        <f>INDEX(Licence!$F$2:$F$181,MATCH(Data!BJ106,Licence!$C$2:$C$181,0))/1000</f>
        <v>0.80100000000000005</v>
      </c>
      <c r="BN106" s="15" t="str">
        <f>INDEX(Licence!$K$2:$K$181,MATCH(Data!BJ106,Licence!$C$2:$C$181,0))</f>
        <v>ČEZ Distribuce, a.s.</v>
      </c>
      <c r="BO106" s="15"/>
      <c r="BP106" s="16">
        <f>IFERROR((L106+S106/3.6)/G106*100,0)</f>
        <v>80.349660563478977</v>
      </c>
      <c r="BR106" s="12"/>
      <c r="BS106" t="str">
        <f t="shared" si="16"/>
        <v>KJ - Sedlčany, Žižkova</v>
      </c>
    </row>
    <row r="107" spans="1:71" ht="18.75" x14ac:dyDescent="0.3">
      <c r="A107" s="15">
        <f>[191]Kogenerace!$B$44</f>
        <v>4077</v>
      </c>
      <c r="B107" s="25">
        <f t="shared" si="12"/>
        <v>103</v>
      </c>
      <c r="C107" s="14" t="s">
        <v>705</v>
      </c>
      <c r="D107" s="15" t="str">
        <f t="shared" si="13"/>
        <v>Únor</v>
      </c>
      <c r="E107" s="15">
        <f>ROUND(VLOOKUP($C$2,'[191]ERU-1'!$A$6:$BE$17,E$2,FALSE),3)</f>
        <v>2</v>
      </c>
      <c r="F107" s="47">
        <f t="shared" si="10"/>
        <v>0</v>
      </c>
      <c r="G107" s="15">
        <f>ROUND(VLOOKUP($C$2,'[192]ERU-1'!$A$6:$BE$17,G$2,FALSE),3)</f>
        <v>3591.7089999999998</v>
      </c>
      <c r="H107" s="15">
        <f>ROUND(VLOOKUP($C$2,'[192]ERU-1'!$A$6:$BE$17,H$2,FALSE),3)</f>
        <v>1728.4169999999999</v>
      </c>
      <c r="I107" s="15">
        <f>ROUND(VLOOKUP($C$2,'[192]ERU-1'!$A$6:$BE$17,I$2,FALSE),3)</f>
        <v>1863.2919999999999</v>
      </c>
      <c r="J107" s="15">
        <f>ROUND(VLOOKUP($C$2,'[192]ERU-1'!$A$6:$BE$17,J$2,FALSE),3)</f>
        <v>35.417999999999999</v>
      </c>
      <c r="K107" s="15">
        <f>ROUND(VLOOKUP($C$2,'[192]ERU-1'!$A$6:$BE$17,K$2,FALSE),3)</f>
        <v>0</v>
      </c>
      <c r="L107" s="15">
        <f>ROUND(VLOOKUP($C$2,'[192]ERU-1'!$A$6:$BE$17,L$2,FALSE),3)</f>
        <v>1373.9</v>
      </c>
      <c r="M107" s="15">
        <f>ROUND(VLOOKUP($C$2,'[192]ERU-1'!$A$6:$BE$17,M$2,FALSE),3)</f>
        <v>14.878</v>
      </c>
      <c r="N107" s="15">
        <f>ROUND(VLOOKUP($C$2,'[192]ERU-1'!$A$6:$BE$17,N$2,FALSE),3)</f>
        <v>16.039000000000001</v>
      </c>
      <c r="O107" s="15">
        <f>ROUND(VLOOKUP($C$2,'[192]ERU-1'!$A$6:$BE$17,O$2,FALSE),3)</f>
        <v>0</v>
      </c>
      <c r="P107" s="15">
        <f>ROUND(VLOOKUP($C$2,'[192]ERU-1'!$A$6:$BE$17,P$2,FALSE),3)</f>
        <v>0</v>
      </c>
      <c r="Q107" s="15">
        <f>ROUND(VLOOKUP($C$2,'[192]ERU-1'!$A$6:$BE$17,Q$2,FALSE),3)</f>
        <v>1342.9829999999999</v>
      </c>
      <c r="R107" s="43">
        <f>L107-M107-N107-O107-P107-Q107</f>
        <v>0</v>
      </c>
      <c r="S107" s="15">
        <f>ROUND(VLOOKUP($C$2,'[192]ERU-1'!$A$6:$BE$17,S$2,FALSE),3)</f>
        <v>5332</v>
      </c>
      <c r="T107" s="15">
        <f>ROUND(VLOOKUP($C$2,'[192]ERU-1'!$A$6:$BE$17,T$2,FALSE),3)</f>
        <v>0</v>
      </c>
      <c r="U107" s="15">
        <f>ROUND(VLOOKUP($C$2,'[192]ERU-1'!$A$6:$BE$17,U$2,FALSE),3)</f>
        <v>0</v>
      </c>
      <c r="V107" s="15">
        <f>ROUND(VLOOKUP($C$2,'[192]ERU-1'!$A$6:$BE$17,V$2,FALSE),3)</f>
        <v>0</v>
      </c>
      <c r="W107" s="15">
        <f>ROUND(VLOOKUP($C$2,'[192]ERU-1'!$A$6:$BE$17,W$2,FALSE),3)</f>
        <v>0</v>
      </c>
      <c r="X107" s="15">
        <f>ROUND(VLOOKUP($C$2,'[192]ERU-1'!$A$6:$BE$17,X$2,FALSE),3)</f>
        <v>5332</v>
      </c>
      <c r="Y107" s="15">
        <f>ROUND(VLOOKUP($C$2,'[192]ERU-1'!$A$6:$BE$17,Y$2,FALSE),3)</f>
        <v>0</v>
      </c>
      <c r="Z107" s="15">
        <f>ROUND(VLOOKUP($C$2,'[192]ERU-1'!$A$6:$BE$17,Z$2,FALSE),3)</f>
        <v>12.103</v>
      </c>
      <c r="AA107" s="15">
        <f>ROUND(VLOOKUP($C$2,'[192]ERU-1'!$A$6:$BE$17,AA$2,FALSE),3)</f>
        <v>1373.9</v>
      </c>
      <c r="AB107" s="15">
        <f>ROUND(VLOOKUP($C$2,'[192]ERU-1'!$A$6:$BE$17,AB$2,FALSE),3)</f>
        <v>43.02</v>
      </c>
      <c r="AC107" s="15">
        <f>ROUND(VLOOKUP($C$2,'[192]ERU-1'!$A$6:$BE$17,AC$2,FALSE),3)</f>
        <v>0</v>
      </c>
      <c r="AD107" s="15">
        <f>ROUND(VLOOKUP($C$2,'[192]ERU-1'!$A$6:$BE$17,AD$2,FALSE),3)</f>
        <v>0</v>
      </c>
      <c r="AE107" s="15">
        <f>ROUND(VLOOKUP($C$2,'[192]ERU-1'!$A$6:$BE$17,AE$2,FALSE),3)</f>
        <v>0</v>
      </c>
      <c r="AF107" s="15">
        <f>ROUND(VLOOKUP($C$2,'[192]ERU-1'!$A$6:$BE$17,AF$2,FALSE),3)</f>
        <v>0</v>
      </c>
      <c r="AG107" s="15">
        <f>ROUND(VLOOKUP($C$2,'[192]ERU-1'!$A$6:$BE$17,AG$2,FALSE),3)</f>
        <v>0</v>
      </c>
      <c r="AH107" s="15">
        <f>ROUND(VLOOKUP($C$2,'[192]ERU-1'!$A$6:$BE$17,AH$2,FALSE),3)</f>
        <v>5332</v>
      </c>
      <c r="AI107" s="15">
        <f>ROUND(VLOOKUP($C$2,'[192]ERU-1'!$A$6:$BE$17,AI$2,FALSE),3)</f>
        <v>0</v>
      </c>
      <c r="AJ107" s="15" t="s">
        <v>595</v>
      </c>
      <c r="AK107" s="15">
        <f>ROUND(VLOOKUP($C$2,'[192]ERU-1'!$A$6:$BE$17,AK$2,FALSE),3)</f>
        <v>0</v>
      </c>
      <c r="AL107" s="15">
        <f>ROUND(VLOOKUP($C$2,'[192]ERU-1'!$A$6:$BE$17,AL$2,FALSE),3)</f>
        <v>0</v>
      </c>
      <c r="AM107" s="15">
        <f>ROUND(VLOOKUP($C$2,'[192]ERU-1'!$A$6:$BE$17,AM$2,FALSE),3)</f>
        <v>1335.173</v>
      </c>
      <c r="AN107" s="15">
        <f>ROUND(VLOOKUP($C$2,'[192]ERU-1'!$A$6:$BE$17,AN$2,FALSE),3)</f>
        <v>7.81</v>
      </c>
      <c r="AO107" s="15">
        <f>ROUND(VLOOKUP($C$2,'[192]ERU-1'!$A$6:$BE$17,AO$2,FALSE),3)</f>
        <v>0</v>
      </c>
      <c r="AP107" s="15">
        <f>ROUND(VLOOKUP($C$2,'[192]ERU-1'!$A$6:$BE$17,AP$2,FALSE),3)</f>
        <v>0</v>
      </c>
      <c r="AQ107" s="15">
        <f>ROUND(VLOOKUP($C$2,'[192]ERU-1'!$A$6:$BE$17,AQ$2,FALSE),3)</f>
        <v>0</v>
      </c>
      <c r="AR107" s="15">
        <f>ROUND(VLOOKUP($C$2,'[192]ERU-1'!$A$6:$BE$17,AR$2,FALSE),3)</f>
        <v>0</v>
      </c>
      <c r="AS107" s="15">
        <f>ROUND(VLOOKUP($C$2,'[192]ERU-1'!$A$6:$BE$17,AS$2,FALSE),3)</f>
        <v>0</v>
      </c>
      <c r="AT107" s="15">
        <f>ROUND(VLOOKUP($C$2,'[192]ERU-1'!$A$6:$BE$17,AT$2,FALSE),3)</f>
        <v>0</v>
      </c>
      <c r="AU107" s="15">
        <f>ROUND(VLOOKUP($C$2,'[192]ERU-1'!$A$6:$BE$17,AU$2,FALSE),3)</f>
        <v>0</v>
      </c>
      <c r="AV107" s="15">
        <f>ROUND(VLOOKUP($C$2,'[192]ERU-1'!$A$6:$BE$17,AV$2,FALSE),3)</f>
        <v>5332</v>
      </c>
      <c r="AW107" s="15">
        <f>ROUND(VLOOKUP($C$2,'[192]ERU-1'!$A$6:$BE$17,AW$2,FALSE),3)</f>
        <v>0</v>
      </c>
      <c r="AX107" s="15">
        <f>ROUND(VLOOKUP($C$2,'[192]ERU-1'!$A$6:$BE$17,AX$2,FALSE),3)</f>
        <v>0</v>
      </c>
      <c r="AY107" s="15">
        <f>ROUND(VLOOKUP($C$2,'[192]ERU-1'!$A$6:$BE$17,AY$2,FALSE),3)</f>
        <v>0</v>
      </c>
      <c r="AZ107" s="15">
        <f>ROUND(VLOOKUP($C$2,'[192]ERU-1'!$A$6:$BE$17,AZ$2,FALSE),3)</f>
        <v>0</v>
      </c>
      <c r="BA107" s="15">
        <f>ROUND(VLOOKUP($C$2,'[192]ERU-1'!$A$6:$BE$17,BA$2,FALSE),3)</f>
        <v>0</v>
      </c>
      <c r="BB107" s="15">
        <f>ROUND(VLOOKUP($C$2,'[192]ERU-1'!$A$6:$BE$17,BB$2,FALSE),3)</f>
        <v>0</v>
      </c>
      <c r="BC107" s="15">
        <f>ROUND(VLOOKUP($C$2,'[192]ERU-1'!$A$6:$BE$17,BC$2,FALSE),3)</f>
        <v>0</v>
      </c>
      <c r="BD107" s="15">
        <f>ROUND(VLOOKUP($C$2,'[192]ERU-1'!$A$6:$BE$17,BD$2,FALSE),3)</f>
        <v>0</v>
      </c>
      <c r="BE107" s="15">
        <f>ROUND(VLOOKUP($C$2,'[192]ERU-1'!$A$6:$BE$17,BE$2,FALSE),3)</f>
        <v>1373.9</v>
      </c>
      <c r="BF107" s="15">
        <f>ROUND(VLOOKUP($C$2,'[192]ERU-1'!$A$6:$BE$17,BF$2,FALSE),3)</f>
        <v>5332</v>
      </c>
      <c r="BG107" s="15">
        <f>ROUND(VLOOKUP($C$2,'[192]ERU-1'!$A$6:$BE$17,BG$2,FALSE),3)</f>
        <v>3591.7089999999998</v>
      </c>
      <c r="BH107" s="15"/>
      <c r="BI107" s="15"/>
      <c r="BJ107" s="15" t="s">
        <v>792</v>
      </c>
      <c r="BK107" s="37" t="str">
        <f>INDEX(Licence!$I$2:$I$181,MATCH(Data!BJ107,Licence!$C$2:$C$181,0))</f>
        <v>Karlovarský</v>
      </c>
      <c r="BL107" s="15">
        <f>INDEX(Licence!$G$2:$G$181,MATCH(Data!BJ107,Licence!$C$2:$C$181,0))/1000</f>
        <v>4</v>
      </c>
      <c r="BM107" s="15">
        <f>INDEX(Licence!$F$2:$F$181,MATCH(Data!BJ107,Licence!$C$2:$C$181,0))/1000</f>
        <v>4.8</v>
      </c>
      <c r="BN107" s="15" t="str">
        <f>INDEX(Licence!$K$2:$K$181,MATCH(Data!BJ107,Licence!$C$2:$C$181,0))</f>
        <v>ČEZ Distribuce, a.s.</v>
      </c>
      <c r="BO107" s="15"/>
      <c r="BP107" s="16">
        <f>IFERROR((L107+S107/3.6)/G107*100,0)</f>
        <v>79.488931623110645</v>
      </c>
      <c r="BS107" t="str">
        <f t="shared" si="16"/>
        <v>KJ - Horní Slavkov</v>
      </c>
    </row>
    <row r="108" spans="1:71" ht="18.75" x14ac:dyDescent="0.3">
      <c r="A108" s="15">
        <f>[193]ExportDB!$C$3</f>
        <v>3943</v>
      </c>
      <c r="B108" s="25">
        <f t="shared" si="12"/>
        <v>104</v>
      </c>
      <c r="C108" s="14" t="s">
        <v>706</v>
      </c>
      <c r="D108" s="15" t="str">
        <f t="shared" si="13"/>
        <v>Únor</v>
      </c>
      <c r="E108" s="15">
        <f>ROUND(VLOOKUP($C$2,'[193]ERU-1'!$A$6:$BE$17,E$2,FALSE),3)</f>
        <v>2</v>
      </c>
      <c r="F108" s="47">
        <f t="shared" si="10"/>
        <v>0</v>
      </c>
      <c r="G108" s="15">
        <f>ROUND(VLOOKUP($C$2,'[194]ERU-1'!$A$6:$BE$17,G$2,FALSE),3)</f>
        <v>226.822</v>
      </c>
      <c r="H108" s="15">
        <f>ROUND(VLOOKUP($C$2,'[194]ERU-1'!$A$6:$BE$17,H$2,FALSE),3)</f>
        <v>100.04600000000001</v>
      </c>
      <c r="I108" s="15">
        <f>ROUND(VLOOKUP($C$2,'[194]ERU-1'!$A$6:$BE$17,I$2,FALSE),3)</f>
        <v>126.776</v>
      </c>
      <c r="J108" s="15">
        <f>ROUND(VLOOKUP($C$2,'[194]ERU-1'!$A$6:$BE$17,J$2,FALSE),3)</f>
        <v>35.478999999999999</v>
      </c>
      <c r="K108" s="15">
        <f>ROUND(VLOOKUP($C$2,'[194]ERU-1'!$A$6:$BE$17,K$2,FALSE),3)</f>
        <v>0</v>
      </c>
      <c r="L108" s="15">
        <f>ROUND(VLOOKUP($C$2,'[194]ERU-1'!$A$6:$BE$17,L$2,FALSE),3)</f>
        <v>76.941999999999993</v>
      </c>
      <c r="M108" s="15">
        <f>ROUND(VLOOKUP($C$2,'[194]ERU-1'!$A$6:$BE$17,M$2,FALSE),3)</f>
        <v>0.40300000000000002</v>
      </c>
      <c r="N108" s="15">
        <f>ROUND(VLOOKUP($C$2,'[194]ERU-1'!$A$6:$BE$17,N$2,FALSE),3)</f>
        <v>0.51</v>
      </c>
      <c r="O108" s="15">
        <f>ROUND(VLOOKUP($C$2,'[194]ERU-1'!$A$6:$BE$17,O$2,FALSE),3)</f>
        <v>0</v>
      </c>
      <c r="P108" s="15">
        <f>ROUND(VLOOKUP($C$2,'[194]ERU-1'!$A$6:$BE$17,P$2,FALSE),3)</f>
        <v>0</v>
      </c>
      <c r="Q108" s="15">
        <f>ROUND(VLOOKUP($C$2,'[194]ERU-1'!$A$6:$BE$17,Q$2,FALSE),3)</f>
        <v>76.028999999999996</v>
      </c>
      <c r="R108" s="43">
        <f t="shared" si="11"/>
        <v>0</v>
      </c>
      <c r="S108" s="15">
        <f>ROUND(VLOOKUP($C$2,'[194]ERU-1'!$A$6:$BE$17,S$2,FALSE),3)</f>
        <v>351</v>
      </c>
      <c r="T108" s="15">
        <f>ROUND(VLOOKUP($C$2,'[194]ERU-1'!$A$6:$BE$17,T$2,FALSE),3)</f>
        <v>0</v>
      </c>
      <c r="U108" s="15">
        <f>ROUND(VLOOKUP($C$2,'[194]ERU-1'!$A$6:$BE$17,U$2,FALSE),3)</f>
        <v>0</v>
      </c>
      <c r="V108" s="15">
        <f>ROUND(VLOOKUP($C$2,'[194]ERU-1'!$A$6:$BE$17,V$2,FALSE),3)</f>
        <v>0</v>
      </c>
      <c r="W108" s="15">
        <f>ROUND(VLOOKUP($C$2,'[194]ERU-1'!$A$6:$BE$17,W$2,FALSE),3)</f>
        <v>0</v>
      </c>
      <c r="X108" s="15">
        <f>ROUND(VLOOKUP($C$2,'[194]ERU-1'!$A$6:$BE$17,X$2,FALSE),3)</f>
        <v>351</v>
      </c>
      <c r="Y108" s="15">
        <f>ROUND(VLOOKUP($C$2,'[194]ERU-1'!$A$6:$BE$17,Y$2,FALSE),3)</f>
        <v>0</v>
      </c>
      <c r="Z108" s="15">
        <f>ROUND(VLOOKUP($C$2,'[194]ERU-1'!$A$6:$BE$17,Z$2,FALSE),3)</f>
        <v>4.2000000000000003E-2</v>
      </c>
      <c r="AA108" s="15">
        <f>ROUND(VLOOKUP($C$2,'[194]ERU-1'!$A$6:$BE$17,AA$2,FALSE),3)</f>
        <v>76.941999999999993</v>
      </c>
      <c r="AB108" s="15">
        <f>ROUND(VLOOKUP($C$2,'[194]ERU-1'!$A$6:$BE$17,AB$2,FALSE),3)</f>
        <v>0.95499999999999996</v>
      </c>
      <c r="AC108" s="15">
        <f>ROUND(VLOOKUP($C$2,'[194]ERU-1'!$A$6:$BE$17,AC$2,FALSE),3)</f>
        <v>0</v>
      </c>
      <c r="AD108" s="15">
        <f>ROUND(VLOOKUP($C$2,'[194]ERU-1'!$A$6:$BE$17,AD$2,FALSE),3)</f>
        <v>0</v>
      </c>
      <c r="AE108" s="15">
        <f>ROUND(VLOOKUP($C$2,'[194]ERU-1'!$A$6:$BE$17,AE$2,FALSE),3)</f>
        <v>0</v>
      </c>
      <c r="AF108" s="15">
        <f>ROUND(VLOOKUP($C$2,'[194]ERU-1'!$A$6:$BE$17,AF$2,FALSE),3)</f>
        <v>0</v>
      </c>
      <c r="AG108" s="15">
        <f>ROUND(VLOOKUP($C$2,'[194]ERU-1'!$A$6:$BE$17,AG$2,FALSE),3)</f>
        <v>0</v>
      </c>
      <c r="AH108" s="15">
        <f>ROUND(VLOOKUP($C$2,'[194]ERU-1'!$A$6:$BE$17,AH$2,FALSE),3)</f>
        <v>351</v>
      </c>
      <c r="AI108" s="15">
        <f>ROUND(VLOOKUP($C$2,'[194]ERU-1'!$A$6:$BE$17,AI$2,FALSE),3)</f>
        <v>0</v>
      </c>
      <c r="AJ108" s="15" t="s">
        <v>595</v>
      </c>
      <c r="AK108" s="15">
        <f>ROUND(VLOOKUP($C$2,'[194]ERU-1'!$A$6:$BE$17,AK$2,FALSE),3)</f>
        <v>0</v>
      </c>
      <c r="AL108" s="15">
        <f>ROUND(VLOOKUP($C$2,'[194]ERU-1'!$A$6:$BE$17,AL$2,FALSE),3)</f>
        <v>0</v>
      </c>
      <c r="AM108" s="15">
        <f>ROUND(VLOOKUP($C$2,'[194]ERU-1'!$A$6:$BE$17,AM$2,FALSE),3)</f>
        <v>76.028999999999996</v>
      </c>
      <c r="AN108" s="15">
        <f>ROUND(VLOOKUP($C$2,'[194]ERU-1'!$A$6:$BE$17,AN$2,FALSE),3)</f>
        <v>0</v>
      </c>
      <c r="AO108" s="15">
        <f>ROUND(VLOOKUP($C$2,'[194]ERU-1'!$A$6:$BE$17,AO$2,FALSE),3)</f>
        <v>0</v>
      </c>
      <c r="AP108" s="15">
        <f>ROUND(VLOOKUP($C$2,'[194]ERU-1'!$A$6:$BE$17,AP$2,FALSE),3)</f>
        <v>0</v>
      </c>
      <c r="AQ108" s="15">
        <f>ROUND(VLOOKUP($C$2,'[194]ERU-1'!$A$6:$BE$17,AQ$2,FALSE),3)</f>
        <v>0</v>
      </c>
      <c r="AR108" s="15">
        <f>ROUND(VLOOKUP($C$2,'[194]ERU-1'!$A$6:$BE$17,AR$2,FALSE),3)</f>
        <v>0</v>
      </c>
      <c r="AS108" s="15">
        <f>ROUND(VLOOKUP($C$2,'[194]ERU-1'!$A$6:$BE$17,AS$2,FALSE),3)</f>
        <v>0</v>
      </c>
      <c r="AT108" s="15">
        <f>ROUND(VLOOKUP($C$2,'[194]ERU-1'!$A$6:$BE$17,AT$2,FALSE),3)</f>
        <v>0</v>
      </c>
      <c r="AU108" s="15">
        <f>ROUND(VLOOKUP($C$2,'[194]ERU-1'!$A$6:$BE$17,AU$2,FALSE),3)</f>
        <v>0</v>
      </c>
      <c r="AV108" s="15">
        <f>ROUND(VLOOKUP($C$2,'[194]ERU-1'!$A$6:$BE$17,AV$2,FALSE),3)</f>
        <v>351</v>
      </c>
      <c r="AW108" s="15">
        <f>ROUND(VLOOKUP($C$2,'[194]ERU-1'!$A$6:$BE$17,AW$2,FALSE),3)</f>
        <v>0</v>
      </c>
      <c r="AX108" s="15">
        <f>ROUND(VLOOKUP($C$2,'[194]ERU-1'!$A$6:$BE$17,AX$2,FALSE),3)</f>
        <v>0</v>
      </c>
      <c r="AY108" s="15">
        <f>ROUND(VLOOKUP($C$2,'[194]ERU-1'!$A$6:$BE$17,AY$2,FALSE),3)</f>
        <v>0</v>
      </c>
      <c r="AZ108" s="15">
        <f>ROUND(VLOOKUP($C$2,'[194]ERU-1'!$A$6:$BE$17,AZ$2,FALSE),3)</f>
        <v>0</v>
      </c>
      <c r="BA108" s="15">
        <f>ROUND(VLOOKUP($C$2,'[194]ERU-1'!$A$6:$BE$17,BA$2,FALSE),3)</f>
        <v>0</v>
      </c>
      <c r="BB108" s="15">
        <f>ROUND(VLOOKUP($C$2,'[194]ERU-1'!$A$6:$BE$17,BB$2,FALSE),3)</f>
        <v>0</v>
      </c>
      <c r="BC108" s="15">
        <f>ROUND(VLOOKUP($C$2,'[194]ERU-1'!$A$6:$BE$17,BC$2,FALSE),3)</f>
        <v>0</v>
      </c>
      <c r="BD108" s="15">
        <f>ROUND(VLOOKUP($C$2,'[194]ERU-1'!$A$6:$BE$17,BD$2,FALSE),3)</f>
        <v>0</v>
      </c>
      <c r="BE108" s="15">
        <f>ROUND(VLOOKUP($C$2,'[194]ERU-1'!$A$6:$BE$17,BE$2,FALSE),3)</f>
        <v>76.941999999999993</v>
      </c>
      <c r="BF108" s="15">
        <f>ROUND(VLOOKUP($C$2,'[194]ERU-1'!$A$6:$BE$17,BF$2,FALSE),3)</f>
        <v>351</v>
      </c>
      <c r="BG108" s="15">
        <f>ROUND(VLOOKUP($C$2,'[194]ERU-1'!$A$6:$BE$17,BG$2,FALSE),3)</f>
        <v>226.822</v>
      </c>
      <c r="BH108" s="15"/>
      <c r="BI108" s="15"/>
      <c r="BJ108" s="15" t="s">
        <v>793</v>
      </c>
      <c r="BK108" s="37" t="str">
        <f>INDEX(Licence!$I$2:$I$181,MATCH(Data!BJ108,Licence!$C$2:$C$181,0))</f>
        <v>Karlovarský</v>
      </c>
      <c r="BL108" s="15">
        <f>INDEX(Licence!$G$2:$G$181,MATCH(Data!BJ108,Licence!$C$2:$C$181,0))/1000</f>
        <v>0.2</v>
      </c>
      <c r="BM108" s="15">
        <f>INDEX(Licence!$F$2:$F$181,MATCH(Data!BJ108,Licence!$C$2:$C$181,0))/1000</f>
        <v>0.28599999999999998</v>
      </c>
      <c r="BN108" s="15" t="str">
        <f>INDEX(Licence!$K$2:$K$181,MATCH(Data!BJ108,Licence!$C$2:$C$181,0))</f>
        <v>ČEZ Distribuce, a.s.</v>
      </c>
      <c r="BO108" s="15"/>
      <c r="BP108" s="16">
        <f t="shared" si="15"/>
        <v>76.907001966299575</v>
      </c>
      <c r="BS108" t="str">
        <f t="shared" si="16"/>
        <v>KJ - Bochov</v>
      </c>
    </row>
    <row r="109" spans="1:71" ht="18.75" x14ac:dyDescent="0.3">
      <c r="A109">
        <f>[195]ExportDB!$C$3</f>
        <v>3849</v>
      </c>
      <c r="B109" s="25">
        <f t="shared" si="12"/>
        <v>105</v>
      </c>
      <c r="C109" s="14" t="s">
        <v>794</v>
      </c>
      <c r="D109" s="15" t="str">
        <f t="shared" si="13"/>
        <v>Únor</v>
      </c>
      <c r="E109" s="15">
        <f>ROUND(VLOOKUP($C$2,'[193]ERU-1'!$A$6:$BE$17,E$2,FALSE),3)</f>
        <v>2</v>
      </c>
      <c r="F109" s="47">
        <f t="shared" si="10"/>
        <v>0</v>
      </c>
      <c r="G109" s="15">
        <f>ROUND(VLOOKUP($C$2,'[196]ERU-1'!$A$6:$BE$17,G$2,FALSE),3)</f>
        <v>242.46299999999999</v>
      </c>
      <c r="H109" s="15">
        <f>ROUND(VLOOKUP($C$2,'[196]ERU-1'!$A$6:$BE$17,H$2,FALSE),3)</f>
        <v>106.95699999999999</v>
      </c>
      <c r="I109" s="15">
        <f>ROUND(VLOOKUP($C$2,'[196]ERU-1'!$A$6:$BE$17,I$2,FALSE),3)</f>
        <v>135.506</v>
      </c>
      <c r="J109" s="15">
        <f>ROUND(VLOOKUP($C$2,'[196]ERU-1'!$A$6:$BE$17,J$2,FALSE),3)</f>
        <v>35.371000000000002</v>
      </c>
      <c r="K109" s="15">
        <f>ROUND(VLOOKUP($C$2,'[196]ERU-1'!$A$6:$BE$17,K$2,FALSE),3)</f>
        <v>0</v>
      </c>
      <c r="L109" s="15">
        <f>ROUND(VLOOKUP($C$2,'[196]ERU-1'!$A$6:$BE$17,L$2,FALSE),3)</f>
        <v>84.850999999999999</v>
      </c>
      <c r="M109" s="15">
        <f>ROUND(VLOOKUP($C$2,'[196]ERU-1'!$A$6:$BE$17,M$2,FALSE),3)</f>
        <v>0.35699999999999998</v>
      </c>
      <c r="N109" s="15">
        <f>ROUND(VLOOKUP($C$2,'[196]ERU-1'!$A$6:$BE$17,N$2,FALSE),3)</f>
        <v>0.45200000000000001</v>
      </c>
      <c r="O109" s="15">
        <f>ROUND(VLOOKUP($C$2,'[196]ERU-1'!$A$6:$BE$17,O$2,FALSE),3)</f>
        <v>0</v>
      </c>
      <c r="P109" s="15">
        <f>ROUND(VLOOKUP($C$2,'[196]ERU-1'!$A$6:$BE$17,P$2,FALSE),3)</f>
        <v>0</v>
      </c>
      <c r="Q109" s="15">
        <f>ROUND(VLOOKUP($C$2,'[196]ERU-1'!$A$6:$BE$17,Q$2,FALSE),3)</f>
        <v>84.042000000000002</v>
      </c>
      <c r="R109" s="43">
        <f t="shared" si="11"/>
        <v>0</v>
      </c>
      <c r="S109" s="15">
        <f>ROUND(VLOOKUP($C$2,'[196]ERU-1'!$A$6:$BE$17,S$2,FALSE),3)</f>
        <v>387</v>
      </c>
      <c r="T109" s="15">
        <f>ROUND(VLOOKUP($C$2,'[196]ERU-1'!$A$6:$BE$17,T$2,FALSE),3)</f>
        <v>0</v>
      </c>
      <c r="U109" s="15">
        <f>ROUND(VLOOKUP($C$2,'[196]ERU-1'!$A$6:$BE$17,U$2,FALSE),3)</f>
        <v>0</v>
      </c>
      <c r="V109" s="15">
        <f>ROUND(VLOOKUP($C$2,'[196]ERU-1'!$A$6:$BE$17,V$2,FALSE),3)</f>
        <v>0</v>
      </c>
      <c r="W109" s="15">
        <f>ROUND(VLOOKUP($C$2,'[196]ERU-1'!$A$6:$BE$17,W$2,FALSE),3)</f>
        <v>0</v>
      </c>
      <c r="X109" s="15">
        <f>ROUND(VLOOKUP($C$2,'[196]ERU-1'!$A$6:$BE$17,X$2,FALSE),3)</f>
        <v>387</v>
      </c>
      <c r="Y109" s="15">
        <f>ROUND(VLOOKUP($C$2,'[196]ERU-1'!$A$6:$BE$17,Y$2,FALSE),3)</f>
        <v>0</v>
      </c>
      <c r="Z109" s="15">
        <f>ROUND(VLOOKUP($C$2,'[196]ERU-1'!$A$6:$BE$17,Z$2,FALSE),3)</f>
        <v>5.5E-2</v>
      </c>
      <c r="AA109" s="15">
        <f>ROUND(VLOOKUP($C$2,'[196]ERU-1'!$A$6:$BE$17,AA$2,FALSE),3)</f>
        <v>84.850999999999999</v>
      </c>
      <c r="AB109" s="15">
        <f>ROUND(VLOOKUP($C$2,'[196]ERU-1'!$A$6:$BE$17,AB$2,FALSE),3)</f>
        <v>0.86399999999999999</v>
      </c>
      <c r="AC109" s="15">
        <f>ROUND(VLOOKUP($C$2,'[196]ERU-1'!$A$6:$BE$17,AC$2,FALSE),3)</f>
        <v>0</v>
      </c>
      <c r="AD109" s="15">
        <f>ROUND(VLOOKUP($C$2,'[196]ERU-1'!$A$6:$BE$17,AD$2,FALSE),3)</f>
        <v>0</v>
      </c>
      <c r="AE109" s="15">
        <f>ROUND(VLOOKUP($C$2,'[196]ERU-1'!$A$6:$BE$17,AE$2,FALSE),3)</f>
        <v>0</v>
      </c>
      <c r="AF109" s="15">
        <f>ROUND(VLOOKUP($C$2,'[196]ERU-1'!$A$6:$BE$17,AF$2,FALSE),3)</f>
        <v>0</v>
      </c>
      <c r="AG109" s="15">
        <f>ROUND(VLOOKUP($C$2,'[196]ERU-1'!$A$6:$BE$17,AG$2,FALSE),3)</f>
        <v>0</v>
      </c>
      <c r="AH109" s="15">
        <f>ROUND(VLOOKUP($C$2,'[196]ERU-1'!$A$6:$BE$17,AH$2,FALSE),3)</f>
        <v>387</v>
      </c>
      <c r="AI109" s="15">
        <f>ROUND(VLOOKUP($C$2,'[196]ERU-1'!$A$6:$BE$17,AI$2,FALSE),3)</f>
        <v>0</v>
      </c>
      <c r="AJ109" s="15" t="s">
        <v>595</v>
      </c>
      <c r="AK109" s="15">
        <f>ROUND(VLOOKUP($C$2,'[196]ERU-1'!$A$6:$BE$17,AK$2,FALSE),3)</f>
        <v>0</v>
      </c>
      <c r="AL109" s="15">
        <f>ROUND(VLOOKUP($C$2,'[196]ERU-1'!$A$6:$BE$17,AL$2,FALSE),3)</f>
        <v>0</v>
      </c>
      <c r="AM109" s="15">
        <f>ROUND(VLOOKUP($C$2,'[196]ERU-1'!$A$6:$BE$17,AM$2,FALSE),3)</f>
        <v>84.042000000000002</v>
      </c>
      <c r="AN109" s="15">
        <f>ROUND(VLOOKUP($C$2,'[196]ERU-1'!$A$6:$BE$17,AN$2,FALSE),3)</f>
        <v>0</v>
      </c>
      <c r="AO109" s="15">
        <f>ROUND(VLOOKUP($C$2,'[196]ERU-1'!$A$6:$BE$17,AO$2,FALSE),3)</f>
        <v>0</v>
      </c>
      <c r="AP109" s="15">
        <f>ROUND(VLOOKUP($C$2,'[196]ERU-1'!$A$6:$BE$17,AP$2,FALSE),3)</f>
        <v>0</v>
      </c>
      <c r="AQ109" s="15">
        <f>ROUND(VLOOKUP($C$2,'[196]ERU-1'!$A$6:$BE$17,AQ$2,FALSE),3)</f>
        <v>0</v>
      </c>
      <c r="AR109" s="15">
        <f>ROUND(VLOOKUP($C$2,'[196]ERU-1'!$A$6:$BE$17,AR$2,FALSE),3)</f>
        <v>0</v>
      </c>
      <c r="AS109" s="15">
        <f>ROUND(VLOOKUP($C$2,'[196]ERU-1'!$A$6:$BE$17,AS$2,FALSE),3)</f>
        <v>0</v>
      </c>
      <c r="AT109" s="15">
        <f>ROUND(VLOOKUP($C$2,'[196]ERU-1'!$A$6:$BE$17,AT$2,FALSE),3)</f>
        <v>0</v>
      </c>
      <c r="AU109" s="15">
        <f>ROUND(VLOOKUP($C$2,'[196]ERU-1'!$A$6:$BE$17,AU$2,FALSE),3)</f>
        <v>0</v>
      </c>
      <c r="AV109" s="15">
        <f>ROUND(VLOOKUP($C$2,'[196]ERU-1'!$A$6:$BE$17,AV$2,FALSE),3)</f>
        <v>387</v>
      </c>
      <c r="AW109" s="15">
        <f>ROUND(VLOOKUP($C$2,'[196]ERU-1'!$A$6:$BE$17,AW$2,FALSE),3)</f>
        <v>0</v>
      </c>
      <c r="AX109" s="15">
        <f>ROUND(VLOOKUP($C$2,'[196]ERU-1'!$A$6:$BE$17,AX$2,FALSE),3)</f>
        <v>0</v>
      </c>
      <c r="AY109" s="15">
        <f>ROUND(VLOOKUP($C$2,'[196]ERU-1'!$A$6:$BE$17,AY$2,FALSE),3)</f>
        <v>0</v>
      </c>
      <c r="AZ109" s="15">
        <f>ROUND(VLOOKUP($C$2,'[196]ERU-1'!$A$6:$BE$17,AZ$2,FALSE),3)</f>
        <v>0</v>
      </c>
      <c r="BA109" s="15">
        <f>ROUND(VLOOKUP($C$2,'[196]ERU-1'!$A$6:$BE$17,BA$2,FALSE),3)</f>
        <v>0</v>
      </c>
      <c r="BB109" s="15">
        <f>ROUND(VLOOKUP($C$2,'[196]ERU-1'!$A$6:$BE$17,BB$2,FALSE),3)</f>
        <v>0</v>
      </c>
      <c r="BC109" s="15">
        <f>ROUND(VLOOKUP($C$2,'[196]ERU-1'!$A$6:$BE$17,BC$2,FALSE),3)</f>
        <v>0</v>
      </c>
      <c r="BD109" s="15">
        <f>ROUND(VLOOKUP($C$2,'[196]ERU-1'!$A$6:$BE$17,BD$2,FALSE),3)</f>
        <v>0</v>
      </c>
      <c r="BE109" s="15">
        <f>ROUND(VLOOKUP($C$2,'[196]ERU-1'!$A$6:$BE$17,BE$2,FALSE),3)</f>
        <v>84.850999999999999</v>
      </c>
      <c r="BF109" s="15">
        <f>ROUND(VLOOKUP($C$2,'[196]ERU-1'!$A$6:$BE$17,BF$2,FALSE),3)</f>
        <v>387</v>
      </c>
      <c r="BG109" s="15">
        <f>ROUND(VLOOKUP($C$2,'[196]ERU-1'!$A$6:$BE$17,BG$2,FALSE),3)</f>
        <v>242.46299999999999</v>
      </c>
      <c r="BH109" s="15"/>
      <c r="BI109" s="15"/>
      <c r="BJ109" s="15" t="s">
        <v>797</v>
      </c>
      <c r="BK109" s="15" t="str">
        <f>INDEX(Licence!$I$2:$I$181,MATCH(Data!BJ109,Licence!$C$2:$C$181,0))</f>
        <v>Ústecký</v>
      </c>
      <c r="BL109" s="15">
        <f>INDEX(Licence!$G$2:$G$181,MATCH(Data!BJ109,Licence!$C$2:$C$181,0))/1000</f>
        <v>0.2</v>
      </c>
      <c r="BM109" s="15">
        <f>INDEX(Licence!$F$2:$F$181,MATCH(Data!BJ109,Licence!$C$2:$C$181,0))/1000</f>
        <v>0.28000000000000003</v>
      </c>
      <c r="BN109" s="15" t="str">
        <f>INDEX(Licence!$K$2:$K$181,MATCH(Data!BJ109,Licence!$C$2:$C$181,0))</f>
        <v>ČEZ Distribuce, a.s.</v>
      </c>
      <c r="BO109" s="15"/>
      <c r="BP109" s="16">
        <f t="shared" si="15"/>
        <v>79.332104279828258</v>
      </c>
      <c r="BS109" t="str">
        <f t="shared" si="16"/>
        <v>KJ - Krásná Lípa</v>
      </c>
    </row>
    <row r="110" spans="1:71" ht="18.75" x14ac:dyDescent="0.3">
      <c r="A110">
        <f>[197]ExportDB!$C$3</f>
        <v>3974</v>
      </c>
      <c r="B110" s="25">
        <f t="shared" si="12"/>
        <v>106</v>
      </c>
      <c r="C110" s="14" t="s">
        <v>795</v>
      </c>
      <c r="D110" s="15" t="str">
        <f t="shared" si="13"/>
        <v>Únor</v>
      </c>
      <c r="E110" s="15">
        <f>ROUND(VLOOKUP($C$2,'[193]ERU-1'!$A$6:$BE$17,E$2,FALSE),3)</f>
        <v>2</v>
      </c>
      <c r="F110" s="47">
        <f t="shared" si="10"/>
        <v>0</v>
      </c>
      <c r="G110" s="15">
        <f>ROUND(VLOOKUP($C$2,'[198]ERU-1'!$A$6:$BE$17,G$2,FALSE),3)</f>
        <v>0.98599999999999999</v>
      </c>
      <c r="H110" s="15">
        <f>ROUND(VLOOKUP($C$2,'[198]ERU-1'!$A$6:$BE$17,H$2,FALSE),3)</f>
        <v>0.98599999999999999</v>
      </c>
      <c r="I110" s="15">
        <f>ROUND(VLOOKUP($C$2,'[198]ERU-1'!$A$6:$BE$17,I$2,FALSE),3)</f>
        <v>0</v>
      </c>
      <c r="J110" s="15">
        <f>ROUND(VLOOKUP($C$2,'[198]ERU-1'!$A$6:$BE$17,J$2,FALSE),3)</f>
        <v>34.723999999999997</v>
      </c>
      <c r="K110" s="15">
        <f>ROUND(VLOOKUP($C$2,'[198]ERU-1'!$A$6:$BE$17,K$2,FALSE),3)</f>
        <v>0</v>
      </c>
      <c r="L110" s="15">
        <f>ROUND(VLOOKUP($C$2,'[198]ERU-1'!$A$6:$BE$17,L$2,FALSE),3)</f>
        <v>0.33</v>
      </c>
      <c r="M110" s="15">
        <f>ROUND(VLOOKUP($C$2,'[198]ERU-1'!$A$6:$BE$17,M$2,FALSE),3)</f>
        <v>5.0000000000000001E-3</v>
      </c>
      <c r="N110" s="15">
        <f>ROUND(VLOOKUP($C$2,'[198]ERU-1'!$A$6:$BE$17,N$2,FALSE),3)</f>
        <v>0</v>
      </c>
      <c r="O110" s="15">
        <f>ROUND(VLOOKUP($C$2,'[198]ERU-1'!$A$6:$BE$17,O$2,FALSE),3)</f>
        <v>0</v>
      </c>
      <c r="P110" s="15">
        <f>ROUND(VLOOKUP($C$2,'[198]ERU-1'!$A$6:$BE$17,P$2,FALSE),3)</f>
        <v>0</v>
      </c>
      <c r="Q110" s="15">
        <f>ROUND(VLOOKUP($C$2,'[198]ERU-1'!$A$6:$BE$17,Q$2,FALSE),3)</f>
        <v>0.32500000000000001</v>
      </c>
      <c r="R110" s="43">
        <f t="shared" si="11"/>
        <v>0</v>
      </c>
      <c r="S110" s="15">
        <f>ROUND(VLOOKUP($C$2,'[198]ERU-1'!$A$6:$BE$17,S$2,FALSE),3)</f>
        <v>0</v>
      </c>
      <c r="T110" s="15">
        <f>ROUND(VLOOKUP($C$2,'[198]ERU-1'!$A$6:$BE$17,T$2,FALSE),3)</f>
        <v>0</v>
      </c>
      <c r="U110" s="15">
        <f>ROUND(VLOOKUP($C$2,'[198]ERU-1'!$A$6:$BE$17,U$2,FALSE),3)</f>
        <v>0</v>
      </c>
      <c r="V110" s="15">
        <f>ROUND(VLOOKUP($C$2,'[198]ERU-1'!$A$6:$BE$17,V$2,FALSE),3)</f>
        <v>0</v>
      </c>
      <c r="W110" s="15">
        <f>ROUND(VLOOKUP($C$2,'[198]ERU-1'!$A$6:$BE$17,W$2,FALSE),3)</f>
        <v>0</v>
      </c>
      <c r="X110" s="15">
        <f>ROUND(VLOOKUP($C$2,'[198]ERU-1'!$A$6:$BE$17,X$2,FALSE),3)</f>
        <v>0</v>
      </c>
      <c r="Y110" s="15">
        <f>ROUND(VLOOKUP($C$2,'[198]ERU-1'!$A$6:$BE$17,Y$2,FALSE),3)</f>
        <v>0</v>
      </c>
      <c r="Z110" s="15">
        <f>ROUND(VLOOKUP($C$2,'[198]ERU-1'!$A$6:$BE$17,Z$2,FALSE),3)</f>
        <v>4.4089999999999998</v>
      </c>
      <c r="AA110" s="15">
        <f>ROUND(VLOOKUP($C$2,'[198]ERU-1'!$A$6:$BE$17,AA$2,FALSE),3)</f>
        <v>0.33</v>
      </c>
      <c r="AB110" s="15">
        <f>ROUND(VLOOKUP($C$2,'[198]ERU-1'!$A$6:$BE$17,AB$2,FALSE),3)</f>
        <v>4.4139999999999997</v>
      </c>
      <c r="AC110" s="15">
        <f>ROUND(VLOOKUP($C$2,'[198]ERU-1'!$A$6:$BE$17,AC$2,FALSE),3)</f>
        <v>0</v>
      </c>
      <c r="AD110" s="15">
        <f>ROUND(VLOOKUP($C$2,'[198]ERU-1'!$A$6:$BE$17,AD$2,FALSE),3)</f>
        <v>0</v>
      </c>
      <c r="AE110" s="15">
        <f>ROUND(VLOOKUP($C$2,'[198]ERU-1'!$A$6:$BE$17,AE$2,FALSE),3)</f>
        <v>0</v>
      </c>
      <c r="AF110" s="15">
        <f>ROUND(VLOOKUP($C$2,'[198]ERU-1'!$A$6:$BE$17,AF$2,FALSE),3)</f>
        <v>0</v>
      </c>
      <c r="AG110" s="15">
        <f>ROUND(VLOOKUP($C$2,'[198]ERU-1'!$A$6:$BE$17,AG$2,FALSE),3)</f>
        <v>0</v>
      </c>
      <c r="AH110" s="15">
        <f>ROUND(VLOOKUP($C$2,'[198]ERU-1'!$A$6:$BE$17,AH$2,FALSE),3)</f>
        <v>0</v>
      </c>
      <c r="AI110" s="15">
        <f>ROUND(VLOOKUP($C$2,'[198]ERU-1'!$A$6:$BE$17,AI$2,FALSE),3)</f>
        <v>0</v>
      </c>
      <c r="AJ110" s="15" t="s">
        <v>595</v>
      </c>
      <c r="AK110" s="15">
        <f>ROUND(VLOOKUP($C$2,'[198]ERU-1'!$A$6:$BE$17,AK$2,FALSE),3)</f>
        <v>0</v>
      </c>
      <c r="AL110" s="15">
        <f>ROUND(VLOOKUP($C$2,'[198]ERU-1'!$A$6:$BE$17,AL$2,FALSE),3)</f>
        <v>0</v>
      </c>
      <c r="AM110" s="15">
        <f>ROUND(VLOOKUP($C$2,'[198]ERU-1'!$A$6:$BE$17,AM$2,FALSE),3)</f>
        <v>0.32500000000000001</v>
      </c>
      <c r="AN110" s="15">
        <f>ROUND(VLOOKUP($C$2,'[198]ERU-1'!$A$6:$BE$17,AN$2,FALSE),3)</f>
        <v>0</v>
      </c>
      <c r="AO110" s="15">
        <f>ROUND(VLOOKUP($C$2,'[198]ERU-1'!$A$6:$BE$17,AO$2,FALSE),3)</f>
        <v>0</v>
      </c>
      <c r="AP110" s="15">
        <f>ROUND(VLOOKUP($C$2,'[198]ERU-1'!$A$6:$BE$17,AP$2,FALSE),3)</f>
        <v>0</v>
      </c>
      <c r="AQ110" s="15">
        <f>ROUND(VLOOKUP($C$2,'[198]ERU-1'!$A$6:$BE$17,AQ$2,FALSE),3)</f>
        <v>0</v>
      </c>
      <c r="AR110" s="15">
        <f>ROUND(VLOOKUP($C$2,'[198]ERU-1'!$A$6:$BE$17,AR$2,FALSE),3)</f>
        <v>0</v>
      </c>
      <c r="AS110" s="15">
        <f>ROUND(VLOOKUP($C$2,'[198]ERU-1'!$A$6:$BE$17,AS$2,FALSE),3)</f>
        <v>0</v>
      </c>
      <c r="AT110" s="15">
        <f>ROUND(VLOOKUP($C$2,'[198]ERU-1'!$A$6:$BE$17,AT$2,FALSE),3)</f>
        <v>0</v>
      </c>
      <c r="AU110" s="15">
        <f>ROUND(VLOOKUP($C$2,'[198]ERU-1'!$A$6:$BE$17,AU$2,FALSE),3)</f>
        <v>0</v>
      </c>
      <c r="AV110" s="15">
        <f>ROUND(VLOOKUP($C$2,'[198]ERU-1'!$A$6:$BE$17,AV$2,FALSE),3)</f>
        <v>0</v>
      </c>
      <c r="AW110" s="15">
        <f>ROUND(VLOOKUP($C$2,'[198]ERU-1'!$A$6:$BE$17,AW$2,FALSE),3)</f>
        <v>0</v>
      </c>
      <c r="AX110" s="15">
        <f>ROUND(VLOOKUP($C$2,'[198]ERU-1'!$A$6:$BE$17,AX$2,FALSE),3)</f>
        <v>0</v>
      </c>
      <c r="AY110" s="15">
        <f>ROUND(VLOOKUP($C$2,'[198]ERU-1'!$A$6:$BE$17,AY$2,FALSE),3)</f>
        <v>0</v>
      </c>
      <c r="AZ110" s="15">
        <f>ROUND(VLOOKUP($C$2,'[198]ERU-1'!$A$6:$BE$17,AZ$2,FALSE),3)</f>
        <v>0</v>
      </c>
      <c r="BA110" s="15">
        <f>ROUND(VLOOKUP($C$2,'[198]ERU-1'!$A$6:$BE$17,BA$2,FALSE),3)</f>
        <v>0</v>
      </c>
      <c r="BB110" s="15">
        <f>ROUND(VLOOKUP($C$2,'[198]ERU-1'!$A$6:$BE$17,BB$2,FALSE),3)</f>
        <v>0</v>
      </c>
      <c r="BC110" s="15">
        <f>ROUND(VLOOKUP($C$2,'[198]ERU-1'!$A$6:$BE$17,BC$2,FALSE),3)</f>
        <v>0</v>
      </c>
      <c r="BD110" s="15">
        <f>ROUND(VLOOKUP($C$2,'[198]ERU-1'!$A$6:$BE$17,BD$2,FALSE),3)</f>
        <v>0</v>
      </c>
      <c r="BE110" s="15">
        <f>ROUND(VLOOKUP($C$2,'[198]ERU-1'!$A$6:$BE$17,BE$2,FALSE),3)</f>
        <v>0.33</v>
      </c>
      <c r="BF110" s="15">
        <f>ROUND(VLOOKUP($C$2,'[198]ERU-1'!$A$6:$BE$17,BF$2,FALSE),3)</f>
        <v>0</v>
      </c>
      <c r="BG110" s="15">
        <f>ROUND(VLOOKUP($C$2,'[198]ERU-1'!$A$6:$BE$17,BG$2,FALSE),3)</f>
        <v>0.98599999999999999</v>
      </c>
      <c r="BH110" s="15"/>
      <c r="BI110" s="15"/>
      <c r="BJ110" s="15" t="s">
        <v>796</v>
      </c>
      <c r="BK110" s="15" t="str">
        <f>INDEX(Licence!$I$2:$I$181,MATCH(Data!BJ110,Licence!$C$2:$C$181,0))</f>
        <v>Moravskoslezský</v>
      </c>
      <c r="BL110" s="15">
        <f>INDEX(Licence!$G$2:$G$181,MATCH(Data!BJ110,Licence!$C$2:$C$181,0))/1000</f>
        <v>1.56</v>
      </c>
      <c r="BM110" s="15">
        <f>INDEX(Licence!$F$2:$F$181,MATCH(Data!BJ110,Licence!$C$2:$C$181,0))/1000</f>
        <v>1.966</v>
      </c>
      <c r="BN110" s="15" t="str">
        <f>INDEX(Licence!$K$2:$K$181,MATCH(Data!BJ110,Licence!$C$2:$C$181,0))</f>
        <v>ČEZ Distribuce, a.s.</v>
      </c>
      <c r="BO110" s="15"/>
      <c r="BP110" s="16">
        <f t="shared" si="15"/>
        <v>33.468559837728193</v>
      </c>
      <c r="BS110" t="str">
        <f t="shared" si="16"/>
        <v>KJ - Energocentrum Vítkovice III</v>
      </c>
    </row>
    <row r="111" spans="1:71" ht="18.75" x14ac:dyDescent="0.3">
      <c r="A111" s="45">
        <v>3929</v>
      </c>
      <c r="B111" s="25">
        <f t="shared" si="12"/>
        <v>107</v>
      </c>
      <c r="C111" s="14" t="s">
        <v>800</v>
      </c>
      <c r="D111" s="15" t="str">
        <f t="shared" si="13"/>
        <v>Únor</v>
      </c>
      <c r="E111" s="15">
        <f>ROUND(VLOOKUP($C$2,'[199]ERU-1'!$A$6:$BE$17,E$2,FALSE),3)</f>
        <v>2</v>
      </c>
      <c r="F111" s="47">
        <f t="shared" si="10"/>
        <v>0</v>
      </c>
      <c r="G111" s="15">
        <f>ROUND(VLOOKUP($C$2,'[200]ERU-1'!$A$6:$BE$17,G$2,FALSE),3)</f>
        <v>248.00800000000001</v>
      </c>
      <c r="H111" s="15">
        <f>ROUND(VLOOKUP($C$2,'[200]ERU-1'!$A$6:$BE$17,H$2,FALSE),3)</f>
        <v>103.81</v>
      </c>
      <c r="I111" s="15">
        <f>ROUND(VLOOKUP($C$2,'[200]ERU-1'!$A$6:$BE$17,I$2,FALSE),3)</f>
        <v>144.19800000000001</v>
      </c>
      <c r="J111" s="15">
        <f>ROUND(VLOOKUP($C$2,'[200]ERU-1'!$A$6:$BE$17,J$2,FALSE),3)</f>
        <v>34.994999999999997</v>
      </c>
      <c r="K111" s="15">
        <f>ROUND(VLOOKUP($C$2,'[200]ERU-1'!$A$6:$BE$17,K$2,FALSE),3)</f>
        <v>0</v>
      </c>
      <c r="L111" s="15">
        <f>ROUND(VLOOKUP($C$2,'[200]ERU-1'!$A$6:$BE$17,L$2,FALSE),3)</f>
        <v>84.99</v>
      </c>
      <c r="M111" s="15">
        <f>ROUND(VLOOKUP($C$2,'[200]ERU-1'!$A$6:$BE$17,M$2,FALSE),3)</f>
        <v>2.6989999999999998</v>
      </c>
      <c r="N111" s="15">
        <f>ROUND(VLOOKUP($C$2,'[200]ERU-1'!$A$6:$BE$17,N$2,FALSE),3)</f>
        <v>3.7490000000000001</v>
      </c>
      <c r="O111" s="15">
        <f>ROUND(VLOOKUP($C$2,'[200]ERU-1'!$A$6:$BE$17,O$2,FALSE),3)</f>
        <v>0</v>
      </c>
      <c r="P111" s="15">
        <f>ROUND(VLOOKUP($C$2,'[200]ERU-1'!$A$6:$BE$17,P$2,FALSE),3)</f>
        <v>0</v>
      </c>
      <c r="Q111" s="15">
        <f>ROUND(VLOOKUP($C$2,'[200]ERU-1'!$A$6:$BE$17,Q$2,FALSE),3)</f>
        <v>78.542000000000002</v>
      </c>
      <c r="R111" s="43">
        <f t="shared" si="11"/>
        <v>0</v>
      </c>
      <c r="S111" s="15">
        <f>ROUND(VLOOKUP($C$2,'[200]ERU-1'!$A$6:$BE$17,S$2,FALSE),3)</f>
        <v>425</v>
      </c>
      <c r="T111" s="15">
        <f>ROUND(VLOOKUP($C$2,'[200]ERU-1'!$A$6:$BE$17,T$2,FALSE),3)</f>
        <v>0</v>
      </c>
      <c r="U111" s="15">
        <f>ROUND(VLOOKUP($C$2,'[200]ERU-1'!$A$6:$BE$17,U$2,FALSE),3)</f>
        <v>0</v>
      </c>
      <c r="V111" s="15">
        <f>ROUND(VLOOKUP($C$2,'[200]ERU-1'!$A$6:$BE$17,V$2,FALSE),3)</f>
        <v>0</v>
      </c>
      <c r="W111" s="15">
        <f>ROUND(VLOOKUP($C$2,'[200]ERU-1'!$A$6:$BE$17,W$2,FALSE),3)</f>
        <v>0</v>
      </c>
      <c r="X111" s="15">
        <f>ROUND(VLOOKUP($C$2,'[200]ERU-1'!$A$6:$BE$17,X$2,FALSE),3)</f>
        <v>425</v>
      </c>
      <c r="Y111" s="15">
        <f>ROUND(VLOOKUP($C$2,'[200]ERU-1'!$A$6:$BE$17,Y$2,FALSE),3)</f>
        <v>0</v>
      </c>
      <c r="Z111" s="15">
        <f>ROUND(VLOOKUP($C$2,'[200]ERU-1'!$A$6:$BE$17,Z$2,FALSE),3)</f>
        <v>7.1999999999999995E-2</v>
      </c>
      <c r="AA111" s="15">
        <f>ROUND(VLOOKUP($C$2,'[200]ERU-1'!$A$6:$BE$17,AA$2,FALSE),3)</f>
        <v>84.99</v>
      </c>
      <c r="AB111" s="15">
        <f>ROUND(VLOOKUP($C$2,'[200]ERU-1'!$A$6:$BE$17,AB$2,FALSE),3)</f>
        <v>6.52</v>
      </c>
      <c r="AC111" s="15">
        <f>ROUND(VLOOKUP($C$2,'[200]ERU-1'!$A$6:$BE$17,AC$2,FALSE),3)</f>
        <v>0</v>
      </c>
      <c r="AD111" s="15">
        <f>ROUND(VLOOKUP($C$2,'[200]ERU-1'!$A$6:$BE$17,AD$2,FALSE),3)</f>
        <v>0</v>
      </c>
      <c r="AE111" s="15">
        <f>ROUND(VLOOKUP($C$2,'[200]ERU-1'!$A$6:$BE$17,AE$2,FALSE),3)</f>
        <v>0</v>
      </c>
      <c r="AF111" s="15">
        <f>ROUND(VLOOKUP($C$2,'[200]ERU-1'!$A$6:$BE$17,AF$2,FALSE),3)</f>
        <v>0</v>
      </c>
      <c r="AG111" s="15">
        <f>ROUND(VLOOKUP($C$2,'[200]ERU-1'!$A$6:$BE$17,AG$2,FALSE),3)</f>
        <v>0</v>
      </c>
      <c r="AH111" s="15">
        <f>ROUND(VLOOKUP($C$2,'[200]ERU-1'!$A$6:$BE$17,AH$2,FALSE),3)</f>
        <v>425</v>
      </c>
      <c r="AI111" s="15">
        <f>ROUND(VLOOKUP($C$2,'[200]ERU-1'!$A$6:$BE$17,AI$2,FALSE),3)</f>
        <v>0</v>
      </c>
      <c r="AJ111" s="15" t="s">
        <v>595</v>
      </c>
      <c r="AK111" s="15">
        <f>ROUND(VLOOKUP($C$2,'[200]ERU-1'!$A$6:$BE$17,AK$2,FALSE),3)</f>
        <v>0</v>
      </c>
      <c r="AL111" s="15">
        <f>ROUND(VLOOKUP($C$2,'[200]ERU-1'!$A$6:$BE$17,AL$2,FALSE),3)</f>
        <v>0</v>
      </c>
      <c r="AM111" s="15">
        <f>ROUND(VLOOKUP($C$2,'[200]ERU-1'!$A$6:$BE$17,AM$2,FALSE),3)</f>
        <v>78.542000000000002</v>
      </c>
      <c r="AN111" s="15">
        <f>ROUND(VLOOKUP($C$2,'[200]ERU-1'!$A$6:$BE$17,AN$2,FALSE),3)</f>
        <v>0</v>
      </c>
      <c r="AO111" s="15">
        <f>ROUND(VLOOKUP($C$2,'[200]ERU-1'!$A$6:$BE$17,AO$2,FALSE),3)</f>
        <v>0</v>
      </c>
      <c r="AP111" s="15">
        <f>ROUND(VLOOKUP($C$2,'[200]ERU-1'!$A$6:$BE$17,AP$2,FALSE),3)</f>
        <v>0</v>
      </c>
      <c r="AQ111" s="15">
        <f>ROUND(VLOOKUP($C$2,'[200]ERU-1'!$A$6:$BE$17,AQ$2,FALSE),3)</f>
        <v>0</v>
      </c>
      <c r="AR111" s="15">
        <f>ROUND(VLOOKUP($C$2,'[200]ERU-1'!$A$6:$BE$17,AR$2,FALSE),3)</f>
        <v>0</v>
      </c>
      <c r="AS111" s="15">
        <f>ROUND(VLOOKUP($C$2,'[200]ERU-1'!$A$6:$BE$17,AS$2,FALSE),3)</f>
        <v>0</v>
      </c>
      <c r="AT111" s="15">
        <f>ROUND(VLOOKUP($C$2,'[200]ERU-1'!$A$6:$BE$17,AT$2,FALSE),3)</f>
        <v>0</v>
      </c>
      <c r="AU111" s="15">
        <f>ROUND(VLOOKUP($C$2,'[200]ERU-1'!$A$6:$BE$17,AU$2,FALSE),3)</f>
        <v>0</v>
      </c>
      <c r="AV111" s="15">
        <f>ROUND(VLOOKUP($C$2,'[200]ERU-1'!$A$6:$BE$17,AV$2,FALSE),3)</f>
        <v>425</v>
      </c>
      <c r="AW111" s="15">
        <f>ROUND(VLOOKUP($C$2,'[200]ERU-1'!$A$6:$BE$17,AW$2,FALSE),3)</f>
        <v>0</v>
      </c>
      <c r="AX111" s="15">
        <f>ROUND(VLOOKUP($C$2,'[200]ERU-1'!$A$6:$BE$17,AX$2,FALSE),3)</f>
        <v>0</v>
      </c>
      <c r="AY111" s="15">
        <f>ROUND(VLOOKUP($C$2,'[200]ERU-1'!$A$6:$BE$17,AY$2,FALSE),3)</f>
        <v>0</v>
      </c>
      <c r="AZ111" s="15">
        <f>ROUND(VLOOKUP($C$2,'[200]ERU-1'!$A$6:$BE$17,AZ$2,FALSE),3)</f>
        <v>0</v>
      </c>
      <c r="BA111" s="15">
        <f>ROUND(VLOOKUP($C$2,'[200]ERU-1'!$A$6:$BE$17,BA$2,FALSE),3)</f>
        <v>0</v>
      </c>
      <c r="BB111" s="15">
        <f>ROUND(VLOOKUP($C$2,'[200]ERU-1'!$A$6:$BE$17,BB$2,FALSE),3)</f>
        <v>0</v>
      </c>
      <c r="BC111" s="15">
        <f>ROUND(VLOOKUP($C$2,'[200]ERU-1'!$A$6:$BE$17,BC$2,FALSE),3)</f>
        <v>0</v>
      </c>
      <c r="BD111" s="15">
        <f>ROUND(VLOOKUP($C$2,'[200]ERU-1'!$A$6:$BE$17,BD$2,FALSE),3)</f>
        <v>0</v>
      </c>
      <c r="BE111" s="15">
        <f>ROUND(VLOOKUP($C$2,'[200]ERU-1'!$A$6:$BE$17,BE$2,FALSE),3)</f>
        <v>84.99</v>
      </c>
      <c r="BF111" s="15">
        <f>ROUND(VLOOKUP($C$2,'[200]ERU-1'!$A$6:$BE$17,BF$2,FALSE),3)</f>
        <v>425</v>
      </c>
      <c r="BG111" s="15">
        <f>ROUND(VLOOKUP($C$2,'[200]ERU-1'!$A$6:$BE$17,BG$2,FALSE),3)</f>
        <v>248.00800000000001</v>
      </c>
      <c r="BH111" s="15"/>
      <c r="BI111" s="15"/>
      <c r="BJ111" s="15" t="s">
        <v>803</v>
      </c>
      <c r="BK111" s="15" t="str">
        <f>INDEX(Licence!$I$2:$I$181,MATCH(Data!BJ111,Licence!$C$2:$C$181,0))</f>
        <v>Pardubický</v>
      </c>
      <c r="BL111" s="15">
        <f>INDEX(Licence!$G$2:$G$181,MATCH(Data!BJ111,Licence!$C$2:$C$181,0))/1000</f>
        <v>0.2</v>
      </c>
      <c r="BM111" s="15">
        <f>INDEX(Licence!$F$2:$F$181,MATCH(Data!BJ111,Licence!$C$2:$C$181,0))/1000</f>
        <v>0.28000000000000003</v>
      </c>
      <c r="BN111" s="15" t="str">
        <f>INDEX(Licence!$K$2:$K$181,MATCH(Data!BJ111,Licence!$C$2:$C$181,0))</f>
        <v>ČEZ Distribuce, a.s.</v>
      </c>
      <c r="BO111" s="15"/>
      <c r="BP111" s="16">
        <f t="shared" si="15"/>
        <v>81.870566899275644</v>
      </c>
      <c r="BS111" t="str">
        <f t="shared" si="16"/>
        <v>KJ - Česká Třebová na Milíři</v>
      </c>
    </row>
    <row r="112" spans="1:71" ht="18.75" x14ac:dyDescent="0.3">
      <c r="A112">
        <v>4108</v>
      </c>
      <c r="B112" s="25">
        <f t="shared" si="12"/>
        <v>108</v>
      </c>
      <c r="C112" s="14" t="s">
        <v>801</v>
      </c>
      <c r="D112" s="15" t="str">
        <f t="shared" si="13"/>
        <v>Únor</v>
      </c>
      <c r="E112" s="15">
        <f>ROUND(VLOOKUP($C$2,'[201]ERU-1'!$A$6:$BE$17,E$2,FALSE),3)</f>
        <v>2</v>
      </c>
      <c r="F112" s="47">
        <f t="shared" si="10"/>
        <v>0</v>
      </c>
      <c r="G112" s="15">
        <f>ROUND(VLOOKUP($C$2,'[202]ERU-1'!$A$6:$BE$17,G$2,FALSE),3)</f>
        <v>309.28800000000001</v>
      </c>
      <c r="H112" s="15">
        <f>ROUND(VLOOKUP($C$2,'[202]ERU-1'!$A$6:$BE$17,H$2,FALSE),3)</f>
        <v>147.52099999999999</v>
      </c>
      <c r="I112" s="15">
        <f>ROUND(VLOOKUP($C$2,'[202]ERU-1'!$A$6:$BE$17,I$2,FALSE),3)</f>
        <v>161.767</v>
      </c>
      <c r="J112" s="15">
        <f>ROUND(VLOOKUP($C$2,'[202]ERU-1'!$A$6:$BE$17,J$2,FALSE),3)</f>
        <v>35.427999999999997</v>
      </c>
      <c r="K112" s="15">
        <f>ROUND(VLOOKUP($C$2,'[202]ERU-1'!$A$6:$BE$17,K$2,FALSE),3)</f>
        <v>0</v>
      </c>
      <c r="L112" s="15">
        <f>ROUND(VLOOKUP($C$2,'[202]ERU-1'!$A$6:$BE$17,L$2,FALSE),3)</f>
        <v>112.726</v>
      </c>
      <c r="M112" s="15">
        <f>ROUND(VLOOKUP($C$2,'[202]ERU-1'!$A$6:$BE$17,M$2,FALSE),3)</f>
        <v>0.97599999999999998</v>
      </c>
      <c r="N112" s="15">
        <f>ROUND(VLOOKUP($C$2,'[202]ERU-1'!$A$6:$BE$17,N$2,FALSE),3)</f>
        <v>1.071</v>
      </c>
      <c r="O112" s="15">
        <f>ROUND(VLOOKUP($C$2,'[202]ERU-1'!$A$6:$BE$17,O$2,FALSE),3)</f>
        <v>0</v>
      </c>
      <c r="P112" s="15">
        <f>ROUND(VLOOKUP($C$2,'[202]ERU-1'!$A$6:$BE$17,P$2,FALSE),3)</f>
        <v>0</v>
      </c>
      <c r="Q112" s="15">
        <f>ROUND(VLOOKUP($C$2,'[202]ERU-1'!$A$6:$BE$17,Q$2,FALSE),3)</f>
        <v>110.679</v>
      </c>
      <c r="R112" s="43">
        <f t="shared" si="11"/>
        <v>0</v>
      </c>
      <c r="S112" s="15">
        <f>ROUND(VLOOKUP($C$2,'[202]ERU-1'!$A$6:$BE$17,S$2,FALSE),3)</f>
        <v>445</v>
      </c>
      <c r="T112" s="15">
        <f>ROUND(VLOOKUP($C$2,'[202]ERU-1'!$A$6:$BE$17,T$2,FALSE),3)</f>
        <v>0</v>
      </c>
      <c r="U112" s="15">
        <f>ROUND(VLOOKUP($C$2,'[202]ERU-1'!$A$6:$BE$17,U$2,FALSE),3)</f>
        <v>0</v>
      </c>
      <c r="V112" s="15">
        <f>ROUND(VLOOKUP($C$2,'[202]ERU-1'!$A$6:$BE$17,V$2,FALSE),3)</f>
        <v>0</v>
      </c>
      <c r="W112" s="15">
        <f>ROUND(VLOOKUP($C$2,'[202]ERU-1'!$A$6:$BE$17,W$2,FALSE),3)</f>
        <v>0</v>
      </c>
      <c r="X112" s="15">
        <f>ROUND(VLOOKUP($C$2,'[202]ERU-1'!$A$6:$BE$17,X$2,FALSE),3)</f>
        <v>445</v>
      </c>
      <c r="Y112" s="15">
        <f>ROUND(VLOOKUP($C$2,'[202]ERU-1'!$A$6:$BE$17,Y$2,FALSE),3)</f>
        <v>0</v>
      </c>
      <c r="Z112" s="15">
        <f>ROUND(VLOOKUP($C$2,'[202]ERU-1'!$A$6:$BE$17,Z$2,FALSE),3)</f>
        <v>0.93799999999999994</v>
      </c>
      <c r="AA112" s="15">
        <f>ROUND(VLOOKUP($C$2,'[202]ERU-1'!$A$6:$BE$17,AA$2,FALSE),3)</f>
        <v>112.726</v>
      </c>
      <c r="AB112" s="15">
        <f>ROUND(VLOOKUP($C$2,'[202]ERU-1'!$A$6:$BE$17,AB$2,FALSE),3)</f>
        <v>2.9849999999999999</v>
      </c>
      <c r="AC112" s="15">
        <f>ROUND(VLOOKUP($C$2,'[202]ERU-1'!$A$6:$BE$17,AC$2,FALSE),3)</f>
        <v>0</v>
      </c>
      <c r="AD112" s="15">
        <f>ROUND(VLOOKUP($C$2,'[202]ERU-1'!$A$6:$BE$17,AD$2,FALSE),3)</f>
        <v>0</v>
      </c>
      <c r="AE112" s="15">
        <f>ROUND(VLOOKUP($C$2,'[202]ERU-1'!$A$6:$BE$17,AE$2,FALSE),3)</f>
        <v>0</v>
      </c>
      <c r="AF112" s="15">
        <f>ROUND(VLOOKUP($C$2,'[202]ERU-1'!$A$6:$BE$17,AF$2,FALSE),3)</f>
        <v>0</v>
      </c>
      <c r="AG112" s="15">
        <f>ROUND(VLOOKUP($C$2,'[202]ERU-1'!$A$6:$BE$17,AG$2,FALSE),3)</f>
        <v>0</v>
      </c>
      <c r="AH112" s="15">
        <f>ROUND(VLOOKUP($C$2,'[202]ERU-1'!$A$6:$BE$17,AH$2,FALSE),3)</f>
        <v>445</v>
      </c>
      <c r="AI112" s="15">
        <f>ROUND(VLOOKUP($C$2,'[202]ERU-1'!$A$6:$BE$17,AI$2,FALSE),3)</f>
        <v>0</v>
      </c>
      <c r="AJ112" s="15" t="s">
        <v>595</v>
      </c>
      <c r="AK112" s="15">
        <f>ROUND(VLOOKUP($C$2,'[202]ERU-1'!$A$6:$BE$17,AK$2,FALSE),3)</f>
        <v>0</v>
      </c>
      <c r="AL112" s="15">
        <f>ROUND(VLOOKUP($C$2,'[202]ERU-1'!$A$6:$BE$17,AL$2,FALSE),3)</f>
        <v>0</v>
      </c>
      <c r="AM112" s="15">
        <f>ROUND(VLOOKUP($C$2,'[202]ERU-1'!$A$6:$BE$17,AM$2,FALSE),3)</f>
        <v>110.679</v>
      </c>
      <c r="AN112" s="15">
        <f>ROUND(VLOOKUP($C$2,'[202]ERU-1'!$A$6:$BE$17,AN$2,FALSE),3)</f>
        <v>0</v>
      </c>
      <c r="AO112" s="15">
        <f>ROUND(VLOOKUP($C$2,'[202]ERU-1'!$A$6:$BE$17,AO$2,FALSE),3)</f>
        <v>0</v>
      </c>
      <c r="AP112" s="15">
        <f>ROUND(VLOOKUP($C$2,'[202]ERU-1'!$A$6:$BE$17,AP$2,FALSE),3)</f>
        <v>0</v>
      </c>
      <c r="AQ112" s="15">
        <f>ROUND(VLOOKUP($C$2,'[202]ERU-1'!$A$6:$BE$17,AQ$2,FALSE),3)</f>
        <v>0</v>
      </c>
      <c r="AR112" s="15">
        <f>ROUND(VLOOKUP($C$2,'[202]ERU-1'!$A$6:$BE$17,AR$2,FALSE),3)</f>
        <v>0</v>
      </c>
      <c r="AS112" s="15">
        <f>ROUND(VLOOKUP($C$2,'[202]ERU-1'!$A$6:$BE$17,AS$2,FALSE),3)</f>
        <v>0</v>
      </c>
      <c r="AT112" s="15">
        <f>ROUND(VLOOKUP($C$2,'[202]ERU-1'!$A$6:$BE$17,AT$2,FALSE),3)</f>
        <v>0</v>
      </c>
      <c r="AU112" s="15">
        <f>ROUND(VLOOKUP($C$2,'[202]ERU-1'!$A$6:$BE$17,AU$2,FALSE),3)</f>
        <v>0</v>
      </c>
      <c r="AV112" s="15">
        <f>ROUND(VLOOKUP($C$2,'[202]ERU-1'!$A$6:$BE$17,AV$2,FALSE),3)</f>
        <v>445</v>
      </c>
      <c r="AW112" s="15">
        <f>ROUND(VLOOKUP($C$2,'[202]ERU-1'!$A$6:$BE$17,AW$2,FALSE),3)</f>
        <v>0</v>
      </c>
      <c r="AX112" s="15">
        <f>ROUND(VLOOKUP($C$2,'[202]ERU-1'!$A$6:$BE$17,AX$2,FALSE),3)</f>
        <v>0</v>
      </c>
      <c r="AY112" s="15">
        <f>ROUND(VLOOKUP($C$2,'[202]ERU-1'!$A$6:$BE$17,AY$2,FALSE),3)</f>
        <v>0</v>
      </c>
      <c r="AZ112" s="15">
        <f>ROUND(VLOOKUP($C$2,'[202]ERU-1'!$A$6:$BE$17,AZ$2,FALSE),3)</f>
        <v>0</v>
      </c>
      <c r="BA112" s="15">
        <f>ROUND(VLOOKUP($C$2,'[202]ERU-1'!$A$6:$BE$17,BA$2,FALSE),3)</f>
        <v>0</v>
      </c>
      <c r="BB112" s="15">
        <f>ROUND(VLOOKUP($C$2,'[202]ERU-1'!$A$6:$BE$17,BB$2,FALSE),3)</f>
        <v>0</v>
      </c>
      <c r="BC112" s="15">
        <f>ROUND(VLOOKUP($C$2,'[202]ERU-1'!$A$6:$BE$17,BC$2,FALSE),3)</f>
        <v>0</v>
      </c>
      <c r="BD112" s="15">
        <f>ROUND(VLOOKUP($C$2,'[202]ERU-1'!$A$6:$BE$17,BD$2,FALSE),3)</f>
        <v>0</v>
      </c>
      <c r="BE112" s="15">
        <f>ROUND(VLOOKUP($C$2,'[202]ERU-1'!$A$6:$BE$17,BE$2,FALSE),3)</f>
        <v>112.726</v>
      </c>
      <c r="BF112" s="15">
        <f>ROUND(VLOOKUP($C$2,'[202]ERU-1'!$A$6:$BE$17,BF$2,FALSE),3)</f>
        <v>445</v>
      </c>
      <c r="BG112" s="15">
        <f>ROUND(VLOOKUP($C$2,'[202]ERU-1'!$A$6:$BE$17,BG$2,FALSE),3)</f>
        <v>309.28800000000001</v>
      </c>
      <c r="BH112" s="15"/>
      <c r="BI112" s="15"/>
      <c r="BJ112" s="15" t="s">
        <v>802</v>
      </c>
      <c r="BK112" s="15" t="str">
        <f>INDEX(Licence!$I$2:$I$181,MATCH(Data!BJ112,Licence!$C$2:$C$181,0))</f>
        <v>Karlovarský</v>
      </c>
      <c r="BL112" s="15">
        <f>INDEX(Licence!$G$2:$G$181,MATCH(Data!BJ112,Licence!$C$2:$C$181,0))/1000</f>
        <v>0.6</v>
      </c>
      <c r="BM112" s="15">
        <f>INDEX(Licence!$F$2:$F$181,MATCH(Data!BJ112,Licence!$C$2:$C$181,0))/1000</f>
        <v>0.748</v>
      </c>
      <c r="BN112" s="15" t="str">
        <f>INDEX(Licence!$K$2:$K$181,MATCH(Data!BJ112,Licence!$C$2:$C$181,0))</f>
        <v>ČEZ Distribuce, a.s.</v>
      </c>
      <c r="BO112" s="15"/>
      <c r="BP112" s="16">
        <f t="shared" si="15"/>
        <v>76.413281831532771</v>
      </c>
      <c r="BS112" t="str">
        <f t="shared" si="16"/>
        <v>KJ - Jáchymov</v>
      </c>
    </row>
    <row r="113" spans="1:71" ht="18.75" x14ac:dyDescent="0.3">
      <c r="A113" s="48">
        <v>4109</v>
      </c>
      <c r="B113" s="25">
        <f t="shared" si="12"/>
        <v>109</v>
      </c>
      <c r="C113" s="14" t="s">
        <v>805</v>
      </c>
      <c r="D113" s="15" t="str">
        <f t="shared" si="13"/>
        <v>Únor</v>
      </c>
      <c r="E113" s="15">
        <f>ROUND(VLOOKUP($C$2,'[203]ERU-1'!$A$6:$BE$17,E$2,FALSE),3)</f>
        <v>2</v>
      </c>
      <c r="F113" s="47">
        <f t="shared" si="10"/>
        <v>0</v>
      </c>
      <c r="G113" s="15">
        <f>ROUND(VLOOKUP($C$2,'[204]ERU-1'!$A$6:$BE$17,G$2,FALSE),3)</f>
        <v>667.05700000000002</v>
      </c>
      <c r="H113" s="15">
        <f>ROUND(VLOOKUP($C$2,'[204]ERU-1'!$A$6:$BE$17,H$2,FALSE),3)</f>
        <v>299.98899999999998</v>
      </c>
      <c r="I113" s="15">
        <f>ROUND(VLOOKUP($C$2,'[204]ERU-1'!$A$6:$BE$17,I$2,FALSE),3)</f>
        <v>367.06799999999998</v>
      </c>
      <c r="J113" s="15">
        <f>ROUND(VLOOKUP($C$2,'[204]ERU-1'!$A$6:$BE$17,J$2,FALSE),3)</f>
        <v>34.804000000000002</v>
      </c>
      <c r="K113" s="15">
        <f>ROUND(VLOOKUP($C$2,'[204]ERU-1'!$A$6:$BE$17,K$2,FALSE),3)</f>
        <v>0</v>
      </c>
      <c r="L113" s="15">
        <f>ROUND(VLOOKUP($C$2,'[204]ERU-1'!$A$6:$BE$17,L$2,FALSE),3)</f>
        <v>232.691</v>
      </c>
      <c r="M113" s="15">
        <f>ROUND(VLOOKUP($C$2,'[204]ERU-1'!$A$6:$BE$17,M$2,FALSE),3)</f>
        <v>2.4209999999999998</v>
      </c>
      <c r="N113" s="15">
        <f>ROUND(VLOOKUP($C$2,'[204]ERU-1'!$A$6:$BE$17,N$2,FALSE),3)</f>
        <v>2.9620000000000002</v>
      </c>
      <c r="O113" s="15">
        <f>ROUND(VLOOKUP($C$2,'[204]ERU-1'!$A$6:$BE$17,O$2,FALSE),3)</f>
        <v>0</v>
      </c>
      <c r="P113" s="15">
        <f>ROUND(VLOOKUP($C$2,'[204]ERU-1'!$A$6:$BE$17,P$2,FALSE),3)</f>
        <v>0</v>
      </c>
      <c r="Q113" s="15">
        <f>ROUND(VLOOKUP($C$2,'[204]ERU-1'!$A$6:$BE$17,Q$2,FALSE),3)</f>
        <v>227.30799999999999</v>
      </c>
      <c r="R113" s="43">
        <f t="shared" si="11"/>
        <v>0</v>
      </c>
      <c r="S113" s="15">
        <f>ROUND(VLOOKUP($C$2,'[204]ERU-1'!$A$6:$BE$17,S$2,FALSE),3)</f>
        <v>1025</v>
      </c>
      <c r="T113" s="15">
        <f>ROUND(VLOOKUP($C$2,'[204]ERU-1'!$A$6:$BE$17,T$2,FALSE),3)</f>
        <v>0</v>
      </c>
      <c r="U113" s="15">
        <f>ROUND(VLOOKUP($C$2,'[204]ERU-1'!$A$6:$BE$17,U$2,FALSE),3)</f>
        <v>0</v>
      </c>
      <c r="V113" s="15">
        <f>ROUND(VLOOKUP($C$2,'[204]ERU-1'!$A$6:$BE$17,V$2,FALSE),3)</f>
        <v>0</v>
      </c>
      <c r="W113" s="15">
        <f>ROUND(VLOOKUP($C$2,'[204]ERU-1'!$A$6:$BE$17,W$2,FALSE),3)</f>
        <v>0</v>
      </c>
      <c r="X113" s="15">
        <f>ROUND(VLOOKUP($C$2,'[204]ERU-1'!$A$6:$BE$17,X$2,FALSE),3)</f>
        <v>1025</v>
      </c>
      <c r="Y113" s="15">
        <f>ROUND(VLOOKUP($C$2,'[204]ERU-1'!$A$6:$BE$17,Y$2,FALSE),3)</f>
        <v>0</v>
      </c>
      <c r="Z113" s="15">
        <f>ROUND(VLOOKUP($C$2,'[204]ERU-1'!$A$6:$BE$17,Z$2,FALSE),3)</f>
        <v>0.54900000000000004</v>
      </c>
      <c r="AA113" s="15">
        <f>ROUND(VLOOKUP($C$2,'[204]ERU-1'!$A$6:$BE$17,AA$2,FALSE),3)</f>
        <v>232.691</v>
      </c>
      <c r="AB113" s="15">
        <f>ROUND(VLOOKUP($C$2,'[204]ERU-1'!$A$6:$BE$17,AB$2,FALSE),3)</f>
        <v>5.9320000000000004</v>
      </c>
      <c r="AC113" s="15">
        <f>ROUND(VLOOKUP($C$2,'[204]ERU-1'!$A$6:$BE$17,AC$2,FALSE),3)</f>
        <v>0</v>
      </c>
      <c r="AD113" s="15">
        <f>ROUND(VLOOKUP($C$2,'[204]ERU-1'!$A$6:$BE$17,AD$2,FALSE),3)</f>
        <v>0</v>
      </c>
      <c r="AE113" s="15">
        <f>ROUND(VLOOKUP($C$2,'[204]ERU-1'!$A$6:$BE$17,AE$2,FALSE),3)</f>
        <v>0</v>
      </c>
      <c r="AF113" s="15">
        <f>ROUND(VLOOKUP($C$2,'[204]ERU-1'!$A$6:$BE$17,AF$2,FALSE),3)</f>
        <v>0</v>
      </c>
      <c r="AG113" s="15">
        <f>ROUND(VLOOKUP($C$2,'[204]ERU-1'!$A$6:$BE$17,AG$2,FALSE),3)</f>
        <v>0</v>
      </c>
      <c r="AH113" s="15">
        <f>ROUND(VLOOKUP($C$2,'[204]ERU-1'!$A$6:$BE$17,AH$2,FALSE),3)</f>
        <v>1025</v>
      </c>
      <c r="AI113" s="15">
        <f>ROUND(VLOOKUP($C$2,'[204]ERU-1'!$A$6:$BE$17,AI$2,FALSE),3)</f>
        <v>0</v>
      </c>
      <c r="AJ113" s="15" t="s">
        <v>595</v>
      </c>
      <c r="AK113" s="15">
        <f>ROUND(VLOOKUP($C$2,'[204]ERU-1'!$A$6:$BE$17,AK$2,FALSE),3)</f>
        <v>0</v>
      </c>
      <c r="AL113" s="15">
        <f>ROUND(VLOOKUP($C$2,'[204]ERU-1'!$A$6:$BE$17,AL$2,FALSE),3)</f>
        <v>0</v>
      </c>
      <c r="AM113" s="15">
        <f>ROUND(VLOOKUP($C$2,'[204]ERU-1'!$A$6:$BE$17,AM$2,FALSE),3)</f>
        <v>227.30799999999999</v>
      </c>
      <c r="AN113" s="15">
        <f>ROUND(VLOOKUP($C$2,'[204]ERU-1'!$A$6:$BE$17,AN$2,FALSE),3)</f>
        <v>0</v>
      </c>
      <c r="AO113" s="15">
        <f>ROUND(VLOOKUP($C$2,'[204]ERU-1'!$A$6:$BE$17,AO$2,FALSE),3)</f>
        <v>0</v>
      </c>
      <c r="AP113" s="15">
        <f>ROUND(VLOOKUP($C$2,'[204]ERU-1'!$A$6:$BE$17,AP$2,FALSE),3)</f>
        <v>0</v>
      </c>
      <c r="AQ113" s="15">
        <f>ROUND(VLOOKUP($C$2,'[204]ERU-1'!$A$6:$BE$17,AQ$2,FALSE),3)</f>
        <v>0</v>
      </c>
      <c r="AR113" s="15">
        <f>ROUND(VLOOKUP($C$2,'[204]ERU-1'!$A$6:$BE$17,AR$2,FALSE),3)</f>
        <v>0</v>
      </c>
      <c r="AS113" s="15">
        <f>ROUND(VLOOKUP($C$2,'[204]ERU-1'!$A$6:$BE$17,AS$2,FALSE),3)</f>
        <v>0</v>
      </c>
      <c r="AT113" s="15">
        <f>ROUND(VLOOKUP($C$2,'[204]ERU-1'!$A$6:$BE$17,AT$2,FALSE),3)</f>
        <v>0</v>
      </c>
      <c r="AU113" s="15">
        <f>ROUND(VLOOKUP($C$2,'[204]ERU-1'!$A$6:$BE$17,AU$2,FALSE),3)</f>
        <v>0</v>
      </c>
      <c r="AV113" s="15">
        <f>ROUND(VLOOKUP($C$2,'[204]ERU-1'!$A$6:$BE$17,AV$2,FALSE),3)</f>
        <v>1025</v>
      </c>
      <c r="AW113" s="15">
        <f>ROUND(VLOOKUP($C$2,'[204]ERU-1'!$A$6:$BE$17,AW$2,FALSE),3)</f>
        <v>0</v>
      </c>
      <c r="AX113" s="15">
        <f>ROUND(VLOOKUP($C$2,'[204]ERU-1'!$A$6:$BE$17,AX$2,FALSE),3)</f>
        <v>0</v>
      </c>
      <c r="AY113" s="15">
        <f>ROUND(VLOOKUP($C$2,'[204]ERU-1'!$A$6:$BE$17,AY$2,FALSE),3)</f>
        <v>0</v>
      </c>
      <c r="AZ113" s="15">
        <f>ROUND(VLOOKUP($C$2,'[204]ERU-1'!$A$6:$BE$17,AZ$2,FALSE),3)</f>
        <v>0</v>
      </c>
      <c r="BA113" s="15">
        <f>ROUND(VLOOKUP($C$2,'[204]ERU-1'!$A$6:$BE$17,BA$2,FALSE),3)</f>
        <v>0</v>
      </c>
      <c r="BB113" s="15">
        <f>ROUND(VLOOKUP($C$2,'[204]ERU-1'!$A$6:$BE$17,BB$2,FALSE),3)</f>
        <v>0</v>
      </c>
      <c r="BC113" s="15">
        <f>ROUND(VLOOKUP($C$2,'[204]ERU-1'!$A$6:$BE$17,BC$2,FALSE),3)</f>
        <v>0</v>
      </c>
      <c r="BD113" s="15">
        <f>ROUND(VLOOKUP($C$2,'[204]ERU-1'!$A$6:$BE$17,BD$2,FALSE),3)</f>
        <v>0</v>
      </c>
      <c r="BE113" s="15">
        <f>ROUND(VLOOKUP($C$2,'[204]ERU-1'!$A$6:$BE$17,BE$2,FALSE),3)</f>
        <v>232.691</v>
      </c>
      <c r="BF113" s="15">
        <f>ROUND(VLOOKUP($C$2,'[204]ERU-1'!$A$6:$BE$17,BF$2,FALSE),3)</f>
        <v>1025</v>
      </c>
      <c r="BG113" s="15">
        <f>ROUND(VLOOKUP($C$2,'[204]ERU-1'!$A$6:$BE$17,BG$2,FALSE),3)</f>
        <v>667.05700000000002</v>
      </c>
      <c r="BH113" s="15"/>
      <c r="BI113" s="15"/>
      <c r="BJ113" s="15" t="s">
        <v>806</v>
      </c>
      <c r="BK113" s="15" t="str">
        <f>INDEX(Licence!$I$2:$I$181,MATCH(Data!BJ113,Licence!$C$2:$C$181,0))</f>
        <v>Moravskoslezský</v>
      </c>
      <c r="BL113" s="15">
        <f>INDEX(Licence!$G$2:$G$181,MATCH(Data!BJ113,Licence!$C$2:$C$181,0))/1000</f>
        <v>0.6</v>
      </c>
      <c r="BM113" s="15">
        <f>INDEX(Licence!$F$2:$F$181,MATCH(Data!BJ113,Licence!$C$2:$C$181,0))/1000</f>
        <v>0.80100000000000005</v>
      </c>
      <c r="BN113" s="15" t="str">
        <f>INDEX(Licence!$K$2:$K$181,MATCH(Data!BJ113,Licence!$C$2:$C$181,0))</f>
        <v>ČEZ Distribuce, a.s.</v>
      </c>
      <c r="BO113" s="15"/>
      <c r="BP113" s="16">
        <f t="shared" si="15"/>
        <v>77.566568107706274</v>
      </c>
      <c r="BS113" t="str">
        <f t="shared" si="16"/>
        <v>KJ - Příbor</v>
      </c>
    </row>
    <row r="114" spans="1:71" ht="18.75" x14ac:dyDescent="0.3">
      <c r="A114">
        <v>4110</v>
      </c>
      <c r="B114" s="25">
        <f t="shared" si="12"/>
        <v>110</v>
      </c>
      <c r="C114" s="14" t="s">
        <v>809</v>
      </c>
      <c r="D114" s="15" t="str">
        <f t="shared" si="13"/>
        <v>Únor</v>
      </c>
      <c r="E114" s="15">
        <f>ROUND(VLOOKUP($C$2,'[205]ERU-1'!$A$6:$BE$17,E$2,FALSE),3)</f>
        <v>2</v>
      </c>
      <c r="F114" s="47">
        <f t="shared" si="10"/>
        <v>0</v>
      </c>
      <c r="G114" s="15">
        <f>ROUND(VLOOKUP($C$2,'[206]ERU-1'!$A$6:$BE$17,G$2,FALSE),3)</f>
        <v>934.125</v>
      </c>
      <c r="H114" s="15">
        <f>ROUND(VLOOKUP($C$2,'[206]ERU-1'!$A$6:$BE$17,H$2,FALSE),3)</f>
        <v>435.70499999999998</v>
      </c>
      <c r="I114" s="15">
        <f>ROUND(VLOOKUP($C$2,'[206]ERU-1'!$A$6:$BE$17,I$2,FALSE),3)</f>
        <v>498.42</v>
      </c>
      <c r="J114" s="15">
        <f>ROUND(VLOOKUP($C$2,'[206]ERU-1'!$A$6:$BE$17,J$2,FALSE),3)</f>
        <v>35.304000000000002</v>
      </c>
      <c r="K114" s="15">
        <f>ROUND(VLOOKUP($C$2,'[206]ERU-1'!$A$6:$BE$17,K$2,FALSE),3)</f>
        <v>0</v>
      </c>
      <c r="L114" s="15">
        <f>ROUND(VLOOKUP($C$2,'[206]ERU-1'!$A$6:$BE$17,L$2,FALSE),3)</f>
        <v>385.36399999999998</v>
      </c>
      <c r="M114" s="15">
        <f>ROUND(VLOOKUP($C$2,'[206]ERU-1'!$A$6:$BE$17,M$2,FALSE),3)</f>
        <v>2.8919999999999999</v>
      </c>
      <c r="N114" s="15">
        <f>ROUND(VLOOKUP($C$2,'[206]ERU-1'!$A$6:$BE$17,N$2,FALSE),3)</f>
        <v>3.3079999999999998</v>
      </c>
      <c r="O114" s="15">
        <f>ROUND(VLOOKUP($C$2,'[206]ERU-1'!$A$6:$BE$17,O$2,FALSE),3)</f>
        <v>0</v>
      </c>
      <c r="P114" s="15">
        <f>ROUND(VLOOKUP($C$2,'[206]ERU-1'!$A$6:$BE$17,P$2,FALSE),3)</f>
        <v>0</v>
      </c>
      <c r="Q114" s="15">
        <f>ROUND(VLOOKUP($C$2,'[206]ERU-1'!$A$6:$BE$17,Q$2,FALSE),3)</f>
        <v>379.16399999999999</v>
      </c>
      <c r="R114" s="43">
        <f t="shared" si="11"/>
        <v>0</v>
      </c>
      <c r="S114" s="15">
        <f>ROUND(VLOOKUP($C$2,'[206]ERU-1'!$A$6:$BE$17,S$2,FALSE),3)</f>
        <v>1587</v>
      </c>
      <c r="T114" s="15">
        <f>ROUND(VLOOKUP($C$2,'[206]ERU-1'!$A$6:$BE$17,T$2,FALSE),3)</f>
        <v>0</v>
      </c>
      <c r="U114" s="15">
        <f>ROUND(VLOOKUP($C$2,'[206]ERU-1'!$A$6:$BE$17,U$2,FALSE),3)</f>
        <v>0</v>
      </c>
      <c r="V114" s="15">
        <f>ROUND(VLOOKUP($C$2,'[206]ERU-1'!$A$6:$BE$17,V$2,FALSE),3)</f>
        <v>0</v>
      </c>
      <c r="W114" s="15">
        <f>ROUND(VLOOKUP($C$2,'[206]ERU-1'!$A$6:$BE$17,W$2,FALSE),3)</f>
        <v>0</v>
      </c>
      <c r="X114" s="15">
        <f>ROUND(VLOOKUP($C$2,'[206]ERU-1'!$A$6:$BE$17,X$2,FALSE),3)</f>
        <v>1587</v>
      </c>
      <c r="Y114" s="15">
        <f>ROUND(VLOOKUP($C$2,'[206]ERU-1'!$A$6:$BE$17,Y$2,FALSE),3)</f>
        <v>0</v>
      </c>
      <c r="Z114" s="15">
        <f>ROUND(VLOOKUP($C$2,'[206]ERU-1'!$A$6:$BE$17,Z$2,FALSE),3)</f>
        <v>0.61899999999999999</v>
      </c>
      <c r="AA114" s="15">
        <f>ROUND(VLOOKUP($C$2,'[206]ERU-1'!$A$6:$BE$17,AA$2,FALSE),3)</f>
        <v>385.36399999999998</v>
      </c>
      <c r="AB114" s="15">
        <f>ROUND(VLOOKUP($C$2,'[206]ERU-1'!$A$6:$BE$17,AB$2,FALSE),3)</f>
        <v>6.819</v>
      </c>
      <c r="AC114" s="15">
        <f>ROUND(VLOOKUP($C$2,'[206]ERU-1'!$A$6:$BE$17,AC$2,FALSE),3)</f>
        <v>0</v>
      </c>
      <c r="AD114" s="15">
        <f>ROUND(VLOOKUP($C$2,'[206]ERU-1'!$A$6:$BE$17,AD$2,FALSE),3)</f>
        <v>0</v>
      </c>
      <c r="AE114" s="15">
        <f>ROUND(VLOOKUP($C$2,'[206]ERU-1'!$A$6:$BE$17,AE$2,FALSE),3)</f>
        <v>0</v>
      </c>
      <c r="AF114" s="15">
        <f>ROUND(VLOOKUP($C$2,'[206]ERU-1'!$A$6:$BE$17,AF$2,FALSE),3)</f>
        <v>0</v>
      </c>
      <c r="AG114" s="15">
        <f>ROUND(VLOOKUP($C$2,'[206]ERU-1'!$A$6:$BE$17,AG$2,FALSE),3)</f>
        <v>0</v>
      </c>
      <c r="AH114" s="15">
        <f>ROUND(VLOOKUP($C$2,'[206]ERU-1'!$A$6:$BE$17,AH$2,FALSE),3)</f>
        <v>1587</v>
      </c>
      <c r="AI114" s="15">
        <f>ROUND(VLOOKUP($C$2,'[206]ERU-1'!$A$6:$BE$17,AI$2,FALSE),3)</f>
        <v>0</v>
      </c>
      <c r="AJ114" s="15" t="s">
        <v>595</v>
      </c>
      <c r="AK114" s="15">
        <f>ROUND(VLOOKUP($C$2,'[206]ERU-1'!$A$6:$BE$17,AK$2,FALSE),3)</f>
        <v>0</v>
      </c>
      <c r="AL114" s="15">
        <f>ROUND(VLOOKUP($C$2,'[206]ERU-1'!$A$6:$BE$17,AL$2,FALSE),3)</f>
        <v>0</v>
      </c>
      <c r="AM114" s="15">
        <f>ROUND(VLOOKUP($C$2,'[206]ERU-1'!$A$6:$BE$17,AM$2,FALSE),3)</f>
        <v>379.16399999999999</v>
      </c>
      <c r="AN114" s="15">
        <f>ROUND(VLOOKUP($C$2,'[206]ERU-1'!$A$6:$BE$17,AN$2,FALSE),3)</f>
        <v>0</v>
      </c>
      <c r="AO114" s="15">
        <f>ROUND(VLOOKUP($C$2,'[206]ERU-1'!$A$6:$BE$17,AO$2,FALSE),3)</f>
        <v>0</v>
      </c>
      <c r="AP114" s="15">
        <f>ROUND(VLOOKUP($C$2,'[206]ERU-1'!$A$6:$BE$17,AP$2,FALSE),3)</f>
        <v>0</v>
      </c>
      <c r="AQ114" s="15">
        <f>ROUND(VLOOKUP($C$2,'[206]ERU-1'!$A$6:$BE$17,AQ$2,FALSE),3)</f>
        <v>0</v>
      </c>
      <c r="AR114" s="15">
        <f>ROUND(VLOOKUP($C$2,'[206]ERU-1'!$A$6:$BE$17,AR$2,FALSE),3)</f>
        <v>0</v>
      </c>
      <c r="AS114" s="15">
        <f>ROUND(VLOOKUP($C$2,'[206]ERU-1'!$A$6:$BE$17,AS$2,FALSE),3)</f>
        <v>0</v>
      </c>
      <c r="AT114" s="15">
        <f>ROUND(VLOOKUP($C$2,'[206]ERU-1'!$A$6:$BE$17,AT$2,FALSE),3)</f>
        <v>0</v>
      </c>
      <c r="AU114" s="15">
        <f>ROUND(VLOOKUP($C$2,'[206]ERU-1'!$A$6:$BE$17,AU$2,FALSE),3)</f>
        <v>0</v>
      </c>
      <c r="AV114" s="15">
        <f>ROUND(VLOOKUP($C$2,'[206]ERU-1'!$A$6:$BE$17,AV$2,FALSE),3)</f>
        <v>1587</v>
      </c>
      <c r="AW114" s="15">
        <f>ROUND(VLOOKUP($C$2,'[206]ERU-1'!$A$6:$BE$17,AW$2,FALSE),3)</f>
        <v>0</v>
      </c>
      <c r="AX114" s="15">
        <f>ROUND(VLOOKUP($C$2,'[206]ERU-1'!$A$6:$BE$17,AX$2,FALSE),3)</f>
        <v>0</v>
      </c>
      <c r="AY114" s="15">
        <f>ROUND(VLOOKUP($C$2,'[206]ERU-1'!$A$6:$BE$17,AY$2,FALSE),3)</f>
        <v>0</v>
      </c>
      <c r="AZ114" s="15">
        <f>ROUND(VLOOKUP($C$2,'[206]ERU-1'!$A$6:$BE$17,AZ$2,FALSE),3)</f>
        <v>0</v>
      </c>
      <c r="BA114" s="15">
        <f>ROUND(VLOOKUP($C$2,'[206]ERU-1'!$A$6:$BE$17,BA$2,FALSE),3)</f>
        <v>0</v>
      </c>
      <c r="BB114" s="15">
        <f>ROUND(VLOOKUP($C$2,'[206]ERU-1'!$A$6:$BE$17,BB$2,FALSE),3)</f>
        <v>0</v>
      </c>
      <c r="BC114" s="15">
        <f>ROUND(VLOOKUP($C$2,'[206]ERU-1'!$A$6:$BE$17,BC$2,FALSE),3)</f>
        <v>0</v>
      </c>
      <c r="BD114" s="15">
        <f>ROUND(VLOOKUP($C$2,'[206]ERU-1'!$A$6:$BE$17,BD$2,FALSE),3)</f>
        <v>0</v>
      </c>
      <c r="BE114" s="15">
        <f>ROUND(VLOOKUP($C$2,'[206]ERU-1'!$A$6:$BE$17,BE$2,FALSE),3)</f>
        <v>385.36399999999998</v>
      </c>
      <c r="BF114" s="15">
        <f>ROUND(VLOOKUP($C$2,'[206]ERU-1'!$A$6:$BE$17,BF$2,FALSE),3)</f>
        <v>1587</v>
      </c>
      <c r="BG114" s="15">
        <f>ROUND(VLOOKUP($C$2,'[206]ERU-1'!$A$6:$BE$17,BG$2,FALSE),3)</f>
        <v>934.125</v>
      </c>
      <c r="BH114" s="15"/>
      <c r="BI114" s="15"/>
      <c r="BJ114" s="15" t="s">
        <v>807</v>
      </c>
      <c r="BK114" s="15" t="str">
        <f>INDEX(Licence!$I$2:$I$181,MATCH(Data!BJ114,Licence!$C$2:$C$181,0))</f>
        <v>Středočeský</v>
      </c>
      <c r="BL114" s="15">
        <f>INDEX(Licence!$G$2:$G$181,MATCH(Data!BJ114,Licence!$C$2:$C$181,0))/1000</f>
        <v>0.999</v>
      </c>
      <c r="BM114" s="15">
        <f>INDEX(Licence!$F$2:$F$181,MATCH(Data!BJ114,Licence!$C$2:$C$181,0))/1000</f>
        <v>1.268</v>
      </c>
      <c r="BN114" s="15" t="str">
        <f>INDEX(Licence!$K$2:$K$181,MATCH(Data!BJ114,Licence!$C$2:$C$181,0))</f>
        <v>ČEZ Distribuce, a.s.</v>
      </c>
      <c r="BO114" s="15"/>
      <c r="BP114" s="16">
        <f t="shared" si="15"/>
        <v>88.446121593291409</v>
      </c>
      <c r="BS114" t="str">
        <f t="shared" si="16"/>
        <v>KJ - Rakovník</v>
      </c>
    </row>
    <row r="115" spans="1:71" ht="18.75" x14ac:dyDescent="0.3">
      <c r="A115">
        <v>4028</v>
      </c>
      <c r="B115" s="25">
        <f t="shared" si="12"/>
        <v>111</v>
      </c>
      <c r="C115" s="14" t="s">
        <v>810</v>
      </c>
      <c r="D115" s="15" t="str">
        <f t="shared" si="13"/>
        <v>Únor</v>
      </c>
      <c r="E115" s="15">
        <f>ROUND(VLOOKUP($C$2,'[207]ERU-1'!$A$6:$BE$17,E$2,FALSE),3)</f>
        <v>2</v>
      </c>
      <c r="F115" s="47">
        <f t="shared" si="10"/>
        <v>0</v>
      </c>
      <c r="G115" s="15">
        <f>ROUND(VLOOKUP($C$2,'[208]ERU-1'!$A$6:$BE$17,G$2,FALSE),3)</f>
        <v>1189.9580000000001</v>
      </c>
      <c r="H115" s="15">
        <f>ROUND(VLOOKUP($C$2,'[208]ERU-1'!$A$6:$BE$17,H$2,FALSE),3)</f>
        <v>544.88199999999995</v>
      </c>
      <c r="I115" s="15">
        <f>ROUND(VLOOKUP($C$2,'[208]ERU-1'!$A$6:$BE$17,I$2,FALSE),3)</f>
        <v>645.07600000000002</v>
      </c>
      <c r="J115" s="15">
        <f>ROUND(VLOOKUP($C$2,'[208]ERU-1'!$A$6:$BE$17,J$2,FALSE),3)</f>
        <v>34.837000000000003</v>
      </c>
      <c r="K115" s="15">
        <v>0</v>
      </c>
      <c r="L115" s="15">
        <f>ROUND(VLOOKUP($C$2,'[208]ERU-1'!$A$6:$BE$17,L$2,FALSE),3)</f>
        <v>427.73599999999999</v>
      </c>
      <c r="M115" s="15">
        <f>ROUND(VLOOKUP($C$2,'[208]ERU-1'!$A$6:$BE$17,M$2,FALSE),3)</f>
        <v>7.41</v>
      </c>
      <c r="N115" s="15">
        <f>ROUND(VLOOKUP($C$2,'[208]ERU-1'!$A$6:$BE$17,N$2,FALSE),3)</f>
        <v>8.7720000000000002</v>
      </c>
      <c r="O115" s="15">
        <f>ROUND(VLOOKUP($C$2,'[208]ERU-1'!$A$6:$BE$17,O$2,FALSE),3)</f>
        <v>0</v>
      </c>
      <c r="P115" s="15">
        <f>ROUND(VLOOKUP($C$2,'[208]ERU-1'!$A$6:$BE$17,P$2,FALSE),3)</f>
        <v>0</v>
      </c>
      <c r="Q115" s="15">
        <f>ROUND(VLOOKUP($C$2,'[208]ERU-1'!$A$6:$BE$17,Q$2,FALSE),3)</f>
        <v>411.55399999999997</v>
      </c>
      <c r="R115" s="43">
        <f t="shared" si="11"/>
        <v>0</v>
      </c>
      <c r="S115" s="15">
        <f>ROUND(VLOOKUP($C$2,'[208]ERU-1'!$A$6:$BE$17,S$2,FALSE),3)</f>
        <v>1823</v>
      </c>
      <c r="T115" s="15">
        <f>ROUND(VLOOKUP($C$2,'[208]ERU-1'!$A$6:$BE$17,T$2,FALSE),3)</f>
        <v>0</v>
      </c>
      <c r="U115" s="15">
        <f>ROUND(VLOOKUP($C$2,'[208]ERU-1'!$A$6:$BE$17,U$2,FALSE),3)</f>
        <v>0</v>
      </c>
      <c r="V115" s="15">
        <f>ROUND(VLOOKUP($C$2,'[208]ERU-1'!$A$6:$BE$17,V$2,FALSE),3)</f>
        <v>0</v>
      </c>
      <c r="W115" s="15">
        <f>ROUND(VLOOKUP($C$2,'[208]ERU-1'!$A$6:$BE$17,W$2,FALSE),3)</f>
        <v>0</v>
      </c>
      <c r="X115" s="15">
        <f>ROUND(VLOOKUP($C$2,'[208]ERU-1'!$A$6:$BE$17,X$2,FALSE),3)</f>
        <v>1823</v>
      </c>
      <c r="Y115" s="15">
        <f>ROUND(VLOOKUP($C$2,'[208]ERU-1'!$A$6:$BE$17,Y$2,FALSE),3)</f>
        <v>0</v>
      </c>
      <c r="Z115" s="15">
        <f>ROUND(VLOOKUP($C$2,'[208]ERU-1'!$A$6:$BE$17,Z$2,FALSE),3)</f>
        <v>6.165</v>
      </c>
      <c r="AA115" s="15">
        <f>ROUND(VLOOKUP($C$2,'[208]ERU-1'!$A$6:$BE$17,AA$2,FALSE),3)</f>
        <v>427.73599999999999</v>
      </c>
      <c r="AB115" s="15">
        <f>ROUND(VLOOKUP($C$2,'[208]ERU-1'!$A$6:$BE$17,AB$2,FALSE),3)</f>
        <v>22.347000000000001</v>
      </c>
      <c r="AC115" s="15">
        <f>ROUND(VLOOKUP($C$2,'[208]ERU-1'!$A$6:$BE$17,AC$2,FALSE),3)</f>
        <v>0</v>
      </c>
      <c r="AD115" s="15">
        <f>ROUND(VLOOKUP($C$2,'[208]ERU-1'!$A$6:$BE$17,AD$2,FALSE),3)</f>
        <v>0</v>
      </c>
      <c r="AE115" s="15">
        <f>ROUND(VLOOKUP($C$2,'[208]ERU-1'!$A$6:$BE$17,AE$2,FALSE),3)</f>
        <v>0</v>
      </c>
      <c r="AF115" s="15">
        <f>ROUND(VLOOKUP($C$2,'[208]ERU-1'!$A$6:$BE$17,AF$2,FALSE),3)</f>
        <v>0</v>
      </c>
      <c r="AG115" s="15">
        <f>ROUND(VLOOKUP($C$2,'[208]ERU-1'!$A$6:$BE$17,AG$2,FALSE),3)</f>
        <v>0</v>
      </c>
      <c r="AH115" s="15">
        <f>ROUND(VLOOKUP($C$2,'[208]ERU-1'!$A$6:$BE$17,AH$2,FALSE),3)</f>
        <v>1823</v>
      </c>
      <c r="AI115" s="15">
        <f>ROUND(VLOOKUP($C$2,'[208]ERU-1'!$A$6:$BE$17,AI$2,FALSE),3)</f>
        <v>0</v>
      </c>
      <c r="AJ115" s="15" t="s">
        <v>812</v>
      </c>
      <c r="AK115" s="15">
        <f>ROUND(VLOOKUP($C$2,'[208]ERU-1'!$A$6:$BE$17,AK$2,FALSE),3)</f>
        <v>0</v>
      </c>
      <c r="AL115" s="15">
        <f>ROUND(VLOOKUP($C$2,'[208]ERU-1'!$A$6:$BE$17,AL$2,FALSE),3)</f>
        <v>0</v>
      </c>
      <c r="AM115" s="15">
        <f>ROUND(VLOOKUP($C$2,'[208]ERU-1'!$A$6:$BE$17,AM$2,FALSE),3)</f>
        <v>411.55399999999997</v>
      </c>
      <c r="AN115" s="15">
        <f>ROUND(VLOOKUP($C$2,'[208]ERU-1'!$A$6:$BE$17,AN$2,FALSE),3)</f>
        <v>0</v>
      </c>
      <c r="AO115" s="15">
        <f>ROUND(VLOOKUP($C$2,'[208]ERU-1'!$A$6:$BE$17,AO$2,FALSE),3)</f>
        <v>0</v>
      </c>
      <c r="AP115" s="15">
        <f>ROUND(VLOOKUP($C$2,'[208]ERU-1'!$A$6:$BE$17,AP$2,FALSE),3)</f>
        <v>0</v>
      </c>
      <c r="AQ115" s="15">
        <f>ROUND(VLOOKUP($C$2,'[208]ERU-1'!$A$6:$BE$17,AQ$2,FALSE),3)</f>
        <v>0</v>
      </c>
      <c r="AR115" s="15">
        <f>ROUND(VLOOKUP($C$2,'[208]ERU-1'!$A$6:$BE$17,AR$2,FALSE),3)</f>
        <v>0</v>
      </c>
      <c r="AS115" s="15">
        <f>ROUND(VLOOKUP($C$2,'[208]ERU-1'!$A$6:$BE$17,AS$2,FALSE),3)</f>
        <v>0</v>
      </c>
      <c r="AT115" s="15">
        <f>ROUND(VLOOKUP($C$2,'[208]ERU-1'!$A$6:$BE$17,AT$2,FALSE),3)</f>
        <v>0</v>
      </c>
      <c r="AU115" s="15">
        <f>ROUND(VLOOKUP($C$2,'[208]ERU-1'!$A$6:$BE$17,AU$2,FALSE),3)</f>
        <v>0</v>
      </c>
      <c r="AV115" s="15">
        <f>ROUND(VLOOKUP($C$2,'[208]ERU-1'!$A$6:$BE$17,AV$2,FALSE),3)</f>
        <v>1823</v>
      </c>
      <c r="AW115" s="15">
        <f>ROUND(VLOOKUP($C$2,'[208]ERU-1'!$A$6:$BE$17,AW$2,FALSE),3)</f>
        <v>0</v>
      </c>
      <c r="AX115" s="15">
        <f>ROUND(VLOOKUP($C$2,'[208]ERU-1'!$A$6:$BE$17,AX$2,FALSE),3)</f>
        <v>0</v>
      </c>
      <c r="AY115" s="15">
        <f>ROUND(VLOOKUP($C$2,'[208]ERU-1'!$A$6:$BE$17,AY$2,FALSE),3)</f>
        <v>0</v>
      </c>
      <c r="AZ115" s="15">
        <f>ROUND(VLOOKUP($C$2,'[208]ERU-1'!$A$6:$BE$17,AZ$2,FALSE),3)</f>
        <v>0</v>
      </c>
      <c r="BA115" s="15">
        <f>ROUND(VLOOKUP($C$2,'[208]ERU-1'!$A$6:$BE$17,BA$2,FALSE),3)</f>
        <v>0</v>
      </c>
      <c r="BB115" s="15">
        <f>ROUND(VLOOKUP($C$2,'[208]ERU-1'!$A$6:$BE$17,BB$2,FALSE),3)</f>
        <v>0</v>
      </c>
      <c r="BC115" s="15">
        <f>ROUND(VLOOKUP($C$2,'[208]ERU-1'!$A$6:$BE$17,BC$2,FALSE),3)</f>
        <v>0</v>
      </c>
      <c r="BD115" s="15">
        <f>ROUND(VLOOKUP($C$2,'[208]ERU-1'!$A$6:$BE$17,BD$2,FALSE),3)</f>
        <v>0</v>
      </c>
      <c r="BE115" s="15">
        <f>ROUND(VLOOKUP($C$2,'[208]ERU-1'!$A$6:$BE$17,BE$2,FALSE),3)</f>
        <v>427.73599999999999</v>
      </c>
      <c r="BF115" s="15">
        <f>ROUND(VLOOKUP($C$2,'[208]ERU-1'!$A$6:$BE$17,BF$2,FALSE),3)</f>
        <v>1823</v>
      </c>
      <c r="BG115" s="15">
        <f>ROUND(VLOOKUP($C$2,'[208]ERU-1'!$A$6:$BE$17,BG$2,FALSE),3)</f>
        <v>1189.9580000000001</v>
      </c>
      <c r="BH115" s="15"/>
      <c r="BI115" s="15"/>
      <c r="BJ115" s="15" t="s">
        <v>808</v>
      </c>
      <c r="BK115" s="15" t="str">
        <f>INDEX(Licence!$I$2:$I$181,MATCH(Data!BJ115,Licence!$C$2:$C$181,0))</f>
        <v>Olomoucký</v>
      </c>
      <c r="BL115" s="15">
        <f>INDEX(Licence!$G$2:$G$181,MATCH(Data!BJ115,Licence!$C$2:$C$181,0))/1000</f>
        <v>0.999</v>
      </c>
      <c r="BM115" s="15">
        <f>INDEX(Licence!$F$2:$F$181,MATCH(Data!BJ115,Licence!$C$2:$C$181,0))/1000</f>
        <v>1.268</v>
      </c>
      <c r="BN115" s="15" t="str">
        <f>INDEX(Licence!$K$2:$K$181,MATCH(Data!BJ115,Licence!$C$2:$C$181,0))</f>
        <v>ČEZ Distribuce, a.s.</v>
      </c>
      <c r="BO115" s="15"/>
      <c r="BP115" s="16">
        <f t="shared" si="15"/>
        <v>78.500660434140428</v>
      </c>
      <c r="BS115" t="str">
        <f t="shared" si="16"/>
        <v>KJ - Šumerk K3</v>
      </c>
    </row>
    <row r="116" spans="1:71" ht="18.75" x14ac:dyDescent="0.3">
      <c r="A116">
        <v>3928</v>
      </c>
      <c r="B116" s="25">
        <f t="shared" si="12"/>
        <v>112</v>
      </c>
      <c r="C116" s="14" t="s">
        <v>811</v>
      </c>
      <c r="D116" s="15" t="str">
        <f t="shared" si="13"/>
        <v>Únor</v>
      </c>
      <c r="E116" s="15">
        <f>ROUND(VLOOKUP($C$2,'[209]ERU-1'!$A$6:$BE$17,E$2,FALSE),3)</f>
        <v>2</v>
      </c>
      <c r="F116" s="47">
        <f t="shared" si="10"/>
        <v>0</v>
      </c>
      <c r="G116" s="15">
        <f>ROUND(VLOOKUP($C$2,'[210]ERU-1'!$A$6:$BE$17,G$2,FALSE),3)</f>
        <v>250.13800000000001</v>
      </c>
      <c r="H116" s="15">
        <f>ROUND(VLOOKUP($C$2,'[210]ERU-1'!$A$6:$BE$17,H$2,FALSE),3)</f>
        <v>104.371</v>
      </c>
      <c r="I116" s="15">
        <f>ROUND(VLOOKUP($C$2,'[210]ERU-1'!$A$6:$BE$17,I$2,FALSE),3)</f>
        <v>145.767</v>
      </c>
      <c r="J116" s="15">
        <f>ROUND(VLOOKUP($C$2,'[210]ERU-1'!$A$6:$BE$17,J$2,FALSE),3)</f>
        <v>35.368000000000002</v>
      </c>
      <c r="K116" s="15">
        <f>ROUND(VLOOKUP($C$2,'[210]ERU-1'!$A$6:$BE$17,K$2,FALSE),3)</f>
        <v>0</v>
      </c>
      <c r="L116" s="15">
        <f>ROUND(VLOOKUP($C$2,'[210]ERU-1'!$A$6:$BE$17,L$2,FALSE),3)</f>
        <v>85.921999999999997</v>
      </c>
      <c r="M116" s="15">
        <f>ROUND(VLOOKUP($C$2,'[210]ERU-1'!$A$6:$BE$17,M$2,FALSE),3)</f>
        <v>1.0049999999999999</v>
      </c>
      <c r="N116" s="15">
        <f>ROUND(VLOOKUP($C$2,'[210]ERU-1'!$A$6:$BE$17,N$2,FALSE),3)</f>
        <v>1.4039999999999999</v>
      </c>
      <c r="O116" s="15">
        <f>ROUND(VLOOKUP($C$2,'[210]ERU-1'!$A$6:$BE$17,O$2,FALSE),3)</f>
        <v>0</v>
      </c>
      <c r="P116" s="15">
        <f>ROUND(VLOOKUP($C$2,'[210]ERU-1'!$A$6:$BE$17,P$2,FALSE),3)</f>
        <v>0</v>
      </c>
      <c r="Q116" s="15">
        <f>ROUND(VLOOKUP($C$2,'[210]ERU-1'!$A$6:$BE$17,Q$2,FALSE),3)</f>
        <v>83.513000000000005</v>
      </c>
      <c r="R116" s="43">
        <f t="shared" si="11"/>
        <v>0</v>
      </c>
      <c r="S116" s="15">
        <f>ROUND(VLOOKUP($C$2,'[210]ERU-1'!$A$6:$BE$17,S$2,FALSE),3)</f>
        <v>432</v>
      </c>
      <c r="T116" s="15">
        <f>ROUND(VLOOKUP($C$2,'[210]ERU-1'!$A$6:$BE$17,T$2,FALSE),3)</f>
        <v>0</v>
      </c>
      <c r="U116" s="15">
        <f>ROUND(VLOOKUP($C$2,'[210]ERU-1'!$A$6:$BE$17,U$2,FALSE),3)</f>
        <v>0</v>
      </c>
      <c r="V116" s="15">
        <f>ROUND(VLOOKUP($C$2,'[210]ERU-1'!$A$6:$BE$17,V$2,FALSE),3)</f>
        <v>0</v>
      </c>
      <c r="W116" s="15">
        <f>ROUND(VLOOKUP($C$2,'[210]ERU-1'!$A$6:$BE$17,W$2,FALSE),3)</f>
        <v>0</v>
      </c>
      <c r="X116" s="15">
        <f>ROUND(VLOOKUP($C$2,'[210]ERU-1'!$A$6:$BE$17,X$2,FALSE),3)</f>
        <v>432</v>
      </c>
      <c r="Y116" s="15">
        <f>ROUND(VLOOKUP($C$2,'[210]ERU-1'!$A$6:$BE$17,Y$2,FALSE),3)</f>
        <v>0</v>
      </c>
      <c r="Z116" s="15">
        <f>ROUND(VLOOKUP($C$2,'[210]ERU-1'!$A$6:$BE$17,Z$2,FALSE),3)</f>
        <v>3.4000000000000002E-2</v>
      </c>
      <c r="AA116" s="15">
        <f>ROUND(VLOOKUP($C$2,'[210]ERU-1'!$A$6:$BE$17,AA$2,FALSE),3)</f>
        <v>85.921999999999997</v>
      </c>
      <c r="AB116" s="15">
        <f>ROUND(VLOOKUP($C$2,'[210]ERU-1'!$A$6:$BE$17,AB$2,FALSE),3)</f>
        <v>2.4430000000000001</v>
      </c>
      <c r="AC116" s="15">
        <f>ROUND(VLOOKUP($C$2,'[210]ERU-1'!$A$6:$BE$17,AC$2,FALSE),3)</f>
        <v>0</v>
      </c>
      <c r="AD116" s="15">
        <f>ROUND(VLOOKUP($C$2,'[210]ERU-1'!$A$6:$BE$17,AD$2,FALSE),3)</f>
        <v>0</v>
      </c>
      <c r="AE116" s="15">
        <f>ROUND(VLOOKUP($C$2,'[210]ERU-1'!$A$6:$BE$17,AE$2,FALSE),3)</f>
        <v>0</v>
      </c>
      <c r="AF116" s="15">
        <f>ROUND(VLOOKUP($C$2,'[210]ERU-1'!$A$6:$BE$17,AF$2,FALSE),3)</f>
        <v>0</v>
      </c>
      <c r="AG116" s="15">
        <f>ROUND(VLOOKUP($C$2,'[210]ERU-1'!$A$6:$BE$17,AG$2,FALSE),3)</f>
        <v>0</v>
      </c>
      <c r="AH116" s="15">
        <f>ROUND(VLOOKUP($C$2,'[210]ERU-1'!$A$6:$BE$17,AH$2,FALSE),3)</f>
        <v>432</v>
      </c>
      <c r="AI116" s="15">
        <f>ROUND(VLOOKUP($C$2,'[210]ERU-1'!$A$6:$BE$17,AI$2,FALSE),3)</f>
        <v>0</v>
      </c>
      <c r="AJ116" s="15" t="s">
        <v>812</v>
      </c>
      <c r="AK116" s="15">
        <f>ROUND(VLOOKUP($C$2,'[210]ERU-1'!$A$6:$BE$17,AK$2,FALSE),3)</f>
        <v>0</v>
      </c>
      <c r="AL116" s="15">
        <f>ROUND(VLOOKUP($C$2,'[210]ERU-1'!$A$6:$BE$17,AL$2,FALSE),3)</f>
        <v>0</v>
      </c>
      <c r="AM116" s="15">
        <f>ROUND(VLOOKUP($C$2,'[210]ERU-1'!$A$6:$BE$17,AM$2,FALSE),3)</f>
        <v>83.513000000000005</v>
      </c>
      <c r="AN116" s="15">
        <f>ROUND(VLOOKUP($C$2,'[210]ERU-1'!$A$6:$BE$17,AN$2,FALSE),3)</f>
        <v>0</v>
      </c>
      <c r="AO116" s="15">
        <f>ROUND(VLOOKUP($C$2,'[210]ERU-1'!$A$6:$BE$17,AO$2,FALSE),3)</f>
        <v>0</v>
      </c>
      <c r="AP116" s="15">
        <f>ROUND(VLOOKUP($C$2,'[210]ERU-1'!$A$6:$BE$17,AP$2,FALSE),3)</f>
        <v>0</v>
      </c>
      <c r="AQ116" s="15">
        <f>ROUND(VLOOKUP($C$2,'[210]ERU-1'!$A$6:$BE$17,AQ$2,FALSE),3)</f>
        <v>0</v>
      </c>
      <c r="AR116" s="15">
        <f>ROUND(VLOOKUP($C$2,'[210]ERU-1'!$A$6:$BE$17,AR$2,FALSE),3)</f>
        <v>0</v>
      </c>
      <c r="AS116" s="15">
        <f>ROUND(VLOOKUP($C$2,'[210]ERU-1'!$A$6:$BE$17,AS$2,FALSE),3)</f>
        <v>0</v>
      </c>
      <c r="AT116" s="15">
        <f>ROUND(VLOOKUP($C$2,'[210]ERU-1'!$A$6:$BE$17,AT$2,FALSE),3)</f>
        <v>0</v>
      </c>
      <c r="AU116" s="15">
        <f>ROUND(VLOOKUP($C$2,'[210]ERU-1'!$A$6:$BE$17,AU$2,FALSE),3)</f>
        <v>0</v>
      </c>
      <c r="AV116" s="15">
        <f>ROUND(VLOOKUP($C$2,'[210]ERU-1'!$A$6:$BE$17,AV$2,FALSE),3)</f>
        <v>432</v>
      </c>
      <c r="AW116" s="15">
        <f>ROUND(VLOOKUP($C$2,'[210]ERU-1'!$A$6:$BE$17,AW$2,FALSE),3)</f>
        <v>0</v>
      </c>
      <c r="AX116" s="15">
        <f>ROUND(VLOOKUP($C$2,'[210]ERU-1'!$A$6:$BE$17,AX$2,FALSE),3)</f>
        <v>0</v>
      </c>
      <c r="AY116" s="15">
        <f>ROUND(VLOOKUP($C$2,'[210]ERU-1'!$A$6:$BE$17,AY$2,FALSE),3)</f>
        <v>0</v>
      </c>
      <c r="AZ116" s="15">
        <f>ROUND(VLOOKUP($C$2,'[210]ERU-1'!$A$6:$BE$17,AZ$2,FALSE),3)</f>
        <v>0</v>
      </c>
      <c r="BA116" s="15">
        <f>ROUND(VLOOKUP($C$2,'[210]ERU-1'!$A$6:$BE$17,BA$2,FALSE),3)</f>
        <v>0</v>
      </c>
      <c r="BB116" s="15">
        <f>ROUND(VLOOKUP($C$2,'[210]ERU-1'!$A$6:$BE$17,BB$2,FALSE),3)</f>
        <v>0</v>
      </c>
      <c r="BC116" s="15">
        <f>ROUND(VLOOKUP($C$2,'[210]ERU-1'!$A$6:$BE$17,BC$2,FALSE),3)</f>
        <v>0</v>
      </c>
      <c r="BD116" s="15">
        <f>ROUND(VLOOKUP($C$2,'[210]ERU-1'!$A$6:$BE$17,BD$2,FALSE),3)</f>
        <v>0</v>
      </c>
      <c r="BE116" s="15">
        <f>ROUND(VLOOKUP($C$2,'[210]ERU-1'!$A$6:$BE$17,BE$2,FALSE),3)</f>
        <v>85.921999999999997</v>
      </c>
      <c r="BF116" s="15">
        <f>ROUND(VLOOKUP($C$2,'[210]ERU-1'!$A$6:$BE$17,BF$2,FALSE),3)</f>
        <v>432</v>
      </c>
      <c r="BG116" s="15">
        <f>ROUND(VLOOKUP($C$2,'[210]ERU-1'!$A$6:$BE$17,BG$2,FALSE),3)</f>
        <v>250.13800000000001</v>
      </c>
      <c r="BH116" s="15"/>
      <c r="BI116" s="15"/>
      <c r="BJ116" s="15" t="s">
        <v>813</v>
      </c>
      <c r="BK116" s="15" t="str">
        <f>INDEX(Licence!$I$2:$I$181,MATCH(Data!BJ116,Licence!$C$2:$C$181,0))</f>
        <v>Liberecký</v>
      </c>
      <c r="BL116" s="15">
        <f>INDEX(Licence!$G$2:$G$181,MATCH(Data!BJ116,Licence!$C$2:$C$181,0))/1000</f>
        <v>0.2</v>
      </c>
      <c r="BM116" s="15">
        <f>INDEX(Licence!$F$2:$F$181,MATCH(Data!BJ116,Licence!$C$2:$C$181,0))/1000</f>
        <v>0.3</v>
      </c>
      <c r="BN116" s="15" t="str">
        <f>INDEX(Licence!$K$2:$K$181,MATCH(Data!BJ116,Licence!$C$2:$C$181,0))</f>
        <v>ČEZ Distribuce, a.s.</v>
      </c>
      <c r="BO116" s="15"/>
      <c r="BP116" s="16">
        <f t="shared" si="15"/>
        <v>82.323357506656322</v>
      </c>
      <c r="BS116" t="str">
        <f t="shared" si="16"/>
        <v>KJ - Tanvald ul. Vítězná</v>
      </c>
    </row>
    <row r="117" spans="1:71" ht="18.75" x14ac:dyDescent="0.3">
      <c r="A117">
        <v>4026</v>
      </c>
      <c r="B117" s="25">
        <f t="shared" si="12"/>
        <v>113</v>
      </c>
      <c r="C117" s="14" t="s">
        <v>814</v>
      </c>
      <c r="D117" s="15" t="str">
        <f t="shared" si="13"/>
        <v>Únor</v>
      </c>
      <c r="E117" s="15">
        <f>ROUND(VLOOKUP($C$2,'[211]ERU-1'!$A$6:$BE$17,E$2,FALSE),3)</f>
        <v>2</v>
      </c>
      <c r="F117" s="47">
        <f t="shared" si="10"/>
        <v>0</v>
      </c>
      <c r="G117" s="15">
        <f>ROUND(VLOOKUP($C$2,'[212]ERU-1'!$A$6:$BE$17,G$2,FALSE),3)</f>
        <v>1069.607</v>
      </c>
      <c r="H117" s="15">
        <f>ROUND(VLOOKUP($C$2,'[212]ERU-1'!$A$6:$BE$17,H$2,FALSE),3)</f>
        <v>489.53100000000001</v>
      </c>
      <c r="I117" s="15">
        <f>ROUND(VLOOKUP($C$2,'[212]ERU-1'!$A$6:$BE$17,I$2,FALSE),3)</f>
        <v>580.07600000000002</v>
      </c>
      <c r="J117" s="15">
        <f>ROUND(VLOOKUP($C$2,'[212]ERU-1'!$A$6:$BE$17,J$2,FALSE),3)</f>
        <v>35.343000000000004</v>
      </c>
      <c r="K117" s="15">
        <f>ROUND(VLOOKUP($C$2,'[212]ERU-1'!$A$6:$BE$17,K$2,FALSE),3)</f>
        <v>0</v>
      </c>
      <c r="L117" s="15">
        <f>ROUND(VLOOKUP($C$2,'[212]ERU-1'!$A$6:$BE$17,L$2,FALSE),3)</f>
        <v>383.51</v>
      </c>
      <c r="M117" s="15">
        <f>ROUND(VLOOKUP($C$2,'[212]ERU-1'!$A$6:$BE$17,M$2,FALSE),3)</f>
        <v>3.7029999999999998</v>
      </c>
      <c r="N117" s="15">
        <f>ROUND(VLOOKUP($C$2,'[212]ERU-1'!$A$6:$BE$17,N$2,FALSE),3)</f>
        <v>4.3879999999999999</v>
      </c>
      <c r="O117" s="15">
        <f>ROUND(VLOOKUP($C$2,'[212]ERU-1'!$A$6:$BE$17,O$2,FALSE),3)</f>
        <v>0</v>
      </c>
      <c r="P117" s="15">
        <f>ROUND(VLOOKUP($C$2,'[212]ERU-1'!$A$6:$BE$17,P$2,FALSE),3)</f>
        <v>0</v>
      </c>
      <c r="Q117" s="15">
        <f>ROUND(VLOOKUP($C$2,'[212]ERU-1'!$A$6:$BE$17,Q$2,FALSE),3)</f>
        <v>375.41899999999998</v>
      </c>
      <c r="R117" s="43">
        <f t="shared" si="11"/>
        <v>0</v>
      </c>
      <c r="S117" s="15">
        <f>ROUND(VLOOKUP($C$2,'[212]ERU-1'!$A$6:$BE$17,S$2,FALSE),3)</f>
        <v>1636</v>
      </c>
      <c r="T117" s="15">
        <f>ROUND(VLOOKUP($C$2,'[212]ERU-1'!$A$6:$BE$17,T$2,FALSE),3)</f>
        <v>0</v>
      </c>
      <c r="U117" s="15">
        <f>ROUND(VLOOKUP($C$2,'[212]ERU-1'!$A$6:$BE$17,U$2,FALSE),3)</f>
        <v>0</v>
      </c>
      <c r="V117" s="15">
        <f>ROUND(VLOOKUP($C$2,'[212]ERU-1'!$A$6:$BE$17,V$2,FALSE),3)</f>
        <v>0</v>
      </c>
      <c r="W117" s="15">
        <f>ROUND(VLOOKUP($C$2,'[212]ERU-1'!$A$6:$BE$17,W$2,FALSE),3)</f>
        <v>0</v>
      </c>
      <c r="X117" s="15">
        <f>ROUND(VLOOKUP($C$2,'[212]ERU-1'!$A$6:$BE$17,X$2,FALSE),3)</f>
        <v>1636</v>
      </c>
      <c r="Y117" s="15">
        <f>ROUND(VLOOKUP($C$2,'[212]ERU-1'!$A$6:$BE$17,Y$2,FALSE),3)</f>
        <v>0</v>
      </c>
      <c r="Z117" s="15">
        <f>ROUND(VLOOKUP($C$2,'[212]ERU-1'!$A$6:$BE$17,Z$2,FALSE),3)</f>
        <v>0.60499999999999998</v>
      </c>
      <c r="AA117" s="15">
        <f>ROUND(VLOOKUP($C$2,'[212]ERU-1'!$A$6:$BE$17,AA$2,FALSE),3)</f>
        <v>383.51</v>
      </c>
      <c r="AB117" s="15">
        <f>ROUND(VLOOKUP($C$2,'[212]ERU-1'!$A$6:$BE$17,AB$2,FALSE),3)</f>
        <v>8.6959999999999997</v>
      </c>
      <c r="AC117" s="15">
        <f>ROUND(VLOOKUP($C$2,'[212]ERU-1'!$A$6:$BE$17,AC$2,FALSE),3)</f>
        <v>0</v>
      </c>
      <c r="AD117" s="15">
        <f>ROUND(VLOOKUP($C$2,'[212]ERU-1'!$A$6:$BE$17,AD$2,FALSE),3)</f>
        <v>0</v>
      </c>
      <c r="AE117" s="15">
        <f>ROUND(VLOOKUP($C$2,'[212]ERU-1'!$A$6:$BE$17,AE$2,FALSE),3)</f>
        <v>0</v>
      </c>
      <c r="AF117" s="15">
        <f>ROUND(VLOOKUP($C$2,'[212]ERU-1'!$A$6:$BE$17,AF$2,FALSE),3)</f>
        <v>0</v>
      </c>
      <c r="AG117" s="15">
        <f>ROUND(VLOOKUP($C$2,'[212]ERU-1'!$A$6:$BE$17,AG$2,FALSE),3)</f>
        <v>0</v>
      </c>
      <c r="AH117" s="15">
        <f>ROUND(VLOOKUP($C$2,'[212]ERU-1'!$A$6:$BE$17,AH$2,FALSE),3)</f>
        <v>1636</v>
      </c>
      <c r="AI117" s="15">
        <f>ROUND(VLOOKUP($C$2,'[212]ERU-1'!$A$6:$BE$17,AI$2,FALSE),3)</f>
        <v>0</v>
      </c>
      <c r="AJ117" s="15" t="s">
        <v>812</v>
      </c>
      <c r="AK117" s="15">
        <f>ROUND(VLOOKUP($C$2,'[212]ERU-1'!$A$6:$BE$17,AK$2,FALSE),3)</f>
        <v>0</v>
      </c>
      <c r="AL117" s="15">
        <f>ROUND(VLOOKUP($C$2,'[212]ERU-1'!$A$6:$BE$17,AL$2,FALSE),3)</f>
        <v>0</v>
      </c>
      <c r="AM117" s="15">
        <f>ROUND(VLOOKUP($C$2,'[212]ERU-1'!$A$6:$BE$17,AM$2,FALSE),3)</f>
        <v>375.41899999999998</v>
      </c>
      <c r="AN117" s="15">
        <f>ROUND(VLOOKUP($C$2,'[212]ERU-1'!$A$6:$BE$17,AN$2,FALSE),3)</f>
        <v>0</v>
      </c>
      <c r="AO117" s="15">
        <f>ROUND(VLOOKUP($C$2,'[212]ERU-1'!$A$6:$BE$17,AO$2,FALSE),3)</f>
        <v>0</v>
      </c>
      <c r="AP117" s="15">
        <f>ROUND(VLOOKUP($C$2,'[212]ERU-1'!$A$6:$BE$17,AP$2,FALSE),3)</f>
        <v>0</v>
      </c>
      <c r="AQ117" s="15">
        <f>ROUND(VLOOKUP($C$2,'[212]ERU-1'!$A$6:$BE$17,AQ$2,FALSE),3)</f>
        <v>0</v>
      </c>
      <c r="AR117" s="15">
        <f>ROUND(VLOOKUP($C$2,'[212]ERU-1'!$A$6:$BE$17,AR$2,FALSE),3)</f>
        <v>0</v>
      </c>
      <c r="AS117" s="15">
        <f>ROUND(VLOOKUP($C$2,'[212]ERU-1'!$A$6:$BE$17,AS$2,FALSE),3)</f>
        <v>0</v>
      </c>
      <c r="AT117" s="15">
        <f>ROUND(VLOOKUP($C$2,'[212]ERU-1'!$A$6:$BE$17,AT$2,FALSE),3)</f>
        <v>0</v>
      </c>
      <c r="AU117" s="15">
        <f>ROUND(VLOOKUP($C$2,'[212]ERU-1'!$A$6:$BE$17,AU$2,FALSE),3)</f>
        <v>0</v>
      </c>
      <c r="AV117" s="15">
        <f>ROUND(VLOOKUP($C$2,'[212]ERU-1'!$A$6:$BE$17,AV$2,FALSE),3)</f>
        <v>1636</v>
      </c>
      <c r="AW117" s="15">
        <f>ROUND(VLOOKUP($C$2,'[212]ERU-1'!$A$6:$BE$17,AW$2,FALSE),3)</f>
        <v>0</v>
      </c>
      <c r="AX117" s="15">
        <f>ROUND(VLOOKUP($C$2,'[212]ERU-1'!$A$6:$BE$17,AX$2,FALSE),3)</f>
        <v>0</v>
      </c>
      <c r="AY117" s="15">
        <f>ROUND(VLOOKUP($C$2,'[212]ERU-1'!$A$6:$BE$17,AY$2,FALSE),3)</f>
        <v>0</v>
      </c>
      <c r="AZ117" s="15">
        <f>ROUND(VLOOKUP($C$2,'[212]ERU-1'!$A$6:$BE$17,AZ$2,FALSE),3)</f>
        <v>0</v>
      </c>
      <c r="BA117" s="15">
        <f>ROUND(VLOOKUP($C$2,'[212]ERU-1'!$A$6:$BE$17,BA$2,FALSE),3)</f>
        <v>0</v>
      </c>
      <c r="BB117" s="15">
        <f>ROUND(VLOOKUP($C$2,'[212]ERU-1'!$A$6:$BE$17,BB$2,FALSE),3)</f>
        <v>0</v>
      </c>
      <c r="BC117" s="15">
        <f>ROUND(VLOOKUP($C$2,'[212]ERU-1'!$A$6:$BE$17,BC$2,FALSE),3)</f>
        <v>0</v>
      </c>
      <c r="BD117" s="15">
        <f>ROUND(VLOOKUP($C$2,'[212]ERU-1'!$A$6:$BE$17,BD$2,FALSE),3)</f>
        <v>0</v>
      </c>
      <c r="BE117" s="15">
        <f>ROUND(VLOOKUP($C$2,'[212]ERU-1'!$A$6:$BE$17,BE$2,FALSE),3)</f>
        <v>383.51</v>
      </c>
      <c r="BF117" s="15">
        <f>ROUND(VLOOKUP($C$2,'[212]ERU-1'!$A$6:$BE$17,BF$2,FALSE),3)</f>
        <v>1636</v>
      </c>
      <c r="BG117" s="15">
        <f>ROUND(VLOOKUP($C$2,'[212]ERU-1'!$A$6:$BE$17,BG$2,FALSE),3)</f>
        <v>1069.607</v>
      </c>
      <c r="BH117" s="15"/>
      <c r="BI117" s="15"/>
      <c r="BJ117" s="15" t="s">
        <v>817</v>
      </c>
      <c r="BK117" s="15" t="str">
        <f>INDEX(Licence!$I$2:$I$181,MATCH(Data!BJ117,Licence!$C$2:$C$181,0))</f>
        <v>Středočeský</v>
      </c>
      <c r="BL117" s="15">
        <f>INDEX(Licence!$G$2:$G$181,MATCH(Data!BJ117,Licence!$C$2:$C$181,0))/1000</f>
        <v>0.999</v>
      </c>
      <c r="BM117" s="15">
        <f>INDEX(Licence!$F$2:$F$181,MATCH(Data!BJ117,Licence!$C$2:$C$181,0))/1000</f>
        <v>1.268</v>
      </c>
      <c r="BN117" s="15" t="str">
        <f>INDEX(Licence!$K$2:$K$181,MATCH(Data!BJ117,Licence!$C$2:$C$181,0))</f>
        <v>ČEZ Distribuce, a.s.</v>
      </c>
      <c r="BO117" s="15"/>
      <c r="BP117" s="16">
        <f t="shared" si="15"/>
        <v>78.342273792565351</v>
      </c>
      <c r="BS117" t="str">
        <f t="shared" si="16"/>
        <v>KJ - Řež ÚJV</v>
      </c>
    </row>
    <row r="118" spans="1:71" ht="18.75" x14ac:dyDescent="0.3">
      <c r="A118">
        <v>4153</v>
      </c>
      <c r="B118" s="25">
        <f t="shared" si="12"/>
        <v>114</v>
      </c>
      <c r="C118" s="14" t="s">
        <v>815</v>
      </c>
      <c r="D118" s="15" t="str">
        <f t="shared" si="13"/>
        <v>Únor</v>
      </c>
      <c r="E118" s="15">
        <f>ROUND(VLOOKUP($C$2,'[213]ERU-1'!$A$6:$BE$17,E$2,FALSE),3)</f>
        <v>2</v>
      </c>
      <c r="F118" s="47">
        <f t="shared" si="10"/>
        <v>0</v>
      </c>
      <c r="G118" s="15">
        <f>ROUND(VLOOKUP($C$2,'[214]ERU-1'!$A$6:$BE$17,G$2,FALSE),3)</f>
        <v>999.34799999999996</v>
      </c>
      <c r="H118" s="15">
        <f>ROUND(VLOOKUP($C$2,'[214]ERU-1'!$A$6:$BE$17,H$2,FALSE),3)</f>
        <v>463.00299999999999</v>
      </c>
      <c r="I118" s="15">
        <f>ROUND(VLOOKUP($C$2,'[214]ERU-1'!$A$6:$BE$17,I$2,FALSE),3)</f>
        <v>536.34500000000003</v>
      </c>
      <c r="J118" s="15">
        <f>ROUND(VLOOKUP($C$2,'[214]ERU-1'!$A$6:$BE$17,J$2,FALSE),3)</f>
        <v>35.478999999999999</v>
      </c>
      <c r="K118" s="15">
        <f>ROUND(VLOOKUP($C$2,'[214]ERU-1'!$A$6:$BE$17,K$2,FALSE),3)</f>
        <v>0</v>
      </c>
      <c r="L118" s="15">
        <f>ROUND(VLOOKUP($C$2,'[214]ERU-1'!$A$6:$BE$17,L$2,FALSE),3)</f>
        <v>359.69</v>
      </c>
      <c r="M118" s="15">
        <f>ROUND(VLOOKUP($C$2,'[214]ERU-1'!$A$6:$BE$17,M$2,FALSE),3)</f>
        <v>5.125</v>
      </c>
      <c r="N118" s="15">
        <f>ROUND(VLOOKUP($C$2,'[214]ERU-1'!$A$6:$BE$17,N$2,FALSE),3)</f>
        <v>5.9359999999999999</v>
      </c>
      <c r="O118" s="15">
        <f>ROUND(VLOOKUP($C$2,'[214]ERU-1'!$A$6:$BE$17,O$2,FALSE),3)</f>
        <v>0</v>
      </c>
      <c r="P118" s="15">
        <f>ROUND(VLOOKUP($C$2,'[214]ERU-1'!$A$6:$BE$17,P$2,FALSE),3)</f>
        <v>0</v>
      </c>
      <c r="Q118" s="15">
        <f>ROUND(VLOOKUP($C$2,'[214]ERU-1'!$A$6:$BE$17,Q$2,FALSE),3)</f>
        <v>348.62900000000002</v>
      </c>
      <c r="R118" s="43">
        <f t="shared" si="11"/>
        <v>0</v>
      </c>
      <c r="S118" s="15">
        <f>ROUND(VLOOKUP($C$2,'[214]ERU-1'!$A$6:$BE$17,S$2,FALSE),3)</f>
        <v>1500</v>
      </c>
      <c r="T118" s="15">
        <f>ROUND(VLOOKUP($C$2,'[214]ERU-1'!$A$6:$BE$17,T$2,FALSE),3)</f>
        <v>0</v>
      </c>
      <c r="U118" s="15">
        <f>ROUND(VLOOKUP($C$2,'[214]ERU-1'!$A$6:$BE$17,U$2,FALSE),3)</f>
        <v>0</v>
      </c>
      <c r="V118" s="15">
        <f>ROUND(VLOOKUP($C$2,'[214]ERU-1'!$A$6:$BE$17,V$2,FALSE),3)</f>
        <v>0</v>
      </c>
      <c r="W118" s="15">
        <f>ROUND(VLOOKUP($C$2,'[214]ERU-1'!$A$6:$BE$17,W$2,FALSE),3)</f>
        <v>0</v>
      </c>
      <c r="X118" s="15">
        <f>ROUND(VLOOKUP($C$2,'[214]ERU-1'!$A$6:$BE$17,X$2,FALSE),3)</f>
        <v>1500</v>
      </c>
      <c r="Y118" s="15">
        <f>ROUND(VLOOKUP($C$2,'[214]ERU-1'!$A$6:$BE$17,Y$2,FALSE),3)</f>
        <v>0</v>
      </c>
      <c r="Z118" s="15">
        <f>ROUND(VLOOKUP($C$2,'[214]ERU-1'!$A$6:$BE$17,Z$2,FALSE),3)</f>
        <v>3.69</v>
      </c>
      <c r="AA118" s="15">
        <f>ROUND(VLOOKUP($C$2,'[214]ERU-1'!$A$6:$BE$17,AA$2,FALSE),3)</f>
        <v>359.69</v>
      </c>
      <c r="AB118" s="15">
        <f>ROUND(VLOOKUP($C$2,'[214]ERU-1'!$A$6:$BE$17,AB$2,FALSE),3)</f>
        <v>14.750999999999999</v>
      </c>
      <c r="AC118" s="15">
        <f>ROUND(VLOOKUP($C$2,'[214]ERU-1'!$A$6:$BE$17,AC$2,FALSE),3)</f>
        <v>0</v>
      </c>
      <c r="AD118" s="15">
        <f>ROUND(VLOOKUP($C$2,'[214]ERU-1'!$A$6:$BE$17,AD$2,FALSE),3)</f>
        <v>0</v>
      </c>
      <c r="AE118" s="15">
        <f>ROUND(VLOOKUP($C$2,'[214]ERU-1'!$A$6:$BE$17,AE$2,FALSE),3)</f>
        <v>0</v>
      </c>
      <c r="AF118" s="15">
        <f>ROUND(VLOOKUP($C$2,'[214]ERU-1'!$A$6:$BE$17,AF$2,FALSE),3)</f>
        <v>0</v>
      </c>
      <c r="AG118" s="15">
        <f>ROUND(VLOOKUP($C$2,'[214]ERU-1'!$A$6:$BE$17,AG$2,FALSE),3)</f>
        <v>0</v>
      </c>
      <c r="AH118" s="15">
        <f>ROUND(VLOOKUP($C$2,'[214]ERU-1'!$A$6:$BE$17,AH$2,FALSE),3)</f>
        <v>1500</v>
      </c>
      <c r="AI118" s="15">
        <f>ROUND(VLOOKUP($C$2,'[214]ERU-1'!$A$6:$BE$17,AI$2,FALSE),3)</f>
        <v>0</v>
      </c>
      <c r="AJ118" s="15" t="s">
        <v>812</v>
      </c>
      <c r="AK118" s="15">
        <f>ROUND(VLOOKUP($C$2,'[214]ERU-1'!$A$6:$BE$17,AK$2,FALSE),3)</f>
        <v>0</v>
      </c>
      <c r="AL118" s="15">
        <f>ROUND(VLOOKUP($C$2,'[214]ERU-1'!$A$6:$BE$17,AL$2,FALSE),3)</f>
        <v>0</v>
      </c>
      <c r="AM118" s="15">
        <f>ROUND(VLOOKUP($C$2,'[214]ERU-1'!$A$6:$BE$17,AM$2,FALSE),3)</f>
        <v>348.62900000000002</v>
      </c>
      <c r="AN118" s="15">
        <f>ROUND(VLOOKUP($C$2,'[214]ERU-1'!$A$6:$BE$17,AN$2,FALSE),3)</f>
        <v>0</v>
      </c>
      <c r="AO118" s="15">
        <f>ROUND(VLOOKUP($C$2,'[214]ERU-1'!$A$6:$BE$17,AO$2,FALSE),3)</f>
        <v>0</v>
      </c>
      <c r="AP118" s="15">
        <f>ROUND(VLOOKUP($C$2,'[214]ERU-1'!$A$6:$BE$17,AP$2,FALSE),3)</f>
        <v>0</v>
      </c>
      <c r="AQ118" s="15">
        <f>ROUND(VLOOKUP($C$2,'[214]ERU-1'!$A$6:$BE$17,AQ$2,FALSE),3)</f>
        <v>0</v>
      </c>
      <c r="AR118" s="15">
        <f>ROUND(VLOOKUP($C$2,'[214]ERU-1'!$A$6:$BE$17,AR$2,FALSE),3)</f>
        <v>0</v>
      </c>
      <c r="AS118" s="15">
        <f>ROUND(VLOOKUP($C$2,'[214]ERU-1'!$A$6:$BE$17,AS$2,FALSE),3)</f>
        <v>0</v>
      </c>
      <c r="AT118" s="15">
        <f>ROUND(VLOOKUP($C$2,'[214]ERU-1'!$A$6:$BE$17,AT$2,FALSE),3)</f>
        <v>0</v>
      </c>
      <c r="AU118" s="15">
        <f>ROUND(VLOOKUP($C$2,'[214]ERU-1'!$A$6:$BE$17,AU$2,FALSE),3)</f>
        <v>0</v>
      </c>
      <c r="AV118" s="15">
        <f>ROUND(VLOOKUP($C$2,'[214]ERU-1'!$A$6:$BE$17,AV$2,FALSE),3)</f>
        <v>1500</v>
      </c>
      <c r="AW118" s="15">
        <f>ROUND(VLOOKUP($C$2,'[214]ERU-1'!$A$6:$BE$17,AW$2,FALSE),3)</f>
        <v>0</v>
      </c>
      <c r="AX118" s="15">
        <f>ROUND(VLOOKUP($C$2,'[214]ERU-1'!$A$6:$BE$17,AX$2,FALSE),3)</f>
        <v>0</v>
      </c>
      <c r="AY118" s="15">
        <f>ROUND(VLOOKUP($C$2,'[214]ERU-1'!$A$6:$BE$17,AY$2,FALSE),3)</f>
        <v>0</v>
      </c>
      <c r="AZ118" s="15">
        <f>ROUND(VLOOKUP($C$2,'[214]ERU-1'!$A$6:$BE$17,AZ$2,FALSE),3)</f>
        <v>0</v>
      </c>
      <c r="BA118" s="15">
        <f>ROUND(VLOOKUP($C$2,'[214]ERU-1'!$A$6:$BE$17,BA$2,FALSE),3)</f>
        <v>0</v>
      </c>
      <c r="BB118" s="15">
        <f>ROUND(VLOOKUP($C$2,'[214]ERU-1'!$A$6:$BE$17,BB$2,FALSE),3)</f>
        <v>0</v>
      </c>
      <c r="BC118" s="15">
        <f>ROUND(VLOOKUP($C$2,'[214]ERU-1'!$A$6:$BE$17,BC$2,FALSE),3)</f>
        <v>0</v>
      </c>
      <c r="BD118" s="15">
        <f>ROUND(VLOOKUP($C$2,'[214]ERU-1'!$A$6:$BE$17,BD$2,FALSE),3)</f>
        <v>0</v>
      </c>
      <c r="BE118" s="15">
        <f>ROUND(VLOOKUP($C$2,'[214]ERU-1'!$A$6:$BE$17,BE$2,FALSE),3)</f>
        <v>359.69</v>
      </c>
      <c r="BF118" s="15">
        <f>ROUND(VLOOKUP($C$2,'[214]ERU-1'!$A$6:$BE$17,BF$2,FALSE),3)</f>
        <v>1500</v>
      </c>
      <c r="BG118" s="15">
        <f>ROUND(VLOOKUP($C$2,'[214]ERU-1'!$A$6:$BE$17,BG$2,FALSE),3)</f>
        <v>999.34799999999996</v>
      </c>
      <c r="BH118" s="15"/>
      <c r="BI118" s="15"/>
      <c r="BJ118" s="15" t="s">
        <v>818</v>
      </c>
      <c r="BK118" s="15" t="str">
        <f>INDEX(Licence!$I$2:$I$181,MATCH(Data!BJ118,Licence!$C$2:$C$181,0))</f>
        <v>Plzeňský</v>
      </c>
      <c r="BL118" s="15">
        <f>INDEX(Licence!$G$2:$G$181,MATCH(Data!BJ118,Licence!$C$2:$C$181,0))/1000</f>
        <v>0.999</v>
      </c>
      <c r="BM118" s="15">
        <f>INDEX(Licence!$F$2:$F$181,MATCH(Data!BJ118,Licence!$C$2:$C$181,0))/1000</f>
        <v>1.2070000000000001</v>
      </c>
      <c r="BN118" s="15" t="str">
        <f>INDEX(Licence!$K$2:$K$181,MATCH(Data!BJ118,Licence!$C$2:$C$181,0))</f>
        <v>ČEZ Distribuce, a.s.</v>
      </c>
      <c r="BO118" s="15"/>
      <c r="BP118" s="16">
        <f t="shared" si="15"/>
        <v>77.686318146097918</v>
      </c>
      <c r="BS118" t="str">
        <f t="shared" si="16"/>
        <v>KJ - Kdyně</v>
      </c>
    </row>
    <row r="119" spans="1:71" ht="18.75" x14ac:dyDescent="0.3">
      <c r="A119">
        <v>4027</v>
      </c>
      <c r="B119" s="25">
        <f t="shared" si="12"/>
        <v>115</v>
      </c>
      <c r="C119" s="14" t="s">
        <v>816</v>
      </c>
      <c r="D119" s="15" t="str">
        <f t="shared" si="13"/>
        <v>Únor</v>
      </c>
      <c r="E119" s="15">
        <f>ROUND(VLOOKUP($C$2,'[215]ERU-1'!$A$6:$BE$17,E$2,FALSE),3)</f>
        <v>2</v>
      </c>
      <c r="F119" s="47">
        <f t="shared" si="10"/>
        <v>0</v>
      </c>
      <c r="G119" s="15">
        <f>ROUND(VLOOKUP($C$2,'[216]ERU-1'!$A$6:$BE$17,G$2,FALSE),3)</f>
        <v>944.05700000000002</v>
      </c>
      <c r="H119" s="15">
        <f>ROUND(VLOOKUP($C$2,'[216]ERU-1'!$A$6:$BE$17,H$2,FALSE),3)</f>
        <v>443.25900000000001</v>
      </c>
      <c r="I119" s="15">
        <f>ROUND(VLOOKUP($C$2,'[216]ERU-1'!$A$6:$BE$17,I$2,FALSE),3)</f>
        <v>500.798</v>
      </c>
      <c r="J119" s="15">
        <f>ROUND(VLOOKUP($C$2,'[216]ERU-1'!$A$6:$BE$17,J$2,FALSE),3)</f>
        <v>34.832000000000001</v>
      </c>
      <c r="K119" s="15">
        <f>ROUND(VLOOKUP($C$2,'[216]ERU-1'!$A$6:$BE$17,K$2,FALSE),3)</f>
        <v>0</v>
      </c>
      <c r="L119" s="15">
        <f>ROUND(VLOOKUP($C$2,'[216]ERU-1'!$A$6:$BE$17,L$2,FALSE),3)</f>
        <v>350.6</v>
      </c>
      <c r="M119" s="15">
        <f>ROUND(VLOOKUP($C$2,'[216]ERU-1'!$A$6:$BE$17,M$2,FALSE),3)</f>
        <v>2.76</v>
      </c>
      <c r="N119" s="15">
        <f>ROUND(VLOOKUP($C$2,'[216]ERU-1'!$A$6:$BE$17,N$2,FALSE),3)</f>
        <v>3.1190000000000002</v>
      </c>
      <c r="O119" s="15">
        <f>ROUND(VLOOKUP($C$2,'[216]ERU-1'!$A$6:$BE$17,O$2,FALSE),3)</f>
        <v>0</v>
      </c>
      <c r="P119" s="15">
        <f>ROUND(VLOOKUP($C$2,'[216]ERU-1'!$A$6:$BE$17,P$2,FALSE),3)</f>
        <v>0</v>
      </c>
      <c r="Q119" s="15">
        <f>ROUND(VLOOKUP($C$2,'[216]ERU-1'!$A$6:$BE$17,Q$2,FALSE),3)</f>
        <v>344.721</v>
      </c>
      <c r="R119" s="43">
        <f t="shared" si="11"/>
        <v>0</v>
      </c>
      <c r="S119" s="15">
        <f>ROUND(VLOOKUP($C$2,'[216]ERU-1'!$A$6:$BE$17,S$2,FALSE),3)</f>
        <v>1426</v>
      </c>
      <c r="T119" s="15">
        <f>ROUND(VLOOKUP($C$2,'[216]ERU-1'!$A$6:$BE$17,T$2,FALSE),3)</f>
        <v>0</v>
      </c>
      <c r="U119" s="15">
        <f>ROUND(VLOOKUP($C$2,'[216]ERU-1'!$A$6:$BE$17,U$2,FALSE),3)</f>
        <v>0</v>
      </c>
      <c r="V119" s="15">
        <f>ROUND(VLOOKUP($C$2,'[216]ERU-1'!$A$6:$BE$17,V$2,FALSE),3)</f>
        <v>0</v>
      </c>
      <c r="W119" s="15">
        <f>ROUND(VLOOKUP($C$2,'[216]ERU-1'!$A$6:$BE$17,W$2,FALSE),3)</f>
        <v>0</v>
      </c>
      <c r="X119" s="15">
        <f>ROUND(VLOOKUP($C$2,'[216]ERU-1'!$A$6:$BE$17,X$2,FALSE),3)</f>
        <v>1426</v>
      </c>
      <c r="Y119" s="15">
        <f>ROUND(VLOOKUP($C$2,'[216]ERU-1'!$A$6:$BE$17,Y$2,FALSE),3)</f>
        <v>0</v>
      </c>
      <c r="Z119" s="15">
        <f>ROUND(VLOOKUP($C$2,'[216]ERU-1'!$A$6:$BE$17,Z$2,FALSE),3)</f>
        <v>0.57999999999999996</v>
      </c>
      <c r="AA119" s="15">
        <f>ROUND(VLOOKUP($C$2,'[216]ERU-1'!$A$6:$BE$17,AA$2,FALSE),3)</f>
        <v>350.6</v>
      </c>
      <c r="AB119" s="15">
        <f>ROUND(VLOOKUP($C$2,'[216]ERU-1'!$A$6:$BE$17,AB$2,FALSE),3)</f>
        <v>6.4589999999999996</v>
      </c>
      <c r="AC119" s="15">
        <f>ROUND(VLOOKUP($C$2,'[216]ERU-1'!$A$6:$BE$17,AC$2,FALSE),3)</f>
        <v>0</v>
      </c>
      <c r="AD119" s="15">
        <f>ROUND(VLOOKUP($C$2,'[216]ERU-1'!$A$6:$BE$17,AD$2,FALSE),3)</f>
        <v>0</v>
      </c>
      <c r="AE119" s="15">
        <f>ROUND(VLOOKUP($C$2,'[216]ERU-1'!$A$6:$BE$17,AE$2,FALSE),3)</f>
        <v>0</v>
      </c>
      <c r="AF119" s="15">
        <f>ROUND(VLOOKUP($C$2,'[216]ERU-1'!$A$6:$BE$17,AF$2,FALSE),3)</f>
        <v>0</v>
      </c>
      <c r="AG119" s="15">
        <f>ROUND(VLOOKUP($C$2,'[216]ERU-1'!$A$6:$BE$17,AG$2,FALSE),3)</f>
        <v>0</v>
      </c>
      <c r="AH119" s="15">
        <f>ROUND(VLOOKUP($C$2,'[216]ERU-1'!$A$6:$BE$17,AH$2,FALSE),3)</f>
        <v>1426</v>
      </c>
      <c r="AI119" s="15">
        <f>ROUND(VLOOKUP($C$2,'[216]ERU-1'!$A$6:$BE$17,AI$2,FALSE),3)</f>
        <v>0</v>
      </c>
      <c r="AJ119" s="15" t="s">
        <v>812</v>
      </c>
      <c r="AK119" s="15">
        <f>ROUND(VLOOKUP($C$2,'[216]ERU-1'!$A$6:$BE$17,AK$2,FALSE),3)</f>
        <v>0</v>
      </c>
      <c r="AL119" s="15">
        <f>ROUND(VLOOKUP($C$2,'[216]ERU-1'!$A$6:$BE$17,AL$2,FALSE),3)</f>
        <v>0</v>
      </c>
      <c r="AM119" s="15">
        <f>ROUND(VLOOKUP($C$2,'[216]ERU-1'!$A$6:$BE$17,AM$2,FALSE),3)</f>
        <v>344.721</v>
      </c>
      <c r="AN119" s="15">
        <f>ROUND(VLOOKUP($C$2,'[216]ERU-1'!$A$6:$BE$17,AN$2,FALSE),3)</f>
        <v>0</v>
      </c>
      <c r="AO119" s="15">
        <f>ROUND(VLOOKUP($C$2,'[216]ERU-1'!$A$6:$BE$17,AO$2,FALSE),3)</f>
        <v>0</v>
      </c>
      <c r="AP119" s="15">
        <f>ROUND(VLOOKUP($C$2,'[216]ERU-1'!$A$6:$BE$17,AP$2,FALSE),3)</f>
        <v>0</v>
      </c>
      <c r="AQ119" s="15">
        <f>ROUND(VLOOKUP($C$2,'[216]ERU-1'!$A$6:$BE$17,AQ$2,FALSE),3)</f>
        <v>0</v>
      </c>
      <c r="AR119" s="15">
        <f>ROUND(VLOOKUP($C$2,'[216]ERU-1'!$A$6:$BE$17,AR$2,FALSE),3)</f>
        <v>0</v>
      </c>
      <c r="AS119" s="15">
        <f>ROUND(VLOOKUP($C$2,'[216]ERU-1'!$A$6:$BE$17,AS$2,FALSE),3)</f>
        <v>0</v>
      </c>
      <c r="AT119" s="15">
        <f>ROUND(VLOOKUP($C$2,'[216]ERU-1'!$A$6:$BE$17,AT$2,FALSE),3)</f>
        <v>0</v>
      </c>
      <c r="AU119" s="15">
        <f>ROUND(VLOOKUP($C$2,'[216]ERU-1'!$A$6:$BE$17,AU$2,FALSE),3)</f>
        <v>0</v>
      </c>
      <c r="AV119" s="15">
        <f>ROUND(VLOOKUP($C$2,'[216]ERU-1'!$A$6:$BE$17,AV$2,FALSE),3)</f>
        <v>1426</v>
      </c>
      <c r="AW119" s="15">
        <f>ROUND(VLOOKUP($C$2,'[216]ERU-1'!$A$6:$BE$17,AW$2,FALSE),3)</f>
        <v>0</v>
      </c>
      <c r="AX119" s="15">
        <f>ROUND(VLOOKUP($C$2,'[216]ERU-1'!$A$6:$BE$17,AX$2,FALSE),3)</f>
        <v>0</v>
      </c>
      <c r="AY119" s="15">
        <f>ROUND(VLOOKUP($C$2,'[216]ERU-1'!$A$6:$BE$17,AY$2,FALSE),3)</f>
        <v>0</v>
      </c>
      <c r="AZ119" s="15">
        <f>ROUND(VLOOKUP($C$2,'[216]ERU-1'!$A$6:$BE$17,AZ$2,FALSE),3)</f>
        <v>0</v>
      </c>
      <c r="BA119" s="15">
        <f>ROUND(VLOOKUP($C$2,'[216]ERU-1'!$A$6:$BE$17,BA$2,FALSE),3)</f>
        <v>0</v>
      </c>
      <c r="BB119" s="15">
        <f>ROUND(VLOOKUP($C$2,'[216]ERU-1'!$A$6:$BE$17,BB$2,FALSE),3)</f>
        <v>0</v>
      </c>
      <c r="BC119" s="15">
        <f>ROUND(VLOOKUP($C$2,'[216]ERU-1'!$A$6:$BE$17,BC$2,FALSE),3)</f>
        <v>0</v>
      </c>
      <c r="BD119" s="15">
        <f>ROUND(VLOOKUP($C$2,'[216]ERU-1'!$A$6:$BE$17,BD$2,FALSE),3)</f>
        <v>0</v>
      </c>
      <c r="BE119" s="15">
        <f>ROUND(VLOOKUP($C$2,'[216]ERU-1'!$A$6:$BE$17,BE$2,FALSE),3)</f>
        <v>350.6</v>
      </c>
      <c r="BF119" s="15">
        <f>ROUND(VLOOKUP($C$2,'[216]ERU-1'!$A$6:$BE$17,BF$2,FALSE),3)</f>
        <v>1426</v>
      </c>
      <c r="BG119" s="15">
        <f>ROUND(VLOOKUP($C$2,'[216]ERU-1'!$A$6:$BE$17,BG$2,FALSE),3)</f>
        <v>944.05700000000002</v>
      </c>
      <c r="BH119" s="15"/>
      <c r="BI119" s="15"/>
      <c r="BJ119" s="15" t="s">
        <v>819</v>
      </c>
      <c r="BK119" s="15" t="str">
        <f>INDEX(Licence!$I$2:$I$181,MATCH(Data!BJ119,Licence!$C$2:$C$181,0))</f>
        <v>Olomoucký</v>
      </c>
      <c r="BL119" s="15">
        <f>INDEX(Licence!$G$2:$G$181,MATCH(Data!BJ119,Licence!$C$2:$C$181,0))/1000</f>
        <v>0.999</v>
      </c>
      <c r="BM119" s="15">
        <f>INDEX(Licence!$F$2:$F$181,MATCH(Data!BJ119,Licence!$C$2:$C$181,0))/1000</f>
        <v>1.268</v>
      </c>
      <c r="BN119" s="15" t="str">
        <f>INDEX(Licence!$K$2:$K$181,MATCH(Data!BJ119,Licence!$C$2:$C$181,0))</f>
        <v>ČEZ Distribuce, a.s.</v>
      </c>
      <c r="BO119" s="15"/>
      <c r="BP119" s="16">
        <f t="shared" si="15"/>
        <v>79.095977373305971</v>
      </c>
      <c r="BS119" t="str">
        <f t="shared" si="16"/>
        <v>KJ - ŠumerkK2</v>
      </c>
    </row>
    <row r="120" spans="1:71" ht="18.75" x14ac:dyDescent="0.3">
      <c r="A120">
        <v>4278</v>
      </c>
      <c r="B120" s="25">
        <f t="shared" si="12"/>
        <v>116</v>
      </c>
      <c r="C120" s="14" t="s">
        <v>820</v>
      </c>
      <c r="D120" s="15" t="str">
        <f t="shared" si="13"/>
        <v>Únor</v>
      </c>
      <c r="E120" s="15">
        <f>ROUND(VLOOKUP($C$2,'[217]ERU-1'!$A$6:$BE$17,E$2,FALSE),3)</f>
        <v>2</v>
      </c>
      <c r="F120" s="47">
        <f t="shared" si="10"/>
        <v>0</v>
      </c>
      <c r="G120" s="15">
        <f>ROUND(VLOOKUP($C$2,'[218]ERU-1'!$A$6:$BE$17,G$2,FALSE),3)</f>
        <v>229.34200000000001</v>
      </c>
      <c r="H120" s="15">
        <f>ROUND(VLOOKUP($C$2,'[218]ERU-1'!$A$6:$BE$17,H$2,FALSE),3)</f>
        <v>100.261</v>
      </c>
      <c r="I120" s="15">
        <f>ROUND(VLOOKUP($C$2,'[218]ERU-1'!$A$6:$BE$17,I$2,FALSE),3)</f>
        <v>129.08099999999999</v>
      </c>
      <c r="J120" s="15">
        <f>ROUND(VLOOKUP($C$2,'[218]ERU-1'!$A$6:$BE$17,J$2,FALSE),3)</f>
        <v>34.996000000000002</v>
      </c>
      <c r="K120" s="15">
        <f>ROUND(VLOOKUP($C$2,'[218]ERU-1'!$A$6:$BE$17,K$2,FALSE),3)</f>
        <v>0</v>
      </c>
      <c r="L120" s="15">
        <f>ROUND(VLOOKUP($C$2,'[218]ERU-1'!$A$6:$BE$17,L$2,FALSE),3)</f>
        <v>78.319999999999993</v>
      </c>
      <c r="M120" s="15">
        <f>ROUND(VLOOKUP($C$2,'[218]ERU-1'!$A$6:$BE$17,M$2,FALSE),3)</f>
        <v>1.649</v>
      </c>
      <c r="N120" s="15">
        <f>ROUND(VLOOKUP($C$2,'[218]ERU-1'!$A$6:$BE$17,N$2,FALSE),3)</f>
        <v>2.1230000000000002</v>
      </c>
      <c r="O120" s="15">
        <f>ROUND(VLOOKUP($C$2,'[218]ERU-1'!$A$6:$BE$17,O$2,FALSE),3)</f>
        <v>0</v>
      </c>
      <c r="P120" s="15">
        <f>ROUND(VLOOKUP($C$2,'[218]ERU-1'!$A$6:$BE$17,P$2,FALSE),3)</f>
        <v>0</v>
      </c>
      <c r="Q120" s="15">
        <f>ROUND(VLOOKUP($C$2,'[218]ERU-1'!$A$6:$BE$17,Q$2,FALSE),3)</f>
        <v>74.548000000000002</v>
      </c>
      <c r="R120" s="15">
        <f>ROUND(VLOOKUP($C$2,'[218]ERU-1'!$A$6:$BE$17,R$2,FALSE),3)</f>
        <v>0</v>
      </c>
      <c r="S120" s="15">
        <f>ROUND(VLOOKUP($C$2,'[218]ERU-1'!$A$6:$BE$17,S$2,FALSE),3)</f>
        <v>363</v>
      </c>
      <c r="T120" s="15">
        <f>ROUND(VLOOKUP($C$2,'[218]ERU-1'!$A$6:$BE$17,T$2,FALSE),3)</f>
        <v>0</v>
      </c>
      <c r="U120" s="15">
        <f>ROUND(VLOOKUP($C$2,'[218]ERU-1'!$A$6:$BE$17,U$2,FALSE),3)</f>
        <v>0</v>
      </c>
      <c r="V120" s="15">
        <f>ROUND(VLOOKUP($C$2,'[218]ERU-1'!$A$6:$BE$17,V$2,FALSE),3)</f>
        <v>0</v>
      </c>
      <c r="W120" s="15">
        <f>ROUND(VLOOKUP($C$2,'[218]ERU-1'!$A$6:$BE$17,W$2,FALSE),3)</f>
        <v>0</v>
      </c>
      <c r="X120" s="15">
        <f>ROUND(VLOOKUP($C$2,'[218]ERU-1'!$A$6:$BE$17,X$2,FALSE),3)</f>
        <v>363</v>
      </c>
      <c r="Y120" s="15">
        <f>ROUND(VLOOKUP($C$2,'[218]ERU-1'!$A$6:$BE$17,Y$2,FALSE),3)</f>
        <v>0</v>
      </c>
      <c r="Z120" s="15">
        <f>ROUND(VLOOKUP($C$2,'[218]ERU-1'!$A$6:$BE$17,Z$2,FALSE),3)</f>
        <v>0.46</v>
      </c>
      <c r="AA120" s="15">
        <f>ROUND(VLOOKUP($C$2,'[218]ERU-1'!$A$6:$BE$17,AA$2,FALSE),3)</f>
        <v>78.319999999999993</v>
      </c>
      <c r="AB120" s="15">
        <f>ROUND(VLOOKUP($C$2,'[218]ERU-1'!$A$6:$BE$17,AB$2,FALSE),3)</f>
        <v>4.2320000000000002</v>
      </c>
      <c r="AC120" s="15">
        <f>ROUND(VLOOKUP($C$2,'[218]ERU-1'!$A$6:$BE$17,AC$2,FALSE),3)</f>
        <v>0</v>
      </c>
      <c r="AD120" s="15">
        <f>ROUND(VLOOKUP($C$2,'[218]ERU-1'!$A$6:$BE$17,AD$2,FALSE),3)</f>
        <v>0</v>
      </c>
      <c r="AE120" s="15">
        <f>ROUND(VLOOKUP($C$2,'[218]ERU-1'!$A$6:$BE$17,AE$2,FALSE),3)</f>
        <v>0</v>
      </c>
      <c r="AF120" s="15">
        <f>ROUND(VLOOKUP($C$2,'[218]ERU-1'!$A$6:$BE$17,AF$2,FALSE),3)</f>
        <v>0</v>
      </c>
      <c r="AG120" s="15">
        <f>ROUND(VLOOKUP($C$2,'[218]ERU-1'!$A$6:$BE$17,AG$2,FALSE),3)</f>
        <v>0</v>
      </c>
      <c r="AH120" s="15">
        <f>ROUND(VLOOKUP($C$2,'[218]ERU-1'!$A$6:$BE$17,AH$2,FALSE),3)</f>
        <v>363</v>
      </c>
      <c r="AI120" s="15">
        <f>ROUND(VLOOKUP($C$2,'[218]ERU-1'!$A$6:$BE$17,AI$2,FALSE),3)</f>
        <v>0</v>
      </c>
      <c r="AJ120" s="15" t="s">
        <v>812</v>
      </c>
      <c r="AK120" s="15">
        <f>ROUND(VLOOKUP($C$2,'[218]ERU-1'!$A$6:$BE$17,AK$2,FALSE),3)</f>
        <v>0</v>
      </c>
      <c r="AL120" s="15">
        <f>ROUND(VLOOKUP($C$2,'[218]ERU-1'!$A$6:$BE$17,AL$2,FALSE),3)</f>
        <v>0</v>
      </c>
      <c r="AM120" s="15">
        <f>ROUND(VLOOKUP($C$2,'[218]ERU-1'!$A$6:$BE$17,AM$2,FALSE),3)</f>
        <v>74.548000000000002</v>
      </c>
      <c r="AN120" s="15">
        <f>ROUND(VLOOKUP($C$2,'[218]ERU-1'!$A$6:$BE$17,AN$2,FALSE),3)</f>
        <v>0</v>
      </c>
      <c r="AO120" s="15">
        <f>ROUND(VLOOKUP($C$2,'[218]ERU-1'!$A$6:$BE$17,AO$2,FALSE),3)</f>
        <v>0</v>
      </c>
      <c r="AP120" s="15">
        <f>ROUND(VLOOKUP($C$2,'[218]ERU-1'!$A$6:$BE$17,AP$2,FALSE),3)</f>
        <v>0</v>
      </c>
      <c r="AQ120" s="15">
        <f>ROUND(VLOOKUP($C$2,'[218]ERU-1'!$A$6:$BE$17,AQ$2,FALSE),3)</f>
        <v>0</v>
      </c>
      <c r="AR120" s="15">
        <f>ROUND(VLOOKUP($C$2,'[218]ERU-1'!$A$6:$BE$17,AR$2,FALSE),3)</f>
        <v>0</v>
      </c>
      <c r="AS120" s="15">
        <f>ROUND(VLOOKUP($C$2,'[218]ERU-1'!$A$6:$BE$17,AS$2,FALSE),3)</f>
        <v>0</v>
      </c>
      <c r="AT120" s="15">
        <f>ROUND(VLOOKUP($C$2,'[218]ERU-1'!$A$6:$BE$17,AT$2,FALSE),3)</f>
        <v>0</v>
      </c>
      <c r="AU120" s="15">
        <f>ROUND(VLOOKUP($C$2,'[218]ERU-1'!$A$6:$BE$17,AU$2,FALSE),3)</f>
        <v>0</v>
      </c>
      <c r="AV120" s="15">
        <f>ROUND(VLOOKUP($C$2,'[218]ERU-1'!$A$6:$BE$17,AV$2,FALSE),3)</f>
        <v>363</v>
      </c>
      <c r="AW120" s="15">
        <f>ROUND(VLOOKUP($C$2,'[218]ERU-1'!$A$6:$BE$17,AW$2,FALSE),3)</f>
        <v>0</v>
      </c>
      <c r="AX120" s="15">
        <f>ROUND(VLOOKUP($C$2,'[218]ERU-1'!$A$6:$BE$17,AX$2,FALSE),3)</f>
        <v>0</v>
      </c>
      <c r="AY120" s="15">
        <f>ROUND(VLOOKUP($C$2,'[218]ERU-1'!$A$6:$BE$17,AY$2,FALSE),3)</f>
        <v>0</v>
      </c>
      <c r="AZ120" s="15">
        <f>ROUND(VLOOKUP($C$2,'[218]ERU-1'!$A$6:$BE$17,AZ$2,FALSE),3)</f>
        <v>0</v>
      </c>
      <c r="BA120" s="15">
        <f>ROUND(VLOOKUP($C$2,'[218]ERU-1'!$A$6:$BE$17,BA$2,FALSE),3)</f>
        <v>0</v>
      </c>
      <c r="BB120" s="15">
        <f>ROUND(VLOOKUP($C$2,'[218]ERU-1'!$A$6:$BE$17,BB$2,FALSE),3)</f>
        <v>0</v>
      </c>
      <c r="BC120" s="15">
        <f>ROUND(VLOOKUP($C$2,'[218]ERU-1'!$A$6:$BE$17,BC$2,FALSE),3)</f>
        <v>0</v>
      </c>
      <c r="BD120" s="15">
        <f>ROUND(VLOOKUP($C$2,'[218]ERU-1'!$A$6:$BE$17,BD$2,FALSE),3)</f>
        <v>0</v>
      </c>
      <c r="BE120" s="15">
        <f>ROUND(VLOOKUP($C$2,'[218]ERU-1'!$A$6:$BE$17,BE$2,FALSE),3)</f>
        <v>78.319999999999993</v>
      </c>
      <c r="BF120" s="15">
        <f>ROUND(VLOOKUP($C$2,'[218]ERU-1'!$A$6:$BE$17,BF$2,FALSE),3)</f>
        <v>363</v>
      </c>
      <c r="BG120" s="15">
        <f>ROUND(VLOOKUP($C$2,'[218]ERU-1'!$A$6:$BE$17,BG$2,FALSE),3)</f>
        <v>229.34200000000001</v>
      </c>
      <c r="BH120" s="15"/>
      <c r="BI120" s="15"/>
      <c r="BJ120" s="15" t="s">
        <v>821</v>
      </c>
      <c r="BK120" s="15" t="str">
        <f>INDEX(Licence!$I$2:$I$181,MATCH(Data!BJ120,Licence!$C$2:$C$181,0))</f>
        <v>Pardubický</v>
      </c>
      <c r="BL120" s="15">
        <f>INDEX(Licence!$G$2:$G$181,MATCH(Data!BJ120,Licence!$C$2:$C$181,0))/1000</f>
        <v>0.2</v>
      </c>
      <c r="BM120" s="15">
        <f>INDEX(Licence!$F$2:$F$181,MATCH(Data!BJ120,Licence!$C$2:$C$181,0))/1000</f>
        <v>0.3</v>
      </c>
      <c r="BN120" s="15" t="str">
        <f>INDEX(Licence!$K$2:$K$181,MATCH(Data!BJ120,Licence!$C$2:$C$181,0))</f>
        <v>ČEZ Distribuce, a.s.</v>
      </c>
      <c r="BO120" s="15"/>
      <c r="BP120" s="16"/>
      <c r="BS120" t="str">
        <f t="shared" si="16"/>
        <v>KJ - Helvikovice</v>
      </c>
    </row>
    <row r="121" spans="1:71" ht="18.75" x14ac:dyDescent="0.3">
      <c r="A121" s="49">
        <v>4295</v>
      </c>
      <c r="B121" s="25">
        <f t="shared" si="12"/>
        <v>117</v>
      </c>
      <c r="C121" s="14" t="s">
        <v>822</v>
      </c>
      <c r="D121" s="15" t="str">
        <f t="shared" si="13"/>
        <v>Únor</v>
      </c>
      <c r="E121" s="15">
        <f>ROUND(VLOOKUP($C$2,'[219]ERU-1'!$A$6:$BE$17,E$2,FALSE),3)</f>
        <v>2</v>
      </c>
      <c r="F121" s="47">
        <f t="shared" si="10"/>
        <v>0</v>
      </c>
      <c r="G121" s="15">
        <f>ROUND(VLOOKUP($C$2,'[220]ERU-1'!$A$6:$BE$17,G$2,FALSE),3)</f>
        <v>846.70899999999995</v>
      </c>
      <c r="H121" s="15">
        <f>ROUND(VLOOKUP($C$2,'[220]ERU-1'!$A$6:$BE$17,H$2,FALSE),3)</f>
        <v>396.44</v>
      </c>
      <c r="I121" s="15">
        <f>ROUND(VLOOKUP($C$2,'[220]ERU-1'!$A$6:$BE$17,I$2,FALSE),3)</f>
        <v>450.26900000000001</v>
      </c>
      <c r="J121" s="15">
        <f>ROUND(VLOOKUP($C$2,'[220]ERU-1'!$A$6:$BE$17,J$2,FALSE),3)</f>
        <v>34.828000000000003</v>
      </c>
      <c r="K121" s="15">
        <f>ROUND(VLOOKUP($C$2,'[220]ERU-1'!$A$6:$BE$17,K$2,FALSE),3)</f>
        <v>0</v>
      </c>
      <c r="L121" s="15">
        <f>ROUND(VLOOKUP($C$2,'[220]ERU-1'!$A$6:$BE$17,L$2,FALSE),3)</f>
        <v>312.56</v>
      </c>
      <c r="M121" s="15">
        <f>ROUND(VLOOKUP($C$2,'[220]ERU-1'!$A$6:$BE$17,M$2,FALSE),3)</f>
        <v>1.0760000000000001</v>
      </c>
      <c r="N121" s="15">
        <f>ROUND(VLOOKUP($C$2,'[220]ERU-1'!$A$6:$BE$17,N$2,FALSE),3)</f>
        <v>1.222</v>
      </c>
      <c r="O121" s="15">
        <f>ROUND(VLOOKUP($C$2,'[220]ERU-1'!$A$6:$BE$17,O$2,FALSE),3)</f>
        <v>0</v>
      </c>
      <c r="P121" s="15">
        <f>ROUND(VLOOKUP($C$2,'[220]ERU-1'!$A$6:$BE$17,P$2,FALSE),3)</f>
        <v>0</v>
      </c>
      <c r="Q121" s="15">
        <f>ROUND(VLOOKUP($C$2,'[220]ERU-1'!$A$6:$BE$17,Q$2,FALSE),3)</f>
        <v>310.262</v>
      </c>
      <c r="R121" s="43">
        <f t="shared" si="11"/>
        <v>0</v>
      </c>
      <c r="S121" s="15">
        <f>ROUND(VLOOKUP($C$2,'[220]ERU-1'!$A$6:$BE$17,S$2,FALSE),3)</f>
        <v>1278</v>
      </c>
      <c r="T121" s="15">
        <f>ROUND(VLOOKUP($C$2,'[220]ERU-1'!$A$6:$BE$17,T$2,FALSE),3)</f>
        <v>0</v>
      </c>
      <c r="U121" s="15">
        <f>ROUND(VLOOKUP($C$2,'[220]ERU-1'!$A$6:$BE$17,U$2,FALSE),3)</f>
        <v>0</v>
      </c>
      <c r="V121" s="15">
        <f>ROUND(VLOOKUP($C$2,'[220]ERU-1'!$A$6:$BE$17,V$2,FALSE),3)</f>
        <v>0</v>
      </c>
      <c r="W121" s="15">
        <f>ROUND(VLOOKUP($C$2,'[220]ERU-1'!$A$6:$BE$17,W$2,FALSE),3)</f>
        <v>0</v>
      </c>
      <c r="X121" s="15">
        <f>ROUND(VLOOKUP($C$2,'[220]ERU-1'!$A$6:$BE$17,X$2,FALSE),3)</f>
        <v>1278</v>
      </c>
      <c r="Y121" s="15">
        <f>ROUND(VLOOKUP($C$2,'[220]ERU-1'!$A$6:$BE$17,Y$2,FALSE),3)</f>
        <v>0</v>
      </c>
      <c r="Z121" s="15">
        <f>ROUND(VLOOKUP($C$2,'[220]ERU-1'!$A$6:$BE$17,Z$2,FALSE),3)</f>
        <v>1.1839999999999999</v>
      </c>
      <c r="AA121" s="15">
        <f>ROUND(VLOOKUP($C$2,'[220]ERU-1'!$A$6:$BE$17,AA$2,FALSE),3)</f>
        <v>312.56</v>
      </c>
      <c r="AB121" s="15">
        <f>ROUND(VLOOKUP($C$2,'[220]ERU-1'!$A$6:$BE$17,AB$2,FALSE),3)</f>
        <v>3.4820000000000002</v>
      </c>
      <c r="AC121" s="15">
        <f>ROUND(VLOOKUP($C$2,'[220]ERU-1'!$A$6:$BE$17,AC$2,FALSE),3)</f>
        <v>0</v>
      </c>
      <c r="AD121" s="15">
        <f>ROUND(VLOOKUP($C$2,'[220]ERU-1'!$A$6:$BE$17,AD$2,FALSE),3)</f>
        <v>0</v>
      </c>
      <c r="AE121" s="15">
        <f>ROUND(VLOOKUP($C$2,'[220]ERU-1'!$A$6:$BE$17,AE$2,FALSE),3)</f>
        <v>0</v>
      </c>
      <c r="AF121" s="15">
        <f>ROUND(VLOOKUP($C$2,'[220]ERU-1'!$A$6:$BE$17,AF$2,FALSE),3)</f>
        <v>0</v>
      </c>
      <c r="AG121" s="15">
        <f>ROUND(VLOOKUP($C$2,'[220]ERU-1'!$A$6:$BE$17,AG$2,FALSE),3)</f>
        <v>0</v>
      </c>
      <c r="AH121" s="15">
        <f>ROUND(VLOOKUP($C$2,'[220]ERU-1'!$A$6:$BE$17,AH$2,FALSE),3)</f>
        <v>1278</v>
      </c>
      <c r="AI121" s="15">
        <f>ROUND(VLOOKUP($C$2,'[220]ERU-1'!$A$6:$BE$17,AI$2,FALSE),3)</f>
        <v>0</v>
      </c>
      <c r="AJ121" s="15" t="s">
        <v>812</v>
      </c>
      <c r="AK121" s="15">
        <f>ROUND(VLOOKUP($C$2,'[220]ERU-1'!$A$6:$BE$17,AK$2,FALSE),3)</f>
        <v>0</v>
      </c>
      <c r="AL121" s="15">
        <f>ROUND(VLOOKUP($C$2,'[220]ERU-1'!$A$6:$BE$17,AL$2,FALSE),3)</f>
        <v>0</v>
      </c>
      <c r="AM121" s="15">
        <f>ROUND(VLOOKUP($C$2,'[220]ERU-1'!$A$6:$BE$17,AM$2,FALSE),3)</f>
        <v>310.262</v>
      </c>
      <c r="AN121" s="15">
        <f>ROUND(VLOOKUP($C$2,'[220]ERU-1'!$A$6:$BE$17,AN$2,FALSE),3)</f>
        <v>0</v>
      </c>
      <c r="AO121" s="15">
        <f>ROUND(VLOOKUP($C$2,'[220]ERU-1'!$A$6:$BE$17,AO$2,FALSE),3)</f>
        <v>0</v>
      </c>
      <c r="AP121" s="15">
        <f>ROUND(VLOOKUP($C$2,'[220]ERU-1'!$A$6:$BE$17,AP$2,FALSE),3)</f>
        <v>0</v>
      </c>
      <c r="AQ121" s="15">
        <f>ROUND(VLOOKUP($C$2,'[220]ERU-1'!$A$6:$BE$17,AQ$2,FALSE),3)</f>
        <v>0</v>
      </c>
      <c r="AR121" s="15">
        <f>ROUND(VLOOKUP($C$2,'[220]ERU-1'!$A$6:$BE$17,AR$2,FALSE),3)</f>
        <v>0</v>
      </c>
      <c r="AS121" s="15">
        <f>ROUND(VLOOKUP($C$2,'[220]ERU-1'!$A$6:$BE$17,AS$2,FALSE),3)</f>
        <v>0</v>
      </c>
      <c r="AT121" s="15">
        <f>ROUND(VLOOKUP($C$2,'[220]ERU-1'!$A$6:$BE$17,AT$2,FALSE),3)</f>
        <v>0</v>
      </c>
      <c r="AU121" s="15">
        <f>ROUND(VLOOKUP($C$2,'[220]ERU-1'!$A$6:$BE$17,AU$2,FALSE),3)</f>
        <v>0</v>
      </c>
      <c r="AV121" s="15">
        <f>ROUND(VLOOKUP($C$2,'[220]ERU-1'!$A$6:$BE$17,AV$2,FALSE),3)</f>
        <v>1278</v>
      </c>
      <c r="AW121" s="15">
        <f>ROUND(VLOOKUP($C$2,'[220]ERU-1'!$A$6:$BE$17,AW$2,FALSE),3)</f>
        <v>0</v>
      </c>
      <c r="AX121" s="15">
        <f>ROUND(VLOOKUP($C$2,'[220]ERU-1'!$A$6:$BE$17,AX$2,FALSE),3)</f>
        <v>0</v>
      </c>
      <c r="AY121" s="15">
        <f>ROUND(VLOOKUP($C$2,'[220]ERU-1'!$A$6:$BE$17,AY$2,FALSE),3)</f>
        <v>0</v>
      </c>
      <c r="AZ121" s="15">
        <f>ROUND(VLOOKUP($C$2,'[220]ERU-1'!$A$6:$BE$17,AZ$2,FALSE),3)</f>
        <v>0</v>
      </c>
      <c r="BA121" s="15">
        <f>ROUND(VLOOKUP($C$2,'[220]ERU-1'!$A$6:$BE$17,BA$2,FALSE),3)</f>
        <v>0</v>
      </c>
      <c r="BB121" s="15">
        <f>ROUND(VLOOKUP($C$2,'[220]ERU-1'!$A$6:$BE$17,BB$2,FALSE),3)</f>
        <v>0</v>
      </c>
      <c r="BC121" s="15">
        <f>ROUND(VLOOKUP($C$2,'[220]ERU-1'!$A$6:$BE$17,BC$2,FALSE),3)</f>
        <v>0</v>
      </c>
      <c r="BD121" s="15">
        <f>ROUND(VLOOKUP($C$2,'[220]ERU-1'!$A$6:$BE$17,BD$2,FALSE),3)</f>
        <v>0</v>
      </c>
      <c r="BE121" s="15">
        <f>ROUND(VLOOKUP($C$2,'[220]ERU-1'!$A$6:$BE$17,BE$2,FALSE),3)</f>
        <v>312.56</v>
      </c>
      <c r="BF121" s="15">
        <f>ROUND(VLOOKUP($C$2,'[220]ERU-1'!$A$6:$BE$17,BF$2,FALSE),3)</f>
        <v>1278</v>
      </c>
      <c r="BG121" s="15">
        <f>ROUND(VLOOKUP($C$2,'[220]ERU-1'!$A$6:$BE$17,BG$2,FALSE),3)</f>
        <v>846.70899999999995</v>
      </c>
      <c r="BH121" s="15"/>
      <c r="BI121" s="15"/>
      <c r="BJ121" s="15" t="s">
        <v>827</v>
      </c>
      <c r="BK121" s="15" t="str">
        <f>INDEX(Licence!$I$2:$I$181,MATCH(Data!BJ121,Licence!$C$2:$C$181,0))</f>
        <v>Moravskoslezský</v>
      </c>
      <c r="BL121" s="15">
        <f>INDEX(Licence!$G$2:$G$181,MATCH(Data!BJ121,Licence!$C$2:$C$181,0))/1000</f>
        <v>0.999</v>
      </c>
      <c r="BM121" s="15">
        <f>INDEX(Licence!$F$2:$F$181,MATCH(Data!BJ121,Licence!$C$2:$C$181,0))/1000</f>
        <v>1.2070000000000001</v>
      </c>
      <c r="BN121" s="15" t="str">
        <f>INDEX(Licence!$K$2:$K$181,MATCH(Data!BJ121,Licence!$C$2:$C$181,0))</f>
        <v>ČEZ Distribuce, a.s.</v>
      </c>
      <c r="BO121" s="15"/>
      <c r="BP121" s="16">
        <f t="shared" si="15"/>
        <v>78.841727204978326</v>
      </c>
      <c r="BR121" s="50"/>
      <c r="BS121" t="str">
        <f t="shared" si="16"/>
        <v>KJ - Mondelez Opava</v>
      </c>
    </row>
    <row r="122" spans="1:71" ht="18.75" x14ac:dyDescent="0.3">
      <c r="A122">
        <v>4243</v>
      </c>
      <c r="B122" s="25">
        <f t="shared" si="12"/>
        <v>118</v>
      </c>
      <c r="C122" s="14" t="s">
        <v>823</v>
      </c>
      <c r="D122" s="15" t="str">
        <f t="shared" si="13"/>
        <v>Únor</v>
      </c>
      <c r="E122" s="15">
        <f>ROUND(VLOOKUP($C$2,'[221]ERU-1'!$A$6:$BE$17,E$2,FALSE),3)</f>
        <v>2</v>
      </c>
      <c r="F122" s="47">
        <f t="shared" si="10"/>
        <v>0</v>
      </c>
      <c r="G122" s="15">
        <f>ROUND(VLOOKUP($C$2,'[222]ERU-1'!$A$6:$BE$17,G$2,FALSE),3)</f>
        <v>669.82600000000002</v>
      </c>
      <c r="H122" s="15">
        <f>ROUND(VLOOKUP($C$2,'[222]ERU-1'!$A$6:$BE$17,H$2,FALSE),3)</f>
        <v>307.89499999999998</v>
      </c>
      <c r="I122" s="15">
        <f>ROUND(VLOOKUP($C$2,'[222]ERU-1'!$A$6:$BE$17,I$2,FALSE),3)</f>
        <v>361.93099999999998</v>
      </c>
      <c r="J122" s="15">
        <f>ROUND(VLOOKUP($C$2,'[222]ERU-1'!$A$6:$BE$17,J$2,FALSE),3)</f>
        <v>35.151000000000003</v>
      </c>
      <c r="K122" s="15">
        <f>ROUND(VLOOKUP($C$2,'[222]ERU-1'!$A$6:$BE$17,K$2,FALSE),3)</f>
        <v>0</v>
      </c>
      <c r="L122" s="15">
        <f>ROUND(VLOOKUP($C$2,'[222]ERU-1'!$A$6:$BE$17,L$2,FALSE),3)</f>
        <v>246.94</v>
      </c>
      <c r="M122" s="15">
        <f>ROUND(VLOOKUP($C$2,'[222]ERU-1'!$A$6:$BE$17,M$2,FALSE),3)</f>
        <v>2.04</v>
      </c>
      <c r="N122" s="15">
        <f>ROUND(VLOOKUP($C$2,'[222]ERU-1'!$A$6:$BE$17,N$2,FALSE),3)</f>
        <v>2.399</v>
      </c>
      <c r="O122" s="15">
        <f>ROUND(VLOOKUP($C$2,'[222]ERU-1'!$A$6:$BE$17,O$2,FALSE),3)</f>
        <v>0</v>
      </c>
      <c r="P122" s="15">
        <f>ROUND(VLOOKUP($C$2,'[222]ERU-1'!$A$6:$BE$17,P$2,FALSE),3)</f>
        <v>0</v>
      </c>
      <c r="Q122" s="15">
        <f>ROUND(VLOOKUP($C$2,'[222]ERU-1'!$A$6:$BE$17,Q$2,FALSE),3)</f>
        <v>242.501</v>
      </c>
      <c r="R122" s="43">
        <f t="shared" si="11"/>
        <v>0</v>
      </c>
      <c r="S122" s="15">
        <f>ROUND(VLOOKUP($C$2,'[222]ERU-1'!$A$6:$BE$17,S$2,FALSE),3)</f>
        <v>1045</v>
      </c>
      <c r="T122" s="15">
        <f>ROUND(VLOOKUP($C$2,'[222]ERU-1'!$A$6:$BE$17,T$2,FALSE),3)</f>
        <v>0</v>
      </c>
      <c r="U122" s="15">
        <f>ROUND(VLOOKUP($C$2,'[222]ERU-1'!$A$6:$BE$17,U$2,FALSE),3)</f>
        <v>0</v>
      </c>
      <c r="V122" s="15">
        <f>ROUND(VLOOKUP($C$2,'[222]ERU-1'!$A$6:$BE$17,V$2,FALSE),3)</f>
        <v>0</v>
      </c>
      <c r="W122" s="15">
        <f>ROUND(VLOOKUP($C$2,'[222]ERU-1'!$A$6:$BE$17,W$2,FALSE),3)</f>
        <v>0</v>
      </c>
      <c r="X122" s="15">
        <f>ROUND(VLOOKUP($C$2,'[222]ERU-1'!$A$6:$BE$17,X$2,FALSE),3)</f>
        <v>1045</v>
      </c>
      <c r="Y122" s="15">
        <f>ROUND(VLOOKUP($C$2,'[222]ERU-1'!$A$6:$BE$17,Y$2,FALSE),3)</f>
        <v>0</v>
      </c>
      <c r="Z122" s="15">
        <f>ROUND(VLOOKUP($C$2,'[222]ERU-1'!$A$6:$BE$17,Z$2,FALSE),3)</f>
        <v>0.754</v>
      </c>
      <c r="AA122" s="15">
        <f>ROUND(VLOOKUP($C$2,'[222]ERU-1'!$A$6:$BE$17,AA$2,FALSE),3)</f>
        <v>246.94</v>
      </c>
      <c r="AB122" s="15">
        <f>ROUND(VLOOKUP($C$2,'[222]ERU-1'!$A$6:$BE$17,AB$2,FALSE),3)</f>
        <v>5.1929999999999996</v>
      </c>
      <c r="AC122" s="15">
        <f>ROUND(VLOOKUP($C$2,'[222]ERU-1'!$A$6:$BE$17,AC$2,FALSE),3)</f>
        <v>0</v>
      </c>
      <c r="AD122" s="15">
        <f>ROUND(VLOOKUP($C$2,'[222]ERU-1'!$A$6:$BE$17,AD$2,FALSE),3)</f>
        <v>0</v>
      </c>
      <c r="AE122" s="15">
        <f>ROUND(VLOOKUP($C$2,'[222]ERU-1'!$A$6:$BE$17,AE$2,FALSE),3)</f>
        <v>0</v>
      </c>
      <c r="AF122" s="15">
        <f>ROUND(VLOOKUP($C$2,'[222]ERU-1'!$A$6:$BE$17,AF$2,FALSE),3)</f>
        <v>0</v>
      </c>
      <c r="AG122" s="15">
        <f>ROUND(VLOOKUP($C$2,'[222]ERU-1'!$A$6:$BE$17,AG$2,FALSE),3)</f>
        <v>0</v>
      </c>
      <c r="AH122" s="15">
        <f>ROUND(VLOOKUP($C$2,'[222]ERU-1'!$A$6:$BE$17,AH$2,FALSE),3)</f>
        <v>1045</v>
      </c>
      <c r="AI122" s="15">
        <f>ROUND(VLOOKUP($C$2,'[222]ERU-1'!$A$6:$BE$17,AI$2,FALSE),3)</f>
        <v>0</v>
      </c>
      <c r="AJ122" s="15" t="s">
        <v>812</v>
      </c>
      <c r="AK122" s="15">
        <f>ROUND(VLOOKUP($C$2,'[222]ERU-1'!$A$6:$BE$17,AK$2,FALSE),3)</f>
        <v>0</v>
      </c>
      <c r="AL122" s="15">
        <f>ROUND(VLOOKUP($C$2,'[222]ERU-1'!$A$6:$BE$17,AL$2,FALSE),3)</f>
        <v>0</v>
      </c>
      <c r="AM122" s="15">
        <f>ROUND(VLOOKUP($C$2,'[222]ERU-1'!$A$6:$BE$17,AM$2,FALSE),3)</f>
        <v>242.501</v>
      </c>
      <c r="AN122" s="15">
        <f>ROUND(VLOOKUP($C$2,'[222]ERU-1'!$A$6:$BE$17,AN$2,FALSE),3)</f>
        <v>0</v>
      </c>
      <c r="AO122" s="15">
        <f>ROUND(VLOOKUP($C$2,'[222]ERU-1'!$A$6:$BE$17,AO$2,FALSE),3)</f>
        <v>0</v>
      </c>
      <c r="AP122" s="15">
        <f>ROUND(VLOOKUP($C$2,'[222]ERU-1'!$A$6:$BE$17,AP$2,FALSE),3)</f>
        <v>0</v>
      </c>
      <c r="AQ122" s="15">
        <f>ROUND(VLOOKUP($C$2,'[222]ERU-1'!$A$6:$BE$17,AQ$2,FALSE),3)</f>
        <v>0</v>
      </c>
      <c r="AR122" s="15">
        <f>ROUND(VLOOKUP($C$2,'[222]ERU-1'!$A$6:$BE$17,AR$2,FALSE),3)</f>
        <v>0</v>
      </c>
      <c r="AS122" s="15">
        <f>ROUND(VLOOKUP($C$2,'[222]ERU-1'!$A$6:$BE$17,AS$2,FALSE),3)</f>
        <v>0</v>
      </c>
      <c r="AT122" s="15">
        <f>ROUND(VLOOKUP($C$2,'[222]ERU-1'!$A$6:$BE$17,AT$2,FALSE),3)</f>
        <v>0</v>
      </c>
      <c r="AU122" s="15">
        <f>ROUND(VLOOKUP($C$2,'[222]ERU-1'!$A$6:$BE$17,AU$2,FALSE),3)</f>
        <v>0</v>
      </c>
      <c r="AV122" s="15">
        <f>ROUND(VLOOKUP($C$2,'[222]ERU-1'!$A$6:$BE$17,AV$2,FALSE),3)</f>
        <v>0</v>
      </c>
      <c r="AW122" s="15">
        <f>ROUND(VLOOKUP($C$2,'[222]ERU-1'!$A$6:$BE$17,AW$2,FALSE),3)</f>
        <v>0</v>
      </c>
      <c r="AX122" s="15">
        <f>ROUND(VLOOKUP($C$2,'[222]ERU-1'!$A$6:$BE$17,AX$2,FALSE),3)</f>
        <v>0</v>
      </c>
      <c r="AY122" s="15">
        <f>ROUND(VLOOKUP($C$2,'[222]ERU-1'!$A$6:$BE$17,AY$2,FALSE),3)</f>
        <v>0</v>
      </c>
      <c r="AZ122" s="15">
        <f>ROUND(VLOOKUP($C$2,'[222]ERU-1'!$A$6:$BE$17,AZ$2,FALSE),3)</f>
        <v>0</v>
      </c>
      <c r="BA122" s="15">
        <f>ROUND(VLOOKUP($C$2,'[222]ERU-1'!$A$6:$BE$17,BA$2,FALSE),3)</f>
        <v>0</v>
      </c>
      <c r="BB122" s="15">
        <f>ROUND(VLOOKUP($C$2,'[222]ERU-1'!$A$6:$BE$17,BB$2,FALSE),3)</f>
        <v>1045</v>
      </c>
      <c r="BC122" s="15">
        <f>ROUND(VLOOKUP($C$2,'[222]ERU-1'!$A$6:$BE$17,BC$2,FALSE),3)</f>
        <v>0</v>
      </c>
      <c r="BD122" s="15">
        <f>ROUND(VLOOKUP($C$2,'[222]ERU-1'!$A$6:$BE$17,BD$2,FALSE),3)</f>
        <v>0</v>
      </c>
      <c r="BE122" s="15">
        <f>ROUND(VLOOKUP($C$2,'[222]ERU-1'!$A$6:$BE$17,BE$2,FALSE),3)</f>
        <v>246.94</v>
      </c>
      <c r="BF122" s="15">
        <f>ROUND(VLOOKUP($C$2,'[222]ERU-1'!$A$6:$BE$17,BF$2,FALSE),3)</f>
        <v>1045</v>
      </c>
      <c r="BG122" s="15">
        <f>ROUND(VLOOKUP($C$2,'[222]ERU-1'!$A$6:$BE$17,BG$2,FALSE),3)</f>
        <v>669.82600000000002</v>
      </c>
      <c r="BH122" s="15"/>
      <c r="BI122" s="15"/>
      <c r="BJ122" s="15" t="s">
        <v>828</v>
      </c>
      <c r="BK122" s="15" t="str">
        <f>INDEX(Licence!$I$2:$I$181,MATCH(Data!BJ122,Licence!$C$2:$C$181,0))</f>
        <v>Jihočeský</v>
      </c>
      <c r="BL122" s="15">
        <f>INDEX(Licence!$G$2:$G$181,MATCH(Data!BJ122,Licence!$C$2:$C$181,0))/1000</f>
        <v>0.8</v>
      </c>
      <c r="BM122" s="15">
        <f>INDEX(Licence!$F$2:$F$181,MATCH(Data!BJ122,Licence!$C$2:$C$181,0))/1000</f>
        <v>0.94499999999999995</v>
      </c>
      <c r="BN122" s="15" t="str">
        <f>INDEX(Licence!$K$2:$K$181,MATCH(Data!BJ122,Licence!$C$2:$C$181,0))</f>
        <v>EG.D, a.s.</v>
      </c>
      <c r="BO122" s="15"/>
      <c r="BP122" s="16">
        <f t="shared" si="15"/>
        <v>80.202586608727898</v>
      </c>
      <c r="BR122" s="51"/>
      <c r="BS122" t="str">
        <f t="shared" si="16"/>
        <v>KJ - Veselí nad Lužnicí</v>
      </c>
    </row>
    <row r="123" spans="1:71" ht="18.75" x14ac:dyDescent="0.3">
      <c r="A123">
        <v>3971</v>
      </c>
      <c r="B123" s="25">
        <f t="shared" si="12"/>
        <v>119</v>
      </c>
      <c r="C123" s="14" t="s">
        <v>824</v>
      </c>
      <c r="D123" s="15" t="str">
        <f t="shared" si="13"/>
        <v>Únor</v>
      </c>
      <c r="E123" s="15">
        <f>ROUND(VLOOKUP($C$2,'[223]ERU-1'!$A$6:$BE$17,E$2,FALSE),3)</f>
        <v>2</v>
      </c>
      <c r="F123" s="47">
        <f t="shared" si="10"/>
        <v>0</v>
      </c>
      <c r="G123" s="15">
        <f>ROUND(VLOOKUP($C$2,'[224]ERU-1'!$A$6:$BE$17,G$2,FALSE),3)</f>
        <v>235.81700000000001</v>
      </c>
      <c r="H123" s="15">
        <f>ROUND(VLOOKUP($C$2,'[224]ERU-1'!$A$6:$BE$17,H$2,FALSE),3)</f>
        <v>105.628</v>
      </c>
      <c r="I123" s="15">
        <f>ROUND(VLOOKUP($C$2,'[224]ERU-1'!$A$6:$BE$17,I$2,FALSE),3)</f>
        <v>130.18899999999999</v>
      </c>
      <c r="J123" s="15">
        <f>ROUND(VLOOKUP($C$2,'[224]ERU-1'!$A$6:$BE$17,J$2,FALSE),3)</f>
        <v>34.667999999999999</v>
      </c>
      <c r="K123" s="15">
        <f>ROUND(VLOOKUP($C$2,'[224]ERU-1'!$A$6:$BE$17,K$2,FALSE),3)</f>
        <v>0</v>
      </c>
      <c r="L123" s="15">
        <f>ROUND(VLOOKUP($C$2,'[224]ERU-1'!$A$6:$BE$17,L$2,FALSE),3)</f>
        <v>84.29</v>
      </c>
      <c r="M123" s="15">
        <f>ROUND(VLOOKUP($C$2,'[224]ERU-1'!$A$6:$BE$17,M$2,FALSE),3)</f>
        <v>0.42</v>
      </c>
      <c r="N123" s="15">
        <f>ROUND(VLOOKUP($C$2,'[224]ERU-1'!$A$6:$BE$17,N$2,FALSE),3)</f>
        <v>0.51800000000000002</v>
      </c>
      <c r="O123" s="15">
        <f>ROUND(VLOOKUP($C$2,'[224]ERU-1'!$A$6:$BE$17,O$2,FALSE),3)</f>
        <v>0</v>
      </c>
      <c r="P123" s="15">
        <f>ROUND(VLOOKUP($C$2,'[224]ERU-1'!$A$6:$BE$17,P$2,FALSE),3)</f>
        <v>0</v>
      </c>
      <c r="Q123" s="15">
        <f>ROUND(VLOOKUP($C$2,'[224]ERU-1'!$A$6:$BE$17,Q$2,FALSE),3)</f>
        <v>83.352000000000004</v>
      </c>
      <c r="R123" s="15">
        <f>ROUND(VLOOKUP($C$2,'[224]ERU-1'!$A$6:$BE$17,R$2,FALSE),3)</f>
        <v>0</v>
      </c>
      <c r="S123" s="15">
        <f>ROUND(VLOOKUP($C$2,'[224]ERU-1'!$A$6:$BE$17,S$2,FALSE),3)</f>
        <v>374</v>
      </c>
      <c r="T123" s="15">
        <f>ROUND(VLOOKUP($C$2,'[224]ERU-1'!$A$6:$BE$17,T$2,FALSE),3)</f>
        <v>0</v>
      </c>
      <c r="U123" s="15">
        <f>ROUND(VLOOKUP($C$2,'[224]ERU-1'!$A$6:$BE$17,U$2,FALSE),3)</f>
        <v>0</v>
      </c>
      <c r="V123" s="15">
        <f>ROUND(VLOOKUP($C$2,'[224]ERU-1'!$A$6:$BE$17,V$2,FALSE),3)</f>
        <v>0</v>
      </c>
      <c r="W123" s="15">
        <f>ROUND(VLOOKUP($C$2,'[224]ERU-1'!$A$6:$BE$17,W$2,FALSE),3)</f>
        <v>0</v>
      </c>
      <c r="X123" s="15">
        <f>ROUND(VLOOKUP($C$2,'[224]ERU-1'!$A$6:$BE$17,X$2,FALSE),3)</f>
        <v>374</v>
      </c>
      <c r="Y123" s="15">
        <f>ROUND(VLOOKUP($C$2,'[224]ERU-1'!$A$6:$BE$17,Y$2,FALSE),3)</f>
        <v>0</v>
      </c>
      <c r="Z123" s="15">
        <f>ROUND(VLOOKUP($C$2,'[224]ERU-1'!$A$6:$BE$17,Z$2,FALSE),3)</f>
        <v>3.2000000000000001E-2</v>
      </c>
      <c r="AA123" s="15">
        <f>ROUND(VLOOKUP($C$2,'[224]ERU-1'!$A$6:$BE$17,AA$2,FALSE),3)</f>
        <v>84.29</v>
      </c>
      <c r="AB123" s="15">
        <f>ROUND(VLOOKUP($C$2,'[224]ERU-1'!$A$6:$BE$17,AB$2,FALSE),3)</f>
        <v>0.97</v>
      </c>
      <c r="AC123" s="15">
        <f>ROUND(VLOOKUP($C$2,'[224]ERU-1'!$A$6:$BE$17,AC$2,FALSE),3)</f>
        <v>0</v>
      </c>
      <c r="AD123" s="15">
        <f>ROUND(VLOOKUP($C$2,'[224]ERU-1'!$A$6:$BE$17,AD$2,FALSE),3)</f>
        <v>0</v>
      </c>
      <c r="AE123" s="15">
        <f>ROUND(VLOOKUP($C$2,'[224]ERU-1'!$A$6:$BE$17,AE$2,FALSE),3)</f>
        <v>0</v>
      </c>
      <c r="AF123" s="15">
        <f>ROUND(VLOOKUP($C$2,'[224]ERU-1'!$A$6:$BE$17,AF$2,FALSE),3)</f>
        <v>0</v>
      </c>
      <c r="AG123" s="15">
        <f>ROUND(VLOOKUP($C$2,'[224]ERU-1'!$A$6:$BE$17,AG$2,FALSE),3)</f>
        <v>0</v>
      </c>
      <c r="AH123" s="15">
        <f>ROUND(VLOOKUP($C$2,'[224]ERU-1'!$A$6:$BE$17,AH$2,FALSE),3)</f>
        <v>374</v>
      </c>
      <c r="AI123" s="15">
        <f>ROUND(VLOOKUP($C$2,'[224]ERU-1'!$A$6:$BE$17,AI$2,FALSE),3)</f>
        <v>0</v>
      </c>
      <c r="AJ123" s="15" t="s">
        <v>595</v>
      </c>
      <c r="AK123" s="15">
        <f>ROUND(VLOOKUP($C$2,'[224]ERU-1'!$A$6:$BE$17,AK$2,FALSE),3)</f>
        <v>0</v>
      </c>
      <c r="AL123" s="15">
        <f>ROUND(VLOOKUP($C$2,'[224]ERU-1'!$A$6:$BE$17,AL$2,FALSE),3)</f>
        <v>0</v>
      </c>
      <c r="AM123" s="15">
        <f>ROUND(VLOOKUP($C$2,'[224]ERU-1'!$A$6:$BE$17,AM$2,FALSE),3)</f>
        <v>83.352000000000004</v>
      </c>
      <c r="AN123" s="15">
        <f>ROUND(VLOOKUP($C$2,'[224]ERU-1'!$A$6:$BE$17,AN$2,FALSE),3)</f>
        <v>0</v>
      </c>
      <c r="AO123" s="15">
        <f>ROUND(VLOOKUP($C$2,'[224]ERU-1'!$A$6:$BE$17,AO$2,FALSE),3)</f>
        <v>0</v>
      </c>
      <c r="AP123" s="15">
        <f>ROUND(VLOOKUP($C$2,'[224]ERU-1'!$A$6:$BE$17,AP$2,FALSE),3)</f>
        <v>0</v>
      </c>
      <c r="AQ123" s="15">
        <f>ROUND(VLOOKUP($C$2,'[224]ERU-1'!$A$6:$BE$17,AQ$2,FALSE),3)</f>
        <v>0</v>
      </c>
      <c r="AR123" s="15">
        <f>ROUND(VLOOKUP($C$2,'[224]ERU-1'!$A$6:$BE$17,AR$2,FALSE),3)</f>
        <v>0</v>
      </c>
      <c r="AS123" s="15">
        <f>ROUND(VLOOKUP($C$2,'[224]ERU-1'!$A$6:$BE$17,AS$2,FALSE),3)</f>
        <v>0</v>
      </c>
      <c r="AT123" s="15">
        <f>ROUND(VLOOKUP($C$2,'[224]ERU-1'!$A$6:$BE$17,AT$2,FALSE),3)</f>
        <v>0</v>
      </c>
      <c r="AU123" s="15">
        <f>ROUND(VLOOKUP($C$2,'[224]ERU-1'!$A$6:$BE$17,AU$2,FALSE),3)</f>
        <v>0</v>
      </c>
      <c r="AV123" s="15">
        <f>ROUND(VLOOKUP($C$2,'[224]ERU-1'!$A$6:$BE$17,AV$2,FALSE),3)</f>
        <v>374</v>
      </c>
      <c r="AW123" s="15">
        <f>ROUND(VLOOKUP($C$2,'[224]ERU-1'!$A$6:$BE$17,AW$2,FALSE),3)</f>
        <v>0</v>
      </c>
      <c r="AX123" s="15">
        <f>ROUND(VLOOKUP($C$2,'[224]ERU-1'!$A$6:$BE$17,AX$2,FALSE),3)</f>
        <v>0</v>
      </c>
      <c r="AY123" s="15">
        <f>ROUND(VLOOKUP($C$2,'[224]ERU-1'!$A$6:$BE$17,AY$2,FALSE),3)</f>
        <v>0</v>
      </c>
      <c r="AZ123" s="15">
        <f>ROUND(VLOOKUP($C$2,'[224]ERU-1'!$A$6:$BE$17,AZ$2,FALSE),3)</f>
        <v>0</v>
      </c>
      <c r="BA123" s="15">
        <f>ROUND(VLOOKUP($C$2,'[224]ERU-1'!$A$6:$BE$17,BA$2,FALSE),3)</f>
        <v>0</v>
      </c>
      <c r="BB123" s="15">
        <f>ROUND(VLOOKUP($C$2,'[224]ERU-1'!$A$6:$BE$17,BB$2,FALSE),3)</f>
        <v>0</v>
      </c>
      <c r="BC123" s="15">
        <f>ROUND(VLOOKUP($C$2,'[224]ERU-1'!$A$6:$BE$17,BC$2,FALSE),3)</f>
        <v>0</v>
      </c>
      <c r="BD123" s="15">
        <f>ROUND(VLOOKUP($C$2,'[224]ERU-1'!$A$6:$BE$17,BD$2,FALSE),3)</f>
        <v>0</v>
      </c>
      <c r="BE123" s="15">
        <f>ROUND(VLOOKUP($C$2,'[224]ERU-1'!$A$6:$BE$17,BE$2,FALSE),3)</f>
        <v>84.29</v>
      </c>
      <c r="BF123" s="15">
        <f>ROUND(VLOOKUP($C$2,'[224]ERU-1'!$A$6:$BE$17,BF$2,FALSE),3)</f>
        <v>374</v>
      </c>
      <c r="BG123" s="15">
        <f>ROUND(VLOOKUP($C$2,'[224]ERU-1'!$A$6:$BE$17,BG$2,FALSE),3)</f>
        <v>235.81700000000001</v>
      </c>
      <c r="BH123" s="15"/>
      <c r="BI123" s="15"/>
      <c r="BJ123" s="15" t="s">
        <v>829</v>
      </c>
      <c r="BK123" s="15" t="str">
        <f>INDEX(Licence!$I$2:$I$181,MATCH(Data!BJ123,Licence!$C$2:$C$181,0))</f>
        <v>Karlovarský</v>
      </c>
      <c r="BL123" s="15">
        <f>INDEX(Licence!$G$2:$G$181,MATCH(Data!BJ123,Licence!$C$2:$C$181,0))/1000</f>
        <v>0.2</v>
      </c>
      <c r="BM123" s="15">
        <f>INDEX(Licence!$F$2:$F$181,MATCH(Data!BJ123,Licence!$C$2:$C$181,0))/1000</f>
        <v>0.28599999999999998</v>
      </c>
      <c r="BN123" s="15" t="str">
        <f>INDEX(Licence!$K$2:$K$181,MATCH(Data!BJ123,Licence!$C$2:$C$181,0))</f>
        <v>ČEZ Distribuce, a.s.</v>
      </c>
      <c r="BO123" s="15"/>
      <c r="BP123" s="16">
        <f t="shared" si="15"/>
        <v>79.798695127530621</v>
      </c>
      <c r="BR123" s="51"/>
      <c r="BS123" t="str">
        <f t="shared" si="16"/>
        <v>KJ - Luby ul. Tovární</v>
      </c>
    </row>
    <row r="124" spans="1:71" ht="18.75" x14ac:dyDescent="0.3">
      <c r="A124">
        <v>3972</v>
      </c>
      <c r="B124" s="25">
        <f t="shared" si="12"/>
        <v>120</v>
      </c>
      <c r="C124" s="14" t="s">
        <v>825</v>
      </c>
      <c r="D124" s="15" t="str">
        <f t="shared" si="13"/>
        <v>Únor</v>
      </c>
      <c r="E124" s="15">
        <f>ROUND(VLOOKUP($C$2,'[225]ERU-1'!$A$6:$BE$17,E$2,FALSE),3)</f>
        <v>2</v>
      </c>
      <c r="F124" s="47">
        <f t="shared" si="10"/>
        <v>0</v>
      </c>
      <c r="G124" s="15">
        <f>ROUND(VLOOKUP($C$2,'[226]ERU-1'!$A$6:$BE$17,G$2,FALSE),3)</f>
        <v>251.49</v>
      </c>
      <c r="H124" s="15">
        <f>ROUND(VLOOKUP($C$2,'[226]ERU-1'!$A$6:$BE$17,H$2,FALSE),3)</f>
        <v>110.8</v>
      </c>
      <c r="I124" s="15">
        <f>ROUND(VLOOKUP($C$2,'[226]ERU-1'!$A$6:$BE$17,I$2,FALSE),3)</f>
        <v>140.69</v>
      </c>
      <c r="J124" s="15">
        <f>ROUND(VLOOKUP($C$2,'[226]ERU-1'!$A$6:$BE$17,J$2,FALSE),3)</f>
        <v>35.427</v>
      </c>
      <c r="K124" s="15">
        <f>ROUND(VLOOKUP($C$2,'[226]ERU-1'!$A$6:$BE$17,K$2,FALSE),3)</f>
        <v>0</v>
      </c>
      <c r="L124" s="15">
        <f>ROUND(VLOOKUP($C$2,'[226]ERU-1'!$A$6:$BE$17,L$2,FALSE),3)</f>
        <v>86.63</v>
      </c>
      <c r="M124" s="15">
        <f>ROUND(VLOOKUP($C$2,'[226]ERU-1'!$A$6:$BE$17,M$2,FALSE),3)</f>
        <v>0.36499999999999999</v>
      </c>
      <c r="N124" s="15">
        <f>ROUND(VLOOKUP($C$2,'[226]ERU-1'!$A$6:$BE$17,N$2,FALSE),3)</f>
        <v>0.46300000000000002</v>
      </c>
      <c r="O124" s="15">
        <f>ROUND(VLOOKUP($C$2,'[226]ERU-1'!$A$6:$BE$17,O$2,FALSE),3)</f>
        <v>0</v>
      </c>
      <c r="P124" s="15">
        <f>ROUND(VLOOKUP($C$2,'[226]ERU-1'!$A$6:$BE$17,P$2,FALSE),3)</f>
        <v>0</v>
      </c>
      <c r="Q124" s="15">
        <f>ROUND(VLOOKUP($C$2,'[226]ERU-1'!$A$6:$BE$17,Q$2,FALSE),3)</f>
        <v>85.802000000000007</v>
      </c>
      <c r="R124" s="15">
        <f>ROUND(VLOOKUP($C$2,'[226]ERU-1'!$A$6:$BE$17,R$2,FALSE),3)</f>
        <v>0</v>
      </c>
      <c r="S124" s="15">
        <f>ROUND(VLOOKUP($C$2,'[226]ERU-1'!$A$6:$BE$17,S$2,FALSE),3)</f>
        <v>396</v>
      </c>
      <c r="T124" s="15">
        <f>ROUND(VLOOKUP($C$2,'[226]ERU-1'!$A$6:$BE$17,T$2,FALSE),3)</f>
        <v>0</v>
      </c>
      <c r="U124" s="15">
        <f>ROUND(VLOOKUP($C$2,'[226]ERU-1'!$A$6:$BE$17,U$2,FALSE),3)</f>
        <v>0</v>
      </c>
      <c r="V124" s="15">
        <f>ROUND(VLOOKUP($C$2,'[226]ERU-1'!$A$6:$BE$17,V$2,FALSE),3)</f>
        <v>0</v>
      </c>
      <c r="W124" s="15">
        <f>ROUND(VLOOKUP($C$2,'[226]ERU-1'!$A$6:$BE$17,W$2,FALSE),3)</f>
        <v>0</v>
      </c>
      <c r="X124" s="15">
        <f>ROUND(VLOOKUP($C$2,'[226]ERU-1'!$A$6:$BE$17,X$2,FALSE),3)</f>
        <v>396</v>
      </c>
      <c r="Y124" s="15">
        <f>ROUND(VLOOKUP($C$2,'[226]ERU-1'!$A$6:$BE$17,Y$2,FALSE),3)</f>
        <v>0</v>
      </c>
      <c r="Z124" s="15">
        <f>ROUND(VLOOKUP($C$2,'[226]ERU-1'!$A$6:$BE$17,Z$2,FALSE),3)</f>
        <v>3.9E-2</v>
      </c>
      <c r="AA124" s="15">
        <f>ROUND(VLOOKUP($C$2,'[226]ERU-1'!$A$6:$BE$17,AA$2,FALSE),3)</f>
        <v>86.63</v>
      </c>
      <c r="AB124" s="15">
        <f>ROUND(VLOOKUP($C$2,'[226]ERU-1'!$A$6:$BE$17,AB$2,FALSE),3)</f>
        <v>0.86699999999999999</v>
      </c>
      <c r="AC124" s="15">
        <f>ROUND(VLOOKUP($C$2,'[226]ERU-1'!$A$6:$BE$17,AC$2,FALSE),3)</f>
        <v>0</v>
      </c>
      <c r="AD124" s="15">
        <f>ROUND(VLOOKUP($C$2,'[226]ERU-1'!$A$6:$BE$17,AD$2,FALSE),3)</f>
        <v>0</v>
      </c>
      <c r="AE124" s="15">
        <f>ROUND(VLOOKUP($C$2,'[226]ERU-1'!$A$6:$BE$17,AE$2,FALSE),3)</f>
        <v>0</v>
      </c>
      <c r="AF124" s="15">
        <f>ROUND(VLOOKUP($C$2,'[226]ERU-1'!$A$6:$BE$17,AF$2,FALSE),3)</f>
        <v>0</v>
      </c>
      <c r="AG124" s="15">
        <f>ROUND(VLOOKUP($C$2,'[226]ERU-1'!$A$6:$BE$17,AG$2,FALSE),3)</f>
        <v>0</v>
      </c>
      <c r="AH124" s="15">
        <f>ROUND(VLOOKUP($C$2,'[226]ERU-1'!$A$6:$BE$17,AH$2,FALSE),3)</f>
        <v>396</v>
      </c>
      <c r="AI124" s="15">
        <f>ROUND(VLOOKUP($C$2,'[226]ERU-1'!$A$6:$BE$17,AI$2,FALSE),3)</f>
        <v>0</v>
      </c>
      <c r="AJ124" s="15" t="s">
        <v>595</v>
      </c>
      <c r="AK124" s="15">
        <f>ROUND(VLOOKUP($C$2,'[226]ERU-1'!$A$6:$BE$17,AK$2,FALSE),3)</f>
        <v>0</v>
      </c>
      <c r="AL124" s="15">
        <f>ROUND(VLOOKUP($C$2,'[226]ERU-1'!$A$6:$BE$17,AL$2,FALSE),3)</f>
        <v>0</v>
      </c>
      <c r="AM124" s="15">
        <f>ROUND(VLOOKUP($C$2,'[226]ERU-1'!$A$6:$BE$17,AM$2,FALSE),3)</f>
        <v>85.802000000000007</v>
      </c>
      <c r="AN124" s="15">
        <f>ROUND(VLOOKUP($C$2,'[226]ERU-1'!$A$6:$BE$17,AN$2,FALSE),3)</f>
        <v>0</v>
      </c>
      <c r="AO124" s="15">
        <f>ROUND(VLOOKUP($C$2,'[226]ERU-1'!$A$6:$BE$17,AO$2,FALSE),3)</f>
        <v>0</v>
      </c>
      <c r="AP124" s="15">
        <f>ROUND(VLOOKUP($C$2,'[226]ERU-1'!$A$6:$BE$17,AP$2,FALSE),3)</f>
        <v>0</v>
      </c>
      <c r="AQ124" s="15">
        <f>ROUND(VLOOKUP($C$2,'[226]ERU-1'!$A$6:$BE$17,AQ$2,FALSE),3)</f>
        <v>0</v>
      </c>
      <c r="AR124" s="15">
        <f>ROUND(VLOOKUP($C$2,'[226]ERU-1'!$A$6:$BE$17,AR$2,FALSE),3)</f>
        <v>0</v>
      </c>
      <c r="AS124" s="15">
        <f>ROUND(VLOOKUP($C$2,'[226]ERU-1'!$A$6:$BE$17,AS$2,FALSE),3)</f>
        <v>0</v>
      </c>
      <c r="AT124" s="15">
        <f>ROUND(VLOOKUP($C$2,'[226]ERU-1'!$A$6:$BE$17,AT$2,FALSE),3)</f>
        <v>0</v>
      </c>
      <c r="AU124" s="15">
        <f>ROUND(VLOOKUP($C$2,'[226]ERU-1'!$A$6:$BE$17,AU$2,FALSE),3)</f>
        <v>0</v>
      </c>
      <c r="AV124" s="15">
        <f>ROUND(VLOOKUP($C$2,'[226]ERU-1'!$A$6:$BE$17,AV$2,FALSE),3)</f>
        <v>396</v>
      </c>
      <c r="AW124" s="15">
        <f>ROUND(VLOOKUP($C$2,'[226]ERU-1'!$A$6:$BE$17,AW$2,FALSE),3)</f>
        <v>0</v>
      </c>
      <c r="AX124" s="15">
        <f>ROUND(VLOOKUP($C$2,'[226]ERU-1'!$A$6:$BE$17,AX$2,FALSE),3)</f>
        <v>0</v>
      </c>
      <c r="AY124" s="15">
        <f>ROUND(VLOOKUP($C$2,'[226]ERU-1'!$A$6:$BE$17,AY$2,FALSE),3)</f>
        <v>0</v>
      </c>
      <c r="AZ124" s="15">
        <f>ROUND(VLOOKUP($C$2,'[226]ERU-1'!$A$6:$BE$17,AZ$2,FALSE),3)</f>
        <v>0</v>
      </c>
      <c r="BA124" s="15">
        <f>ROUND(VLOOKUP($C$2,'[226]ERU-1'!$A$6:$BE$17,BA$2,FALSE),3)</f>
        <v>0</v>
      </c>
      <c r="BB124" s="15">
        <f>ROUND(VLOOKUP($C$2,'[226]ERU-1'!$A$6:$BE$17,BB$2,FALSE),3)</f>
        <v>0</v>
      </c>
      <c r="BC124" s="15">
        <f>ROUND(VLOOKUP($C$2,'[226]ERU-1'!$A$6:$BE$17,BC$2,FALSE),3)</f>
        <v>0</v>
      </c>
      <c r="BD124" s="15">
        <f>ROUND(VLOOKUP($C$2,'[226]ERU-1'!$A$6:$BE$17,BD$2,FALSE),3)</f>
        <v>0</v>
      </c>
      <c r="BE124" s="15">
        <f>ROUND(VLOOKUP($C$2,'[226]ERU-1'!$A$6:$BE$17,BE$2,FALSE),3)</f>
        <v>86.63</v>
      </c>
      <c r="BF124" s="15">
        <f>ROUND(VLOOKUP($C$2,'[226]ERU-1'!$A$6:$BE$17,BF$2,FALSE),3)</f>
        <v>396</v>
      </c>
      <c r="BG124" s="15">
        <f>ROUND(VLOOKUP($C$2,'[226]ERU-1'!$A$6:$BE$17,BG$2,FALSE),3)</f>
        <v>251.49</v>
      </c>
      <c r="BH124" s="15"/>
      <c r="BI124" s="15"/>
      <c r="BJ124" s="15" t="s">
        <v>830</v>
      </c>
      <c r="BK124" s="15" t="str">
        <f>INDEX(Licence!$I$2:$I$181,MATCH(Data!BJ124,Licence!$C$2:$C$181,0))</f>
        <v>Karlovarský</v>
      </c>
      <c r="BL124" s="15">
        <f>INDEX(Licence!$G$2:$G$181,MATCH(Data!BJ124,Licence!$C$2:$C$181,0))/1000</f>
        <v>0.2</v>
      </c>
      <c r="BM124" s="15">
        <f>INDEX(Licence!$F$2:$F$181,MATCH(Data!BJ124,Licence!$C$2:$C$181,0))/1000</f>
        <v>0.28599999999999998</v>
      </c>
      <c r="BN124" s="15" t="str">
        <f>INDEX(Licence!$K$2:$K$181,MATCH(Data!BJ124,Licence!$C$2:$C$181,0))</f>
        <v>ČEZ Distribuce, a.s.</v>
      </c>
      <c r="BO124" s="15"/>
      <c r="BP124" s="16">
        <f t="shared" si="15"/>
        <v>78.186011372221557</v>
      </c>
      <c r="BR124" s="51"/>
      <c r="BS124" t="str">
        <f t="shared" si="16"/>
        <v>KJ - Luby U Pily</v>
      </c>
    </row>
    <row r="125" spans="1:71" ht="18.75" x14ac:dyDescent="0.3">
      <c r="A125">
        <v>4296</v>
      </c>
      <c r="B125" s="25">
        <f t="shared" si="12"/>
        <v>121</v>
      </c>
      <c r="C125" s="14" t="s">
        <v>826</v>
      </c>
      <c r="D125" s="15" t="str">
        <f t="shared" si="13"/>
        <v>Únor</v>
      </c>
      <c r="E125" s="15">
        <f>ROUND(VLOOKUP($C$2,'[227]ERU-1'!$A$6:$BE$17,E$2,FALSE),3)</f>
        <v>2</v>
      </c>
      <c r="F125" s="47">
        <f t="shared" si="10"/>
        <v>0</v>
      </c>
      <c r="G125" s="15">
        <f>ROUND(VLOOKUP($C$2,'[228]ERU-1'!$A$6:$BE$17,G$2,FALSE),3)</f>
        <v>1051.9580000000001</v>
      </c>
      <c r="H125" s="15">
        <f>ROUND(VLOOKUP($C$2,'[228]ERU-1'!$A$6:$BE$17,H$2,FALSE),3)</f>
        <v>480.78500000000003</v>
      </c>
      <c r="I125" s="15">
        <f>ROUND(VLOOKUP($C$2,'[228]ERU-1'!$A$6:$BE$17,I$2,FALSE),3)</f>
        <v>571.173</v>
      </c>
      <c r="J125" s="15">
        <f>ROUND(VLOOKUP($C$2,'[228]ERU-1'!$A$6:$BE$17,J$2,FALSE),3)</f>
        <v>34.828000000000003</v>
      </c>
      <c r="K125" s="15">
        <f>ROUND(VLOOKUP($C$2,'[228]ERU-1'!$A$6:$BE$17,K$2,FALSE),3)</f>
        <v>0</v>
      </c>
      <c r="L125" s="15">
        <f>ROUND(VLOOKUP($C$2,'[228]ERU-1'!$A$6:$BE$17,L$2,FALSE),3)</f>
        <v>388.608</v>
      </c>
      <c r="M125" s="15">
        <f>ROUND(VLOOKUP($C$2,'[228]ERU-1'!$A$6:$BE$17,M$2,FALSE),3)</f>
        <v>5.4589999999999996</v>
      </c>
      <c r="N125" s="15">
        <f>ROUND(VLOOKUP($C$2,'[228]ERU-1'!$A$6:$BE$17,N$2,FALSE),3)</f>
        <v>6.4859999999999998</v>
      </c>
      <c r="O125" s="15">
        <f>ROUND(VLOOKUP($C$2,'[228]ERU-1'!$A$6:$BE$17,O$2,FALSE),3)</f>
        <v>0</v>
      </c>
      <c r="P125" s="15">
        <f>ROUND(VLOOKUP($C$2,'[228]ERU-1'!$A$6:$BE$17,P$2,FALSE),3)</f>
        <v>0</v>
      </c>
      <c r="Q125" s="15">
        <f>ROUND(VLOOKUP($C$2,'[228]ERU-1'!$A$6:$BE$17,Q$2,FALSE),3)</f>
        <v>376.66300000000001</v>
      </c>
      <c r="R125" s="15">
        <f>ROUND(VLOOKUP($C$2,'[228]ERU-1'!$A$6:$BE$17,R$2,FALSE),3)</f>
        <v>0</v>
      </c>
      <c r="S125" s="15">
        <f>ROUND(VLOOKUP($C$2,'[228]ERU-1'!$A$6:$BE$17,S$2,FALSE),3)</f>
        <v>1662</v>
      </c>
      <c r="T125" s="15">
        <f>ROUND(VLOOKUP($C$2,'[228]ERU-1'!$A$6:$BE$17,T$2,FALSE),3)</f>
        <v>0</v>
      </c>
      <c r="U125" s="15">
        <f>ROUND(VLOOKUP($C$2,'[228]ERU-1'!$A$6:$BE$17,U$2,FALSE),3)</f>
        <v>0</v>
      </c>
      <c r="V125" s="15">
        <f>ROUND(VLOOKUP($C$2,'[228]ERU-1'!$A$6:$BE$17,V$2,FALSE),3)</f>
        <v>0</v>
      </c>
      <c r="W125" s="15">
        <f>ROUND(VLOOKUP($C$2,'[228]ERU-1'!$A$6:$BE$17,W$2,FALSE),3)</f>
        <v>0</v>
      </c>
      <c r="X125" s="15">
        <f>ROUND(VLOOKUP($C$2,'[228]ERU-1'!$A$6:$BE$17,X$2,FALSE),3)</f>
        <v>1662</v>
      </c>
      <c r="Y125" s="15">
        <f>ROUND(VLOOKUP($C$2,'[228]ERU-1'!$A$6:$BE$17,Y$2,FALSE),3)</f>
        <v>0</v>
      </c>
      <c r="Z125" s="15">
        <f>ROUND(VLOOKUP($C$2,'[228]ERU-1'!$A$6:$BE$17,Z$2,FALSE),3)</f>
        <v>5.14</v>
      </c>
      <c r="AA125" s="15">
        <f>ROUND(VLOOKUP($C$2,'[228]ERU-1'!$A$6:$BE$17,AA$2,FALSE),3)</f>
        <v>388.608</v>
      </c>
      <c r="AB125" s="15">
        <f>ROUND(VLOOKUP($C$2,'[228]ERU-1'!$A$6:$BE$17,AB$2,FALSE),3)</f>
        <v>17.085000000000001</v>
      </c>
      <c r="AC125" s="15">
        <f>ROUND(VLOOKUP($C$2,'[228]ERU-1'!$A$6:$BE$17,AC$2,FALSE),3)</f>
        <v>0</v>
      </c>
      <c r="AD125" s="15">
        <f>ROUND(VLOOKUP($C$2,'[228]ERU-1'!$A$6:$BE$17,AD$2,FALSE),3)</f>
        <v>0</v>
      </c>
      <c r="AE125" s="15">
        <f>ROUND(VLOOKUP($C$2,'[228]ERU-1'!$A$6:$BE$17,AE$2,FALSE),3)</f>
        <v>0</v>
      </c>
      <c r="AF125" s="15">
        <f>ROUND(VLOOKUP($C$2,'[228]ERU-1'!$A$6:$BE$17,AF$2,FALSE),3)</f>
        <v>0</v>
      </c>
      <c r="AG125" s="15">
        <f>ROUND(VLOOKUP($C$2,'[228]ERU-1'!$A$6:$BE$17,AG$2,FALSE),3)</f>
        <v>0</v>
      </c>
      <c r="AH125" s="15">
        <f>ROUND(VLOOKUP($C$2,'[228]ERU-1'!$A$6:$BE$17,AH$2,FALSE),3)</f>
        <v>1662</v>
      </c>
      <c r="AI125" s="15">
        <f>ROUND(VLOOKUP($C$2,'[228]ERU-1'!$A$6:$BE$17,AI$2,FALSE),3)</f>
        <v>0</v>
      </c>
      <c r="AJ125" s="15" t="s">
        <v>595</v>
      </c>
      <c r="AK125" s="15">
        <f>ROUND(VLOOKUP($C$2,'[228]ERU-1'!$A$6:$BE$17,AK$2,FALSE),3)</f>
        <v>0</v>
      </c>
      <c r="AL125" s="15">
        <f>ROUND(VLOOKUP($C$2,'[228]ERU-1'!$A$6:$BE$17,AL$2,FALSE),3)</f>
        <v>0</v>
      </c>
      <c r="AM125" s="15">
        <f>ROUND(VLOOKUP($C$2,'[228]ERU-1'!$A$6:$BE$17,AM$2,FALSE),3)</f>
        <v>376.66300000000001</v>
      </c>
      <c r="AN125" s="15">
        <f>ROUND(VLOOKUP($C$2,'[228]ERU-1'!$A$6:$BE$17,AN$2,FALSE),3)</f>
        <v>0</v>
      </c>
      <c r="AO125" s="15">
        <f>ROUND(VLOOKUP($C$2,'[228]ERU-1'!$A$6:$BE$17,AO$2,FALSE),3)</f>
        <v>0</v>
      </c>
      <c r="AP125" s="15">
        <f>ROUND(VLOOKUP($C$2,'[228]ERU-1'!$A$6:$BE$17,AP$2,FALSE),3)</f>
        <v>0</v>
      </c>
      <c r="AQ125" s="15">
        <f>ROUND(VLOOKUP($C$2,'[228]ERU-1'!$A$6:$BE$17,AQ$2,FALSE),3)</f>
        <v>0</v>
      </c>
      <c r="AR125" s="15">
        <f>ROUND(VLOOKUP($C$2,'[228]ERU-1'!$A$6:$BE$17,AR$2,FALSE),3)</f>
        <v>0</v>
      </c>
      <c r="AS125" s="15">
        <f>ROUND(VLOOKUP($C$2,'[228]ERU-1'!$A$6:$BE$17,AS$2,FALSE),3)</f>
        <v>0</v>
      </c>
      <c r="AT125" s="15">
        <f>ROUND(VLOOKUP($C$2,'[228]ERU-1'!$A$6:$BE$17,AT$2,FALSE),3)</f>
        <v>0</v>
      </c>
      <c r="AU125" s="15">
        <f>ROUND(VLOOKUP($C$2,'[228]ERU-1'!$A$6:$BE$17,AU$2,FALSE),3)</f>
        <v>0</v>
      </c>
      <c r="AV125" s="15">
        <f>ROUND(VLOOKUP($C$2,'[228]ERU-1'!$A$6:$BE$17,AV$2,FALSE),3)</f>
        <v>1662</v>
      </c>
      <c r="AW125" s="15">
        <f>ROUND(VLOOKUP($C$2,'[228]ERU-1'!$A$6:$BE$17,AW$2,FALSE),3)</f>
        <v>0</v>
      </c>
      <c r="AX125" s="15">
        <f>ROUND(VLOOKUP($C$2,'[228]ERU-1'!$A$6:$BE$17,AX$2,FALSE),3)</f>
        <v>0</v>
      </c>
      <c r="AY125" s="15">
        <f>ROUND(VLOOKUP($C$2,'[228]ERU-1'!$A$6:$BE$17,AY$2,FALSE),3)</f>
        <v>0</v>
      </c>
      <c r="AZ125" s="15">
        <f>ROUND(VLOOKUP($C$2,'[228]ERU-1'!$A$6:$BE$17,AZ$2,FALSE),3)</f>
        <v>0</v>
      </c>
      <c r="BA125" s="15">
        <f>ROUND(VLOOKUP($C$2,'[228]ERU-1'!$A$6:$BE$17,BA$2,FALSE),3)</f>
        <v>0</v>
      </c>
      <c r="BB125" s="15">
        <f>ROUND(VLOOKUP($C$2,'[228]ERU-1'!$A$6:$BE$17,BB$2,FALSE),3)</f>
        <v>0</v>
      </c>
      <c r="BC125" s="15">
        <f>ROUND(VLOOKUP($C$2,'[228]ERU-1'!$A$6:$BE$17,BC$2,FALSE),3)</f>
        <v>0</v>
      </c>
      <c r="BD125" s="15">
        <f>ROUND(VLOOKUP($C$2,'[228]ERU-1'!$A$6:$BE$17,BD$2,FALSE),3)</f>
        <v>0</v>
      </c>
      <c r="BE125" s="15">
        <f>ROUND(VLOOKUP($C$2,'[228]ERU-1'!$A$6:$BE$17,BE$2,FALSE),3)</f>
        <v>388.608</v>
      </c>
      <c r="BF125" s="15">
        <f>ROUND(VLOOKUP($C$2,'[228]ERU-1'!$A$6:$BE$17,BF$2,FALSE),3)</f>
        <v>1662</v>
      </c>
      <c r="BG125" s="15">
        <f>ROUND(VLOOKUP($C$2,'[228]ERU-1'!$A$6:$BE$17,BG$2,FALSE),3)</f>
        <v>1051.9580000000001</v>
      </c>
      <c r="BH125" s="15"/>
      <c r="BI125" s="15"/>
      <c r="BJ125" s="15" t="s">
        <v>831</v>
      </c>
      <c r="BK125" s="15" t="str">
        <f>INDEX(Licence!$I$2:$I$181,MATCH(Data!BJ125,Licence!$C$2:$C$181,0))</f>
        <v>Moravskoslezský</v>
      </c>
      <c r="BL125" s="15">
        <f>INDEX(Licence!$G$2:$G$181,MATCH(Data!BJ125,Licence!$C$2:$C$181,0))/1000</f>
        <v>0.999</v>
      </c>
      <c r="BM125" s="15">
        <f>INDEX(Licence!$F$2:$F$181,MATCH(Data!BJ125,Licence!$C$2:$C$181,0))/1000</f>
        <v>1.2689999999999999</v>
      </c>
      <c r="BN125" s="15" t="str">
        <f>INDEX(Licence!$K$2:$K$181,MATCH(Data!BJ125,Licence!$C$2:$C$181,0))</f>
        <v>ČEZ Distribuce, a.s.</v>
      </c>
      <c r="BO125" s="15"/>
      <c r="BP125" s="16">
        <f t="shared" si="15"/>
        <v>80.82781505218523</v>
      </c>
      <c r="BR125" s="52"/>
      <c r="BS125" t="str">
        <f t="shared" si="16"/>
        <v>KJ - Rýmařov</v>
      </c>
    </row>
    <row r="126" spans="1:71" ht="18.75" x14ac:dyDescent="0.3">
      <c r="A126">
        <v>4316</v>
      </c>
      <c r="B126" s="25">
        <f t="shared" si="12"/>
        <v>122</v>
      </c>
      <c r="C126" s="14" t="s">
        <v>836</v>
      </c>
      <c r="D126" s="15" t="str">
        <f t="shared" si="13"/>
        <v>Únor</v>
      </c>
      <c r="E126" s="15">
        <f>ROUND(VLOOKUP($C$2,'[229]ERU-1'!$A$6:$BE$17,E$2,FALSE),3)</f>
        <v>2</v>
      </c>
      <c r="F126" s="47">
        <f t="shared" si="10"/>
        <v>0</v>
      </c>
      <c r="G126" s="15">
        <f>ROUND(VLOOKUP($C$2,'[230]ERU-1'!$A$6:$BE$17,G$2,FALSE),3)</f>
        <v>194.74700000000001</v>
      </c>
      <c r="H126" s="15">
        <f>ROUND(VLOOKUP($C$2,'[230]ERU-1'!$A$6:$BE$17,H$2,FALSE),3)</f>
        <v>80.012</v>
      </c>
      <c r="I126" s="15">
        <f>ROUND(VLOOKUP($C$2,'[230]ERU-1'!$A$6:$BE$17,I$2,FALSE),3)</f>
        <v>114.735</v>
      </c>
      <c r="J126" s="15">
        <f>ROUND(VLOOKUP($C$2,'[230]ERU-1'!$A$6:$BE$17,J$2,FALSE),3)</f>
        <v>34.828000000000003</v>
      </c>
      <c r="K126" s="15">
        <f>ROUND(VLOOKUP($C$2,'[230]ERU-1'!$A$6:$BE$17,K$2,FALSE),3)</f>
        <v>0</v>
      </c>
      <c r="L126" s="15">
        <f>ROUND(VLOOKUP($C$2,'[230]ERU-1'!$A$6:$BE$17,L$2,FALSE),3)</f>
        <v>63.15</v>
      </c>
      <c r="M126" s="15">
        <f>ROUND(VLOOKUP($C$2,'[230]ERU-1'!$A$6:$BE$17,M$2,FALSE),3)</f>
        <v>0.38300000000000001</v>
      </c>
      <c r="N126" s="15">
        <f>ROUND(VLOOKUP($C$2,'[230]ERU-1'!$A$6:$BE$17,N$2,FALSE),3)</f>
        <v>0.54900000000000004</v>
      </c>
      <c r="O126" s="15">
        <f>ROUND(VLOOKUP($C$2,'[230]ERU-1'!$A$6:$BE$17,O$2,FALSE),3)</f>
        <v>0</v>
      </c>
      <c r="P126" s="15">
        <f>ROUND(VLOOKUP($C$2,'[230]ERU-1'!$A$6:$BE$17,P$2,FALSE),3)</f>
        <v>0</v>
      </c>
      <c r="Q126" s="15">
        <f>ROUND(VLOOKUP($C$2,'[230]ERU-1'!$A$6:$BE$17,Q$2,FALSE),3)</f>
        <v>62.218000000000004</v>
      </c>
      <c r="R126" s="15">
        <f>ROUND(VLOOKUP($C$2,'[230]ERU-1'!$A$6:$BE$17,R$2,FALSE),3)</f>
        <v>0</v>
      </c>
      <c r="S126" s="15">
        <f>ROUND(VLOOKUP($C$2,'[230]ERU-1'!$A$6:$BE$17,S$2,FALSE),3)</f>
        <v>326</v>
      </c>
      <c r="T126" s="15">
        <f>ROUND(VLOOKUP($C$2,'[230]ERU-1'!$A$6:$BE$17,T$2,FALSE),3)</f>
        <v>0</v>
      </c>
      <c r="U126" s="15">
        <f>ROUND(VLOOKUP($C$2,'[230]ERU-1'!$A$6:$BE$17,U$2,FALSE),3)</f>
        <v>0</v>
      </c>
      <c r="V126" s="15">
        <f>ROUND(VLOOKUP($C$2,'[230]ERU-1'!$A$6:$BE$17,V$2,FALSE),3)</f>
        <v>0</v>
      </c>
      <c r="W126" s="15">
        <f>ROUND(VLOOKUP($C$2,'[230]ERU-1'!$A$6:$BE$17,W$2,FALSE),3)</f>
        <v>0</v>
      </c>
      <c r="X126" s="15">
        <f>ROUND(VLOOKUP($C$2,'[230]ERU-1'!$A$6:$BE$17,X$2,FALSE),3)</f>
        <v>326</v>
      </c>
      <c r="Y126" s="15">
        <f>ROUND(VLOOKUP($C$2,'[230]ERU-1'!$A$6:$BE$17,Y$2,FALSE),3)</f>
        <v>0</v>
      </c>
      <c r="Z126" s="15">
        <f>ROUND(VLOOKUP($C$2,'[230]ERU-1'!$A$6:$BE$17,Z$2,FALSE),3)</f>
        <v>0.158</v>
      </c>
      <c r="AA126" s="15">
        <f>ROUND(VLOOKUP($C$2,'[230]ERU-1'!$A$6:$BE$17,AA$2,FALSE),3)</f>
        <v>63.15</v>
      </c>
      <c r="AB126" s="15">
        <f>ROUND(VLOOKUP($C$2,'[230]ERU-1'!$A$6:$BE$17,AB$2,FALSE),3)</f>
        <v>1.0900000000000001</v>
      </c>
      <c r="AC126" s="15">
        <f>ROUND(VLOOKUP($C$2,'[230]ERU-1'!$A$6:$BE$17,AC$2,FALSE),3)</f>
        <v>0</v>
      </c>
      <c r="AD126" s="15">
        <f>ROUND(VLOOKUP($C$2,'[230]ERU-1'!$A$6:$BE$17,AD$2,FALSE),3)</f>
        <v>0</v>
      </c>
      <c r="AE126" s="15">
        <f>ROUND(VLOOKUP($C$2,'[230]ERU-1'!$A$6:$BE$17,AE$2,FALSE),3)</f>
        <v>0</v>
      </c>
      <c r="AF126" s="15">
        <f>ROUND(VLOOKUP($C$2,'[230]ERU-1'!$A$6:$BE$17,AF$2,FALSE),3)</f>
        <v>0</v>
      </c>
      <c r="AG126" s="15">
        <f>ROUND(VLOOKUP($C$2,'[230]ERU-1'!$A$6:$BE$17,AG$2,FALSE),3)</f>
        <v>0</v>
      </c>
      <c r="AH126" s="15">
        <f>ROUND(VLOOKUP($C$2,'[230]ERU-1'!$A$6:$BE$17,AH$2,FALSE),3)</f>
        <v>326</v>
      </c>
      <c r="AI126" s="15">
        <f>ROUND(VLOOKUP($C$2,'[230]ERU-1'!$A$6:$BE$17,AI$2,FALSE),3)</f>
        <v>0</v>
      </c>
      <c r="AJ126" s="15" t="s">
        <v>812</v>
      </c>
      <c r="AK126" s="15">
        <f>ROUND(VLOOKUP($C$2,'[230]ERU-1'!$A$6:$BE$17,AK$2,FALSE),3)</f>
        <v>0</v>
      </c>
      <c r="AL126" s="15">
        <f>ROUND(VLOOKUP($C$2,'[230]ERU-1'!$A$6:$BE$17,AL$2,FALSE),3)</f>
        <v>0</v>
      </c>
      <c r="AM126" s="15">
        <f>ROUND(VLOOKUP($C$2,'[230]ERU-1'!$A$6:$BE$17,AM$2,FALSE),3)</f>
        <v>62.218000000000004</v>
      </c>
      <c r="AN126" s="15">
        <f>ROUND(VLOOKUP($C$2,'[230]ERU-1'!$A$6:$BE$17,AN$2,FALSE),3)</f>
        <v>0</v>
      </c>
      <c r="AO126" s="15">
        <f>ROUND(VLOOKUP($C$2,'[230]ERU-1'!$A$6:$BE$17,AO$2,FALSE),3)</f>
        <v>0</v>
      </c>
      <c r="AP126" s="15">
        <f>ROUND(VLOOKUP($C$2,'[230]ERU-1'!$A$6:$BE$17,AP$2,FALSE),3)</f>
        <v>0</v>
      </c>
      <c r="AQ126" s="15">
        <f>ROUND(VLOOKUP($C$2,'[230]ERU-1'!$A$6:$BE$17,AQ$2,FALSE),3)</f>
        <v>0</v>
      </c>
      <c r="AR126" s="15">
        <f>ROUND(VLOOKUP($C$2,'[230]ERU-1'!$A$6:$BE$17,AR$2,FALSE),3)</f>
        <v>0</v>
      </c>
      <c r="AS126" s="15">
        <f>ROUND(VLOOKUP($C$2,'[230]ERU-1'!$A$6:$BE$17,AS$2,FALSE),3)</f>
        <v>0</v>
      </c>
      <c r="AT126" s="15">
        <f>ROUND(VLOOKUP($C$2,'[230]ERU-1'!$A$6:$BE$17,AT$2,FALSE),3)</f>
        <v>0</v>
      </c>
      <c r="AU126" s="15">
        <f>ROUND(VLOOKUP($C$2,'[230]ERU-1'!$A$6:$BE$17,AU$2,FALSE),3)</f>
        <v>0</v>
      </c>
      <c r="AV126" s="15">
        <f>ROUND(VLOOKUP($C$2,'[230]ERU-1'!$A$6:$BE$17,AV$2,FALSE),3)</f>
        <v>326</v>
      </c>
      <c r="AW126" s="15">
        <f>ROUND(VLOOKUP($C$2,'[230]ERU-1'!$A$6:$BE$17,AW$2,FALSE),3)</f>
        <v>0</v>
      </c>
      <c r="AX126" s="15">
        <f>ROUND(VLOOKUP($C$2,'[230]ERU-1'!$A$6:$BE$17,AX$2,FALSE),3)</f>
        <v>0</v>
      </c>
      <c r="AY126" s="15">
        <f>ROUND(VLOOKUP($C$2,'[230]ERU-1'!$A$6:$BE$17,AY$2,FALSE),3)</f>
        <v>0</v>
      </c>
      <c r="AZ126" s="15">
        <f>ROUND(VLOOKUP($C$2,'[230]ERU-1'!$A$6:$BE$17,AZ$2,FALSE),3)</f>
        <v>0</v>
      </c>
      <c r="BA126" s="15">
        <f>ROUND(VLOOKUP($C$2,'[230]ERU-1'!$A$6:$BE$17,BA$2,FALSE),3)</f>
        <v>0</v>
      </c>
      <c r="BB126" s="15">
        <f>ROUND(VLOOKUP($C$2,'[230]ERU-1'!$A$6:$BE$17,BB$2,FALSE),3)</f>
        <v>0</v>
      </c>
      <c r="BC126" s="15">
        <f>ROUND(VLOOKUP($C$2,'[230]ERU-1'!$A$6:$BE$17,BC$2,FALSE),3)</f>
        <v>0</v>
      </c>
      <c r="BD126" s="15">
        <f>ROUND(VLOOKUP($C$2,'[230]ERU-1'!$A$6:$BE$17,BD$2,FALSE),3)</f>
        <v>0</v>
      </c>
      <c r="BE126" s="15">
        <f>ROUND(VLOOKUP($C$2,'[230]ERU-1'!$A$6:$BE$17,BE$2,FALSE),3)</f>
        <v>63.15</v>
      </c>
      <c r="BF126" s="15">
        <f>ROUND(VLOOKUP($C$2,'[230]ERU-1'!$A$6:$BE$17,BF$2,FALSE),3)</f>
        <v>326</v>
      </c>
      <c r="BG126" s="15">
        <f>ROUND(VLOOKUP($C$2,'[230]ERU-1'!$A$6:$BE$17,BG$2,FALSE),3)</f>
        <v>194.74700000000001</v>
      </c>
      <c r="BH126" s="15"/>
      <c r="BI126" s="15"/>
      <c r="BJ126" s="15" t="s">
        <v>832</v>
      </c>
      <c r="BK126" s="15" t="str">
        <f>INDEX(Licence!$I$2:$I$181,MATCH(Data!BJ126,Licence!$C$2:$C$181,0))</f>
        <v>Moravskoslezský</v>
      </c>
      <c r="BL126" s="15">
        <f>INDEX(Licence!$G$2:$G$181,MATCH(Data!BJ126,Licence!$C$2:$C$181,0))/1000</f>
        <v>0.184</v>
      </c>
      <c r="BM126" s="15">
        <f>INDEX(Licence!$F$2:$F$181,MATCH(Data!BJ126,Licence!$C$2:$C$181,0))/1000</f>
        <v>0.27800000000000002</v>
      </c>
      <c r="BN126" s="15" t="str">
        <f>INDEX(Licence!$K$2:$K$181,MATCH(Data!BJ126,Licence!$C$2:$C$181,0))</f>
        <v>ČEZ Distribuce, a.s.</v>
      </c>
      <c r="BO126" s="15"/>
      <c r="BP126" s="16">
        <f t="shared" si="15"/>
        <v>78.925762941434556</v>
      </c>
      <c r="BS126" t="str">
        <f t="shared" si="16"/>
        <v>KJ- Modelárna Třinec</v>
      </c>
    </row>
    <row r="127" spans="1:71" ht="18.75" x14ac:dyDescent="0.3">
      <c r="A127">
        <v>4275</v>
      </c>
      <c r="B127" s="25">
        <f t="shared" si="12"/>
        <v>123</v>
      </c>
      <c r="C127" s="14" t="s">
        <v>837</v>
      </c>
      <c r="D127" s="15" t="str">
        <f t="shared" si="13"/>
        <v>Únor</v>
      </c>
      <c r="E127" s="15">
        <f>ROUND(VLOOKUP($C$2,'[231]ERU-1'!$A$6:$BE$17,E$2,FALSE),3)</f>
        <v>2</v>
      </c>
      <c r="F127" s="47">
        <f t="shared" si="10"/>
        <v>0</v>
      </c>
      <c r="G127" s="15">
        <f>ROUND(VLOOKUP($C$2,'[232]ERU-1'!$A$6:$BE$17,G$2,FALSE),3)</f>
        <v>480.04700000000003</v>
      </c>
      <c r="H127" s="15">
        <f>ROUND(VLOOKUP($C$2,'[232]ERU-1'!$A$6:$BE$17,H$2,FALSE),3)</f>
        <v>197.583</v>
      </c>
      <c r="I127" s="15">
        <f>ROUND(VLOOKUP($C$2,'[232]ERU-1'!$A$6:$BE$17,I$2,FALSE),3)</f>
        <v>282.464</v>
      </c>
      <c r="J127" s="15">
        <f>ROUND(VLOOKUP($C$2,'[232]ERU-1'!$A$6:$BE$17,J$2,FALSE),3)</f>
        <v>35.365000000000002</v>
      </c>
      <c r="K127" s="15">
        <f>ROUND(VLOOKUP($C$2,'[232]ERU-1'!$A$6:$BE$17,K$2,FALSE),3)</f>
        <v>0</v>
      </c>
      <c r="L127" s="15">
        <f>ROUND(VLOOKUP($C$2,'[232]ERU-1'!$A$6:$BE$17,L$2,FALSE),3)</f>
        <v>161.66200000000001</v>
      </c>
      <c r="M127" s="15">
        <f>ROUND(VLOOKUP($C$2,'[232]ERU-1'!$A$6:$BE$17,M$2,FALSE),3)</f>
        <v>4.7809999999999997</v>
      </c>
      <c r="N127" s="15">
        <f>ROUND(VLOOKUP($C$2,'[232]ERU-1'!$A$6:$BE$17,N$2,FALSE),3)</f>
        <v>6.8360000000000003</v>
      </c>
      <c r="O127" s="15">
        <f>ROUND(VLOOKUP($C$2,'[232]ERU-1'!$A$6:$BE$17,O$2,FALSE),3)</f>
        <v>0</v>
      </c>
      <c r="P127" s="15">
        <f>ROUND(VLOOKUP($C$2,'[232]ERU-1'!$A$6:$BE$17,P$2,FALSE),3)</f>
        <v>0</v>
      </c>
      <c r="Q127" s="15">
        <f>ROUND(VLOOKUP($C$2,'[232]ERU-1'!$A$6:$BE$17,Q$2,FALSE),3)</f>
        <v>150.04499999999999</v>
      </c>
      <c r="R127" s="15">
        <f>ROUND(VLOOKUP($C$2,'[232]ERU-1'!$A$6:$BE$17,R$2,FALSE),3)</f>
        <v>0</v>
      </c>
      <c r="S127" s="15">
        <f>ROUND(VLOOKUP($C$2,'[232]ERU-1'!$A$6:$BE$17,S$2,FALSE),3)</f>
        <v>832</v>
      </c>
      <c r="T127" s="15">
        <f>ROUND(VLOOKUP($C$2,'[232]ERU-1'!$A$6:$BE$17,T$2,FALSE),3)</f>
        <v>0</v>
      </c>
      <c r="U127" s="15">
        <f>ROUND(VLOOKUP($C$2,'[232]ERU-1'!$A$6:$BE$17,U$2,FALSE),3)</f>
        <v>0</v>
      </c>
      <c r="V127" s="15">
        <f>ROUND(VLOOKUP($C$2,'[232]ERU-1'!$A$6:$BE$17,V$2,FALSE),3)</f>
        <v>0</v>
      </c>
      <c r="W127" s="15">
        <f>ROUND(VLOOKUP($C$2,'[232]ERU-1'!$A$6:$BE$17,W$2,FALSE),3)</f>
        <v>0</v>
      </c>
      <c r="X127" s="15">
        <f>ROUND(VLOOKUP($C$2,'[232]ERU-1'!$A$6:$BE$17,X$2,FALSE),3)</f>
        <v>832</v>
      </c>
      <c r="Y127" s="15">
        <f>ROUND(VLOOKUP($C$2,'[232]ERU-1'!$A$6:$BE$17,Y$2,FALSE),3)</f>
        <v>0</v>
      </c>
      <c r="Z127" s="15">
        <f>ROUND(VLOOKUP($C$2,'[232]ERU-1'!$A$6:$BE$17,Z$2,FALSE),3)</f>
        <v>7.6999999999999999E-2</v>
      </c>
      <c r="AA127" s="15">
        <f>ROUND(VLOOKUP($C$2,'[232]ERU-1'!$A$6:$BE$17,AA$2,FALSE),3)</f>
        <v>161.66200000000001</v>
      </c>
      <c r="AB127" s="15">
        <f>ROUND(VLOOKUP($C$2,'[232]ERU-1'!$A$6:$BE$17,AB$2,FALSE),3)</f>
        <v>11.694000000000001</v>
      </c>
      <c r="AC127" s="15">
        <f>ROUND(VLOOKUP($C$2,'[232]ERU-1'!$A$6:$BE$17,AC$2,FALSE),3)</f>
        <v>0</v>
      </c>
      <c r="AD127" s="15">
        <f>ROUND(VLOOKUP($C$2,'[232]ERU-1'!$A$6:$BE$17,AD$2,FALSE),3)</f>
        <v>0</v>
      </c>
      <c r="AE127" s="15">
        <f>ROUND(VLOOKUP($C$2,'[232]ERU-1'!$A$6:$BE$17,AE$2,FALSE),3)</f>
        <v>0</v>
      </c>
      <c r="AF127" s="15">
        <f>ROUND(VLOOKUP($C$2,'[232]ERU-1'!$A$6:$BE$17,AF$2,FALSE),3)</f>
        <v>0</v>
      </c>
      <c r="AG127" s="15">
        <f>ROUND(VLOOKUP($C$2,'[232]ERU-1'!$A$6:$BE$17,AG$2,FALSE),3)</f>
        <v>0</v>
      </c>
      <c r="AH127" s="15">
        <f>ROUND(VLOOKUP($C$2,'[232]ERU-1'!$A$6:$BE$17,AH$2,FALSE),3)</f>
        <v>832</v>
      </c>
      <c r="AI127" s="15">
        <f>ROUND(VLOOKUP($C$2,'[232]ERU-1'!$A$6:$BE$17,AI$2,FALSE),3)</f>
        <v>0</v>
      </c>
      <c r="AJ127" s="15" t="s">
        <v>812</v>
      </c>
      <c r="AK127" s="15">
        <f>ROUND(VLOOKUP($C$2,'[232]ERU-1'!$A$6:$BE$17,AK$2,FALSE),3)</f>
        <v>0</v>
      </c>
      <c r="AL127" s="15">
        <f>ROUND(VLOOKUP($C$2,'[232]ERU-1'!$A$6:$BE$17,AL$2,FALSE),3)</f>
        <v>0</v>
      </c>
      <c r="AM127" s="15">
        <f>ROUND(VLOOKUP($C$2,'[232]ERU-1'!$A$6:$BE$17,AM$2,FALSE),3)</f>
        <v>150.04499999999999</v>
      </c>
      <c r="AN127" s="15">
        <f>ROUND(VLOOKUP($C$2,'[232]ERU-1'!$A$6:$BE$17,AN$2,FALSE),3)</f>
        <v>0</v>
      </c>
      <c r="AO127" s="15">
        <f>ROUND(VLOOKUP($C$2,'[232]ERU-1'!$A$6:$BE$17,AO$2,FALSE),3)</f>
        <v>0</v>
      </c>
      <c r="AP127" s="15">
        <f>ROUND(VLOOKUP($C$2,'[232]ERU-1'!$A$6:$BE$17,AP$2,FALSE),3)</f>
        <v>0</v>
      </c>
      <c r="AQ127" s="15">
        <f>ROUND(VLOOKUP($C$2,'[232]ERU-1'!$A$6:$BE$17,AQ$2,FALSE),3)</f>
        <v>0</v>
      </c>
      <c r="AR127" s="15">
        <f>ROUND(VLOOKUP($C$2,'[232]ERU-1'!$A$6:$BE$17,AR$2,FALSE),3)</f>
        <v>0</v>
      </c>
      <c r="AS127" s="15">
        <f>ROUND(VLOOKUP($C$2,'[232]ERU-1'!$A$6:$BE$17,AS$2,FALSE),3)</f>
        <v>0</v>
      </c>
      <c r="AT127" s="15">
        <f>ROUND(VLOOKUP($C$2,'[232]ERU-1'!$A$6:$BE$17,AT$2,FALSE),3)</f>
        <v>0</v>
      </c>
      <c r="AU127" s="15">
        <f>ROUND(VLOOKUP($C$2,'[232]ERU-1'!$A$6:$BE$17,AU$2,FALSE),3)</f>
        <v>0</v>
      </c>
      <c r="AV127" s="15">
        <f>ROUND(VLOOKUP($C$2,'[232]ERU-1'!$A$6:$BE$17,AV$2,FALSE),3)</f>
        <v>832</v>
      </c>
      <c r="AW127" s="15">
        <f>ROUND(VLOOKUP($C$2,'[232]ERU-1'!$A$6:$BE$17,AW$2,FALSE),3)</f>
        <v>0</v>
      </c>
      <c r="AX127" s="15">
        <f>ROUND(VLOOKUP($C$2,'[232]ERU-1'!$A$6:$BE$17,AX$2,FALSE),3)</f>
        <v>0</v>
      </c>
      <c r="AY127" s="15">
        <f>ROUND(VLOOKUP($C$2,'[232]ERU-1'!$A$6:$BE$17,AY$2,FALSE),3)</f>
        <v>0</v>
      </c>
      <c r="AZ127" s="15">
        <f>ROUND(VLOOKUP($C$2,'[232]ERU-1'!$A$6:$BE$17,AZ$2,FALSE),3)</f>
        <v>0</v>
      </c>
      <c r="BA127" s="15">
        <f>ROUND(VLOOKUP($C$2,'[232]ERU-1'!$A$6:$BE$17,BA$2,FALSE),3)</f>
        <v>0</v>
      </c>
      <c r="BB127" s="15">
        <f>ROUND(VLOOKUP($C$2,'[232]ERU-1'!$A$6:$BE$17,BB$2,FALSE),3)</f>
        <v>0</v>
      </c>
      <c r="BC127" s="15">
        <f>ROUND(VLOOKUP($C$2,'[232]ERU-1'!$A$6:$BE$17,BC$2,FALSE),3)</f>
        <v>0</v>
      </c>
      <c r="BD127" s="15">
        <f>ROUND(VLOOKUP($C$2,'[232]ERU-1'!$A$6:$BE$17,BD$2,FALSE),3)</f>
        <v>0</v>
      </c>
      <c r="BE127" s="15">
        <f>ROUND(VLOOKUP($C$2,'[232]ERU-1'!$A$6:$BE$17,BE$2,FALSE),3)</f>
        <v>161.66200000000001</v>
      </c>
      <c r="BF127" s="15">
        <f>ROUND(VLOOKUP($C$2,'[232]ERU-1'!$A$6:$BE$17,BF$2,FALSE),3)</f>
        <v>832</v>
      </c>
      <c r="BG127" s="15">
        <f>ROUND(VLOOKUP($C$2,'[232]ERU-1'!$A$6:$BE$17,BG$2,FALSE),3)</f>
        <v>480.04700000000003</v>
      </c>
      <c r="BH127" s="15"/>
      <c r="BI127" s="15"/>
      <c r="BJ127" s="15" t="s">
        <v>833</v>
      </c>
      <c r="BK127" s="15" t="str">
        <f>INDEX(Licence!$I$2:$I$181,MATCH(Data!BJ127,Licence!$C$2:$C$181,0))</f>
        <v>Liberecký</v>
      </c>
      <c r="BL127" s="15">
        <f>INDEX(Licence!$G$2:$G$181,MATCH(Data!BJ127,Licence!$C$2:$C$181,0))/1000</f>
        <v>0.4</v>
      </c>
      <c r="BM127" s="15">
        <f>INDEX(Licence!$F$2:$F$181,MATCH(Data!BJ127,Licence!$C$2:$C$181,0))/1000</f>
        <v>0.6</v>
      </c>
      <c r="BN127" s="15" t="str">
        <f>INDEX(Licence!$K$2:$K$181,MATCH(Data!BJ127,Licence!$C$2:$C$181,0))</f>
        <v>ČEZ Distribuce, a.s.</v>
      </c>
      <c r="BO127" s="15"/>
      <c r="BP127" s="16">
        <f t="shared" si="15"/>
        <v>81.81971996723469</v>
      </c>
      <c r="BS127" t="str">
        <f t="shared" si="16"/>
        <v>KJ - Jablonec – Boženy Němcové</v>
      </c>
    </row>
    <row r="128" spans="1:71" ht="18.75" x14ac:dyDescent="0.3">
      <c r="A128">
        <v>4274</v>
      </c>
      <c r="B128" s="25">
        <f t="shared" si="12"/>
        <v>124</v>
      </c>
      <c r="C128" s="14" t="s">
        <v>838</v>
      </c>
      <c r="D128" s="15" t="str">
        <f t="shared" si="13"/>
        <v>Únor</v>
      </c>
      <c r="E128" s="15">
        <f>ROUND(VLOOKUP($C$2,'[233]ERU-1'!$A$6:$BE$17,E$2,FALSE),3)</f>
        <v>2</v>
      </c>
      <c r="F128" s="47">
        <f t="shared" si="10"/>
        <v>0</v>
      </c>
      <c r="G128" s="15">
        <f>ROUND(VLOOKUP($C$2,'[234]ERU-1'!$A$6:$BE$17,G$2,FALSE),3)</f>
        <v>235.66800000000001</v>
      </c>
      <c r="H128" s="15">
        <f>ROUND(VLOOKUP($C$2,'[234]ERU-1'!$A$6:$BE$17,H$2,FALSE),3)</f>
        <v>103.136</v>
      </c>
      <c r="I128" s="15">
        <f>ROUND(VLOOKUP($C$2,'[234]ERU-1'!$A$6:$BE$17,I$2,FALSE),3)</f>
        <v>132.53200000000001</v>
      </c>
      <c r="J128" s="15">
        <f>ROUND(VLOOKUP($C$2,'[234]ERU-1'!$A$6:$BE$17,J$2,FALSE),3)</f>
        <v>34.667999999999999</v>
      </c>
      <c r="K128" s="15">
        <f>ROUND(VLOOKUP($C$2,'[234]ERU-1'!$A$6:$BE$17,K$2,FALSE),3)</f>
        <v>0</v>
      </c>
      <c r="L128" s="15">
        <f>ROUND(VLOOKUP($C$2,'[234]ERU-1'!$A$6:$BE$17,L$2,FALSE),3)</f>
        <v>85.602000000000004</v>
      </c>
      <c r="M128" s="15">
        <f>ROUND(VLOOKUP($C$2,'[234]ERU-1'!$A$6:$BE$17,M$2,FALSE),3)</f>
        <v>1.0449999999999999</v>
      </c>
      <c r="N128" s="15">
        <f>ROUND(VLOOKUP($C$2,'[234]ERU-1'!$A$6:$BE$17,N$2,FALSE),3)</f>
        <v>1.3420000000000001</v>
      </c>
      <c r="O128" s="15">
        <f>ROUND(VLOOKUP($C$2,'[234]ERU-1'!$A$6:$BE$17,O$2,FALSE),3)</f>
        <v>0</v>
      </c>
      <c r="P128" s="15">
        <f>ROUND(VLOOKUP($C$2,'[234]ERU-1'!$A$6:$BE$17,P$2,FALSE),3)</f>
        <v>0</v>
      </c>
      <c r="Q128" s="15">
        <f>ROUND(VLOOKUP($C$2,'[234]ERU-1'!$A$6:$BE$17,Q$2,FALSE),3)</f>
        <v>83.215000000000003</v>
      </c>
      <c r="R128" s="15">
        <f>ROUND(VLOOKUP($C$2,'[234]ERU-1'!$A$6:$BE$17,R$2,FALSE),3)</f>
        <v>0</v>
      </c>
      <c r="S128" s="15">
        <f>ROUND(VLOOKUP($C$2,'[234]ERU-1'!$A$6:$BE$17,S$2,FALSE),3)</f>
        <v>396</v>
      </c>
      <c r="T128" s="15">
        <f>ROUND(VLOOKUP($C$2,'[234]ERU-1'!$A$6:$BE$17,T$2,FALSE),3)</f>
        <v>0</v>
      </c>
      <c r="U128" s="15">
        <f>ROUND(VLOOKUP($C$2,'[234]ERU-1'!$A$6:$BE$17,U$2,FALSE),3)</f>
        <v>0</v>
      </c>
      <c r="V128" s="15">
        <f>ROUND(VLOOKUP($C$2,'[234]ERU-1'!$A$6:$BE$17,V$2,FALSE),3)</f>
        <v>0</v>
      </c>
      <c r="W128" s="15">
        <f>ROUND(VLOOKUP($C$2,'[234]ERU-1'!$A$6:$BE$17,W$2,FALSE),3)</f>
        <v>0</v>
      </c>
      <c r="X128" s="15">
        <f>ROUND(VLOOKUP($C$2,'[234]ERU-1'!$A$6:$BE$17,X$2,FALSE),3)</f>
        <v>396</v>
      </c>
      <c r="Y128" s="15">
        <f>ROUND(VLOOKUP($C$2,'[234]ERU-1'!$A$6:$BE$17,Y$2,FALSE),3)</f>
        <v>0</v>
      </c>
      <c r="Z128" s="15">
        <f>ROUND(VLOOKUP($C$2,'[234]ERU-1'!$A$6:$BE$17,Z$2,FALSE),3)</f>
        <v>4.5999999999999999E-2</v>
      </c>
      <c r="AA128" s="15">
        <f>ROUND(VLOOKUP($C$2,'[234]ERU-1'!$A$6:$BE$17,AA$2,FALSE),3)</f>
        <v>85.602000000000004</v>
      </c>
      <c r="AB128" s="15">
        <f>ROUND(VLOOKUP($C$2,'[234]ERU-1'!$A$6:$BE$17,AB$2,FALSE),3)</f>
        <v>2.4329999999999998</v>
      </c>
      <c r="AC128" s="15">
        <f>ROUND(VLOOKUP($C$2,'[234]ERU-1'!$A$6:$BE$17,AC$2,FALSE),3)</f>
        <v>0</v>
      </c>
      <c r="AD128" s="15">
        <f>ROUND(VLOOKUP($C$2,'[234]ERU-1'!$A$6:$BE$17,AD$2,FALSE),3)</f>
        <v>0</v>
      </c>
      <c r="AE128" s="15">
        <f>ROUND(VLOOKUP($C$2,'[234]ERU-1'!$A$6:$BE$17,AE$2,FALSE),3)</f>
        <v>0</v>
      </c>
      <c r="AF128" s="15">
        <f>ROUND(VLOOKUP($C$2,'[234]ERU-1'!$A$6:$BE$17,AF$2,FALSE),3)</f>
        <v>0</v>
      </c>
      <c r="AG128" s="15">
        <f>ROUND(VLOOKUP($C$2,'[234]ERU-1'!$A$6:$BE$17,AG$2,FALSE),3)</f>
        <v>0</v>
      </c>
      <c r="AH128" s="15">
        <f>ROUND(VLOOKUP($C$2,'[234]ERU-1'!$A$6:$BE$17,AH$2,FALSE),3)</f>
        <v>396</v>
      </c>
      <c r="AI128" s="15">
        <f>ROUND(VLOOKUP($C$2,'[234]ERU-1'!$A$6:$BE$17,AI$2,FALSE),3)</f>
        <v>0</v>
      </c>
      <c r="AJ128" s="15" t="s">
        <v>812</v>
      </c>
      <c r="AK128" s="15">
        <f>ROUND(VLOOKUP($C$2,'[234]ERU-1'!$A$6:$BE$17,AK$2,FALSE),3)</f>
        <v>0</v>
      </c>
      <c r="AL128" s="15">
        <f>ROUND(VLOOKUP($C$2,'[234]ERU-1'!$A$6:$BE$17,AL$2,FALSE),3)</f>
        <v>0</v>
      </c>
      <c r="AM128" s="15">
        <f>ROUND(VLOOKUP($C$2,'[234]ERU-1'!$A$6:$BE$17,AM$2,FALSE),3)</f>
        <v>83.215000000000003</v>
      </c>
      <c r="AN128" s="15">
        <f>ROUND(VLOOKUP($C$2,'[234]ERU-1'!$A$6:$BE$17,AN$2,FALSE),3)</f>
        <v>0</v>
      </c>
      <c r="AO128" s="15">
        <f>ROUND(VLOOKUP($C$2,'[234]ERU-1'!$A$6:$BE$17,AO$2,FALSE),3)</f>
        <v>0</v>
      </c>
      <c r="AP128" s="15">
        <f>ROUND(VLOOKUP($C$2,'[234]ERU-1'!$A$6:$BE$17,AP$2,FALSE),3)</f>
        <v>0</v>
      </c>
      <c r="AQ128" s="15">
        <f>ROUND(VLOOKUP($C$2,'[234]ERU-1'!$A$6:$BE$17,AQ$2,FALSE),3)</f>
        <v>0</v>
      </c>
      <c r="AR128" s="15">
        <f>ROUND(VLOOKUP($C$2,'[234]ERU-1'!$A$6:$BE$17,AR$2,FALSE),3)</f>
        <v>0</v>
      </c>
      <c r="AS128" s="15">
        <f>ROUND(VLOOKUP($C$2,'[234]ERU-1'!$A$6:$BE$17,AS$2,FALSE),3)</f>
        <v>0</v>
      </c>
      <c r="AT128" s="15">
        <f>ROUND(VLOOKUP($C$2,'[234]ERU-1'!$A$6:$BE$17,AT$2,FALSE),3)</f>
        <v>0</v>
      </c>
      <c r="AU128" s="15">
        <f>ROUND(VLOOKUP($C$2,'[234]ERU-1'!$A$6:$BE$17,AU$2,FALSE),3)</f>
        <v>0</v>
      </c>
      <c r="AV128" s="15">
        <f>ROUND(VLOOKUP($C$2,'[234]ERU-1'!$A$6:$BE$17,AV$2,FALSE),3)</f>
        <v>396</v>
      </c>
      <c r="AW128" s="15">
        <f>ROUND(VLOOKUP($C$2,'[234]ERU-1'!$A$6:$BE$17,AW$2,FALSE),3)</f>
        <v>0</v>
      </c>
      <c r="AX128" s="15">
        <f>ROUND(VLOOKUP($C$2,'[234]ERU-1'!$A$6:$BE$17,AX$2,FALSE),3)</f>
        <v>0</v>
      </c>
      <c r="AY128" s="15">
        <f>ROUND(VLOOKUP($C$2,'[234]ERU-1'!$A$6:$BE$17,AY$2,FALSE),3)</f>
        <v>0</v>
      </c>
      <c r="AZ128" s="15">
        <f>ROUND(VLOOKUP($C$2,'[234]ERU-1'!$A$6:$BE$17,AZ$2,FALSE),3)</f>
        <v>0</v>
      </c>
      <c r="BA128" s="15">
        <f>ROUND(VLOOKUP($C$2,'[234]ERU-1'!$A$6:$BE$17,BA$2,FALSE),3)</f>
        <v>0</v>
      </c>
      <c r="BB128" s="15">
        <f>ROUND(VLOOKUP($C$2,'[234]ERU-1'!$A$6:$BE$17,BB$2,FALSE),3)</f>
        <v>0</v>
      </c>
      <c r="BC128" s="15">
        <f>ROUND(VLOOKUP($C$2,'[234]ERU-1'!$A$6:$BE$17,BC$2,FALSE),3)</f>
        <v>0</v>
      </c>
      <c r="BD128" s="15">
        <f>ROUND(VLOOKUP($C$2,'[234]ERU-1'!$A$6:$BE$17,BD$2,FALSE),3)</f>
        <v>0</v>
      </c>
      <c r="BE128" s="15">
        <f>ROUND(VLOOKUP($C$2,'[234]ERU-1'!$A$6:$BE$17,BE$2,FALSE),3)</f>
        <v>85.602000000000004</v>
      </c>
      <c r="BF128" s="15">
        <f>ROUND(VLOOKUP($C$2,'[234]ERU-1'!$A$6:$BE$17,BF$2,FALSE),3)</f>
        <v>396</v>
      </c>
      <c r="BG128" s="15">
        <f>ROUND(VLOOKUP($C$2,'[234]ERU-1'!$A$6:$BE$17,BG$2,FALSE),3)</f>
        <v>235.66800000000001</v>
      </c>
      <c r="BH128" s="15"/>
      <c r="BI128" s="15"/>
      <c r="BJ128" s="15" t="s">
        <v>834</v>
      </c>
      <c r="BK128" s="15" t="str">
        <f>INDEX(Licence!$I$2:$I$181,MATCH(Data!BJ128,Licence!$C$2:$C$181,0))</f>
        <v>Liberecký</v>
      </c>
      <c r="BL128" s="15">
        <f>INDEX(Licence!$G$2:$G$181,MATCH(Data!BJ128,Licence!$C$2:$C$181,0))/1000</f>
        <v>0.2</v>
      </c>
      <c r="BM128" s="15">
        <f>INDEX(Licence!$F$2:$F$181,MATCH(Data!BJ128,Licence!$C$2:$C$181,0))/1000</f>
        <v>0.28000000000000003</v>
      </c>
      <c r="BN128" s="15" t="str">
        <f>INDEX(Licence!$K$2:$K$181,MATCH(Data!BJ128,Licence!$C$2:$C$181,0))</f>
        <v>ČEZ Distribuce, a.s.</v>
      </c>
      <c r="BO128" s="15"/>
      <c r="BP128" s="16">
        <f t="shared" si="15"/>
        <v>82.998964645178802</v>
      </c>
      <c r="BS128" t="str">
        <f t="shared" si="16"/>
        <v>KJ - Jablonec – Josefa Hory</v>
      </c>
    </row>
    <row r="129" spans="1:71" ht="18.75" x14ac:dyDescent="0.3">
      <c r="A129">
        <v>4154</v>
      </c>
      <c r="B129" s="25">
        <f t="shared" si="12"/>
        <v>125</v>
      </c>
      <c r="C129" s="14" t="s">
        <v>839</v>
      </c>
      <c r="D129" s="15" t="str">
        <f t="shared" si="13"/>
        <v>Únor</v>
      </c>
      <c r="E129" s="15">
        <f>ROUND(VLOOKUP($C$2,'[235]ERU-1'!$A$6:$BE$17,E$2,FALSE),3)</f>
        <v>2</v>
      </c>
      <c r="F129" s="47">
        <f t="shared" si="10"/>
        <v>0</v>
      </c>
      <c r="G129" s="15">
        <f>ROUND(VLOOKUP($C$2,'[236]ERU-1'!$A$6:$BE$17,G$2,FALSE),3)</f>
        <v>1125.434</v>
      </c>
      <c r="H129" s="15">
        <f>ROUND(VLOOKUP($C$2,'[236]ERU-1'!$A$6:$BE$17,H$2,FALSE),3)</f>
        <v>498.38400000000001</v>
      </c>
      <c r="I129" s="15">
        <f>ROUND(VLOOKUP($C$2,'[236]ERU-1'!$A$6:$BE$17,I$2,FALSE),3)</f>
        <v>627.04999999999995</v>
      </c>
      <c r="J129" s="15">
        <f>ROUND(VLOOKUP($C$2,'[236]ERU-1'!$A$6:$BE$17,J$2,FALSE),3)</f>
        <v>35.368000000000002</v>
      </c>
      <c r="K129" s="15">
        <f>ROUND(VLOOKUP($C$2,'[236]ERU-1'!$A$6:$BE$17,K$2,FALSE),3)</f>
        <v>0</v>
      </c>
      <c r="L129" s="15">
        <f>ROUND(VLOOKUP($C$2,'[236]ERU-1'!$A$6:$BE$17,L$2,FALSE),3)</f>
        <v>409.767</v>
      </c>
      <c r="M129" s="15">
        <f>ROUND(VLOOKUP($C$2,'[236]ERU-1'!$A$6:$BE$17,M$2,FALSE),3)</f>
        <v>2.677</v>
      </c>
      <c r="N129" s="15">
        <f>ROUND(VLOOKUP($C$2,'[236]ERU-1'!$A$6:$BE$17,N$2,FALSE),3)</f>
        <v>3.3690000000000002</v>
      </c>
      <c r="O129" s="15">
        <f>ROUND(VLOOKUP($C$2,'[236]ERU-1'!$A$6:$BE$17,O$2,FALSE),3)</f>
        <v>0</v>
      </c>
      <c r="P129" s="15">
        <f>ROUND(VLOOKUP($C$2,'[236]ERU-1'!$A$6:$BE$17,P$2,FALSE),3)</f>
        <v>0</v>
      </c>
      <c r="Q129" s="15">
        <f>ROUND(VLOOKUP($C$2,'[236]ERU-1'!$A$6:$BE$17,Q$2,FALSE),3)</f>
        <v>403.721</v>
      </c>
      <c r="R129" s="15">
        <f>ROUND(VLOOKUP($C$2,'[236]ERU-1'!$A$6:$BE$17,R$2,FALSE),3)</f>
        <v>0</v>
      </c>
      <c r="S129" s="15">
        <f>ROUND(VLOOKUP($C$2,'[236]ERU-1'!$A$6:$BE$17,S$2,FALSE),3)</f>
        <v>1856</v>
      </c>
      <c r="T129" s="15">
        <f>ROUND(VLOOKUP($C$2,'[236]ERU-1'!$A$6:$BE$17,T$2,FALSE),3)</f>
        <v>0</v>
      </c>
      <c r="U129" s="15">
        <f>ROUND(VLOOKUP($C$2,'[236]ERU-1'!$A$6:$BE$17,U$2,FALSE),3)</f>
        <v>0</v>
      </c>
      <c r="V129" s="15">
        <f>ROUND(VLOOKUP($C$2,'[236]ERU-1'!$A$6:$BE$17,V$2,FALSE),3)</f>
        <v>0</v>
      </c>
      <c r="W129" s="15">
        <f>ROUND(VLOOKUP($C$2,'[236]ERU-1'!$A$6:$BE$17,W$2,FALSE),3)</f>
        <v>0</v>
      </c>
      <c r="X129" s="15">
        <f>ROUND(VLOOKUP($C$2,'[236]ERU-1'!$A$6:$BE$17,X$2,FALSE),3)</f>
        <v>1856</v>
      </c>
      <c r="Y129" s="15">
        <f>ROUND(VLOOKUP($C$2,'[236]ERU-1'!$A$6:$BE$17,Y$2,FALSE),3)</f>
        <v>0</v>
      </c>
      <c r="Z129" s="15">
        <f>ROUND(VLOOKUP($C$2,'[236]ERU-1'!$A$6:$BE$17,Z$2,FALSE),3)</f>
        <v>0.48699999999999999</v>
      </c>
      <c r="AA129" s="15">
        <f>ROUND(VLOOKUP($C$2,'[236]ERU-1'!$A$6:$BE$17,AA$2,FALSE),3)</f>
        <v>409.767</v>
      </c>
      <c r="AB129" s="15">
        <f>ROUND(VLOOKUP($C$2,'[236]ERU-1'!$A$6:$BE$17,AB$2,FALSE),3)</f>
        <v>6.5330000000000004</v>
      </c>
      <c r="AC129" s="15">
        <f>ROUND(VLOOKUP($C$2,'[236]ERU-1'!$A$6:$BE$17,AC$2,FALSE),3)</f>
        <v>0</v>
      </c>
      <c r="AD129" s="15">
        <f>ROUND(VLOOKUP($C$2,'[236]ERU-1'!$A$6:$BE$17,AD$2,FALSE),3)</f>
        <v>0</v>
      </c>
      <c r="AE129" s="15">
        <f>ROUND(VLOOKUP($C$2,'[236]ERU-1'!$A$6:$BE$17,AE$2,FALSE),3)</f>
        <v>0</v>
      </c>
      <c r="AF129" s="15">
        <f>ROUND(VLOOKUP($C$2,'[236]ERU-1'!$A$6:$BE$17,AF$2,FALSE),3)</f>
        <v>0</v>
      </c>
      <c r="AG129" s="15">
        <f>ROUND(VLOOKUP($C$2,'[236]ERU-1'!$A$6:$BE$17,AG$2,FALSE),3)</f>
        <v>0</v>
      </c>
      <c r="AH129" s="15">
        <f>ROUND(VLOOKUP($C$2,'[236]ERU-1'!$A$6:$BE$17,AH$2,FALSE),3)</f>
        <v>1856</v>
      </c>
      <c r="AI129" s="15">
        <f>ROUND(VLOOKUP($C$2,'[236]ERU-1'!$A$6:$BE$17,AI$2,FALSE),3)</f>
        <v>0</v>
      </c>
      <c r="AJ129" s="15" t="s">
        <v>812</v>
      </c>
      <c r="AK129" s="15">
        <f>ROUND(VLOOKUP($C$2,'[236]ERU-1'!$A$6:$BE$17,AK$2,FALSE),3)</f>
        <v>0</v>
      </c>
      <c r="AL129" s="15">
        <f>ROUND(VLOOKUP($C$2,'[236]ERU-1'!$A$6:$BE$17,AL$2,FALSE),3)</f>
        <v>0</v>
      </c>
      <c r="AM129" s="15">
        <f>ROUND(VLOOKUP($C$2,'[236]ERU-1'!$A$6:$BE$17,AM$2,FALSE),3)</f>
        <v>403.721</v>
      </c>
      <c r="AN129" s="15">
        <f>ROUND(VLOOKUP($C$2,'[236]ERU-1'!$A$6:$BE$17,AN$2,FALSE),3)</f>
        <v>0</v>
      </c>
      <c r="AO129" s="15">
        <f>ROUND(VLOOKUP($C$2,'[236]ERU-1'!$A$6:$BE$17,AO$2,FALSE),3)</f>
        <v>0</v>
      </c>
      <c r="AP129" s="15">
        <f>ROUND(VLOOKUP($C$2,'[236]ERU-1'!$A$6:$BE$17,AP$2,FALSE),3)</f>
        <v>0</v>
      </c>
      <c r="AQ129" s="15">
        <f>ROUND(VLOOKUP($C$2,'[236]ERU-1'!$A$6:$BE$17,AQ$2,FALSE),3)</f>
        <v>0</v>
      </c>
      <c r="AR129" s="15">
        <f>ROUND(VLOOKUP($C$2,'[236]ERU-1'!$A$6:$BE$17,AR$2,FALSE),3)</f>
        <v>0</v>
      </c>
      <c r="AS129" s="15">
        <f>ROUND(VLOOKUP($C$2,'[236]ERU-1'!$A$6:$BE$17,AS$2,FALSE),3)</f>
        <v>0</v>
      </c>
      <c r="AT129" s="15">
        <f>ROUND(VLOOKUP($C$2,'[236]ERU-1'!$A$6:$BE$17,AT$2,FALSE),3)</f>
        <v>0</v>
      </c>
      <c r="AU129" s="15">
        <f>ROUND(VLOOKUP($C$2,'[236]ERU-1'!$A$6:$BE$17,AU$2,FALSE),3)</f>
        <v>0</v>
      </c>
      <c r="AV129" s="15">
        <f>ROUND(VLOOKUP($C$2,'[236]ERU-1'!$A$6:$BE$17,AV$2,FALSE),3)</f>
        <v>1856</v>
      </c>
      <c r="AW129" s="15">
        <f>ROUND(VLOOKUP($C$2,'[236]ERU-1'!$A$6:$BE$17,AW$2,FALSE),3)</f>
        <v>0</v>
      </c>
      <c r="AX129" s="15">
        <f>ROUND(VLOOKUP($C$2,'[236]ERU-1'!$A$6:$BE$17,AX$2,FALSE),3)</f>
        <v>0</v>
      </c>
      <c r="AY129" s="15">
        <f>ROUND(VLOOKUP($C$2,'[236]ERU-1'!$A$6:$BE$17,AY$2,FALSE),3)</f>
        <v>0</v>
      </c>
      <c r="AZ129" s="15">
        <f>ROUND(VLOOKUP($C$2,'[236]ERU-1'!$A$6:$BE$17,AZ$2,FALSE),3)</f>
        <v>0</v>
      </c>
      <c r="BA129" s="15">
        <f>ROUND(VLOOKUP($C$2,'[236]ERU-1'!$A$6:$BE$17,BA$2,FALSE),3)</f>
        <v>0</v>
      </c>
      <c r="BB129" s="15">
        <f>ROUND(VLOOKUP($C$2,'[236]ERU-1'!$A$6:$BE$17,BB$2,FALSE),3)</f>
        <v>0</v>
      </c>
      <c r="BC129" s="15">
        <f>ROUND(VLOOKUP($C$2,'[236]ERU-1'!$A$6:$BE$17,BC$2,FALSE),3)</f>
        <v>0</v>
      </c>
      <c r="BD129" s="15">
        <f>ROUND(VLOOKUP($C$2,'[236]ERU-1'!$A$6:$BE$17,BD$2,FALSE),3)</f>
        <v>0</v>
      </c>
      <c r="BE129" s="15">
        <f>ROUND(VLOOKUP($C$2,'[236]ERU-1'!$A$6:$BE$17,BE$2,FALSE),3)</f>
        <v>409.767</v>
      </c>
      <c r="BF129" s="15">
        <f>ROUND(VLOOKUP($C$2,'[236]ERU-1'!$A$6:$BE$17,BF$2,FALSE),3)</f>
        <v>1856</v>
      </c>
      <c r="BG129" s="15">
        <f>ROUND(VLOOKUP($C$2,'[236]ERU-1'!$A$6:$BE$17,BG$2,FALSE),3)</f>
        <v>1125.434</v>
      </c>
      <c r="BH129" s="15"/>
      <c r="BI129" s="15"/>
      <c r="BJ129" s="15" t="s">
        <v>835</v>
      </c>
      <c r="BK129" s="15" t="str">
        <f>INDEX(Licence!$I$2:$I$181,MATCH(Data!BJ129,Licence!$C$2:$C$181,0))</f>
        <v>Liberecký</v>
      </c>
      <c r="BL129" s="15">
        <f>INDEX(Licence!$G$2:$G$181,MATCH(Data!BJ129,Licence!$C$2:$C$181,0))/1000</f>
        <v>0.999</v>
      </c>
      <c r="BM129" s="15">
        <f>INDEX(Licence!$F$2:$F$181,MATCH(Data!BJ129,Licence!$C$2:$C$181,0))/1000</f>
        <v>1.268</v>
      </c>
      <c r="BN129" s="15" t="str">
        <f>INDEX(Licence!$K$2:$K$181,MATCH(Data!BJ129,Licence!$C$2:$C$181,0))</f>
        <v>ČEZ Distribuce, a.s.</v>
      </c>
      <c r="BO129" s="15"/>
      <c r="BP129" s="16">
        <f t="shared" si="15"/>
        <v>82.219175496346793</v>
      </c>
      <c r="BS129" t="str">
        <f t="shared" si="16"/>
        <v>KJ - Jablonec – Liberecká</v>
      </c>
    </row>
    <row r="130" spans="1:71" ht="18.75" x14ac:dyDescent="0.3">
      <c r="A130">
        <v>4277</v>
      </c>
      <c r="B130" s="25">
        <f t="shared" si="12"/>
        <v>126</v>
      </c>
      <c r="C130" s="14" t="s">
        <v>840</v>
      </c>
      <c r="D130" s="15" t="str">
        <f t="shared" si="13"/>
        <v>Únor</v>
      </c>
      <c r="E130" s="15">
        <f>ROUND(VLOOKUP($C$2,'[237]ERU-1'!$A$6:$BE$17,E$2,FALSE),3)</f>
        <v>2</v>
      </c>
      <c r="F130" s="47">
        <f t="shared" si="10"/>
        <v>0</v>
      </c>
      <c r="G130" s="15">
        <f>ROUND(VLOOKUP($C$2,'[238]ERU-1'!$A$6:$BE$17,G$2,FALSE),3)</f>
        <v>251.482</v>
      </c>
      <c r="H130" s="15">
        <f>ROUND(VLOOKUP($C$2,'[238]ERU-1'!$A$6:$BE$17,H$2,FALSE),3)</f>
        <v>106.337</v>
      </c>
      <c r="I130" s="15">
        <f>ROUND(VLOOKUP($C$2,'[238]ERU-1'!$A$6:$BE$17,I$2,FALSE),3)</f>
        <v>145.14500000000001</v>
      </c>
      <c r="J130" s="15">
        <f>ROUND(VLOOKUP($C$2,'[238]ERU-1'!$A$6:$BE$17,J$2,FALSE),3)</f>
        <v>34.828000000000003</v>
      </c>
      <c r="K130" s="15">
        <f>ROUND(VLOOKUP($C$2,'[238]ERU-1'!$A$6:$BE$17,K$2,FALSE),3)</f>
        <v>0</v>
      </c>
      <c r="L130" s="15">
        <f>ROUND(VLOOKUP($C$2,'[238]ERU-1'!$A$6:$BE$17,L$2,FALSE),3)</f>
        <v>84.659000000000006</v>
      </c>
      <c r="M130" s="15">
        <f>ROUND(VLOOKUP($C$2,'[238]ERU-1'!$A$6:$BE$17,M$2,FALSE),3)</f>
        <v>2.7970000000000002</v>
      </c>
      <c r="N130" s="15">
        <f>ROUND(VLOOKUP($C$2,'[238]ERU-1'!$A$6:$BE$17,N$2,FALSE),3)</f>
        <v>3.8170000000000002</v>
      </c>
      <c r="O130" s="15">
        <f>ROUND(VLOOKUP($C$2,'[238]ERU-1'!$A$6:$BE$17,O$2,FALSE),3)</f>
        <v>0</v>
      </c>
      <c r="P130" s="15">
        <f>ROUND(VLOOKUP($C$2,'[238]ERU-1'!$A$6:$BE$17,P$2,FALSE),3)</f>
        <v>0</v>
      </c>
      <c r="Q130" s="15">
        <f>ROUND(VLOOKUP($C$2,'[238]ERU-1'!$A$6:$BE$17,Q$2,FALSE),3)</f>
        <v>78.045000000000002</v>
      </c>
      <c r="R130" s="15">
        <f>ROUND(VLOOKUP($C$2,'[238]ERU-1'!$A$6:$BE$17,R$2,FALSE),3)</f>
        <v>0</v>
      </c>
      <c r="S130" s="15">
        <f>ROUND(VLOOKUP($C$2,'[238]ERU-1'!$A$6:$BE$17,S$2,FALSE),3)</f>
        <v>416</v>
      </c>
      <c r="T130" s="15">
        <f>ROUND(VLOOKUP($C$2,'[238]ERU-1'!$A$6:$BE$17,T$2,FALSE),3)</f>
        <v>0</v>
      </c>
      <c r="U130" s="15">
        <f>ROUND(VLOOKUP($C$2,'[238]ERU-1'!$A$6:$BE$17,U$2,FALSE),3)</f>
        <v>0</v>
      </c>
      <c r="V130" s="15">
        <f>ROUND(VLOOKUP($C$2,'[238]ERU-1'!$A$6:$BE$17,V$2,FALSE),3)</f>
        <v>0</v>
      </c>
      <c r="W130" s="15">
        <f>ROUND(VLOOKUP($C$2,'[238]ERU-1'!$A$6:$BE$17,W$2,FALSE),3)</f>
        <v>0</v>
      </c>
      <c r="X130" s="15">
        <f>ROUND(VLOOKUP($C$2,'[238]ERU-1'!$A$6:$BE$17,X$2,FALSE),3)</f>
        <v>416</v>
      </c>
      <c r="Y130" s="15">
        <f>ROUND(VLOOKUP($C$2,'[238]ERU-1'!$A$6:$BE$17,Y$2,FALSE),3)</f>
        <v>0</v>
      </c>
      <c r="Z130" s="15">
        <f>ROUND(VLOOKUP($C$2,'[238]ERU-1'!$A$6:$BE$17,Z$2,FALSE),3)</f>
        <v>6.3E-2</v>
      </c>
      <c r="AA130" s="15">
        <f>ROUND(VLOOKUP($C$2,'[238]ERU-1'!$A$6:$BE$17,AA$2,FALSE),3)</f>
        <v>84.659000000000006</v>
      </c>
      <c r="AB130" s="15">
        <f>ROUND(VLOOKUP($C$2,'[238]ERU-1'!$A$6:$BE$17,AB$2,FALSE),3)</f>
        <v>6.6769999999999996</v>
      </c>
      <c r="AC130" s="15">
        <f>ROUND(VLOOKUP($C$2,'[238]ERU-1'!$A$6:$BE$17,AC$2,FALSE),3)</f>
        <v>0</v>
      </c>
      <c r="AD130" s="15">
        <f>ROUND(VLOOKUP($C$2,'[238]ERU-1'!$A$6:$BE$17,AD$2,FALSE),3)</f>
        <v>0</v>
      </c>
      <c r="AE130" s="15">
        <f>ROUND(VLOOKUP($C$2,'[238]ERU-1'!$A$6:$BE$17,AE$2,FALSE),3)</f>
        <v>0</v>
      </c>
      <c r="AF130" s="15">
        <f>ROUND(VLOOKUP($C$2,'[238]ERU-1'!$A$6:$BE$17,AF$2,FALSE),3)</f>
        <v>0</v>
      </c>
      <c r="AG130" s="15">
        <f>ROUND(VLOOKUP($C$2,'[238]ERU-1'!$A$6:$BE$17,AG$2,FALSE),3)</f>
        <v>0</v>
      </c>
      <c r="AH130" s="15">
        <f>ROUND(VLOOKUP($C$2,'[238]ERU-1'!$A$6:$BE$17,AH$2,FALSE),3)</f>
        <v>416</v>
      </c>
      <c r="AI130" s="15">
        <f>ROUND(VLOOKUP($C$2,'[238]ERU-1'!$A$6:$BE$17,AI$2,FALSE),3)</f>
        <v>0</v>
      </c>
      <c r="AJ130" s="15" t="s">
        <v>812</v>
      </c>
      <c r="AK130" s="15">
        <f>ROUND(VLOOKUP($C$2,'[238]ERU-1'!$A$6:$BE$17,AK$2,FALSE),3)</f>
        <v>0</v>
      </c>
      <c r="AL130" s="15">
        <f>ROUND(VLOOKUP($C$2,'[238]ERU-1'!$A$6:$BE$17,AL$2,FALSE),3)</f>
        <v>0</v>
      </c>
      <c r="AM130" s="15">
        <f>ROUND(VLOOKUP($C$2,'[238]ERU-1'!$A$6:$BE$17,AM$2,FALSE),3)</f>
        <v>78.045000000000002</v>
      </c>
      <c r="AN130" s="15">
        <f>ROUND(VLOOKUP($C$2,'[238]ERU-1'!$A$6:$BE$17,AN$2,FALSE),3)</f>
        <v>0</v>
      </c>
      <c r="AO130" s="15">
        <f>ROUND(VLOOKUP($C$2,'[238]ERU-1'!$A$6:$BE$17,AO$2,FALSE),3)</f>
        <v>0</v>
      </c>
      <c r="AP130" s="15">
        <f>ROUND(VLOOKUP($C$2,'[238]ERU-1'!$A$6:$BE$17,AP$2,FALSE),3)</f>
        <v>0</v>
      </c>
      <c r="AQ130" s="15">
        <f>ROUND(VLOOKUP($C$2,'[238]ERU-1'!$A$6:$BE$17,AQ$2,FALSE),3)</f>
        <v>0</v>
      </c>
      <c r="AR130" s="15">
        <f>ROUND(VLOOKUP($C$2,'[238]ERU-1'!$A$6:$BE$17,AR$2,FALSE),3)</f>
        <v>0</v>
      </c>
      <c r="AS130" s="15">
        <f>ROUND(VLOOKUP($C$2,'[238]ERU-1'!$A$6:$BE$17,AS$2,FALSE),3)</f>
        <v>0</v>
      </c>
      <c r="AT130" s="15">
        <f>ROUND(VLOOKUP($C$2,'[238]ERU-1'!$A$6:$BE$17,AT$2,FALSE),3)</f>
        <v>0</v>
      </c>
      <c r="AU130" s="15">
        <f>ROUND(VLOOKUP($C$2,'[238]ERU-1'!$A$6:$BE$17,AU$2,FALSE),3)</f>
        <v>0</v>
      </c>
      <c r="AV130" s="15">
        <f>ROUND(VLOOKUP($C$2,'[238]ERU-1'!$A$6:$BE$17,AV$2,FALSE),3)</f>
        <v>416</v>
      </c>
      <c r="AW130" s="15">
        <f>ROUND(VLOOKUP($C$2,'[238]ERU-1'!$A$6:$BE$17,AW$2,FALSE),3)</f>
        <v>0</v>
      </c>
      <c r="AX130" s="15">
        <f>ROUND(VLOOKUP($C$2,'[238]ERU-1'!$A$6:$BE$17,AX$2,FALSE),3)</f>
        <v>0</v>
      </c>
      <c r="AY130" s="15">
        <f>ROUND(VLOOKUP($C$2,'[238]ERU-1'!$A$6:$BE$17,AY$2,FALSE),3)</f>
        <v>0</v>
      </c>
      <c r="AZ130" s="15">
        <f>ROUND(VLOOKUP($C$2,'[238]ERU-1'!$A$6:$BE$17,AZ$2,FALSE),3)</f>
        <v>0</v>
      </c>
      <c r="BA130" s="15">
        <f>ROUND(VLOOKUP($C$2,'[238]ERU-1'!$A$6:$BE$17,BA$2,FALSE),3)</f>
        <v>0</v>
      </c>
      <c r="BB130" s="15">
        <f>ROUND(VLOOKUP($C$2,'[238]ERU-1'!$A$6:$BE$17,BB$2,FALSE),3)</f>
        <v>0</v>
      </c>
      <c r="BC130" s="15">
        <f>ROUND(VLOOKUP($C$2,'[238]ERU-1'!$A$6:$BE$17,BC$2,FALSE),3)</f>
        <v>0</v>
      </c>
      <c r="BD130" s="15">
        <f>ROUND(VLOOKUP($C$2,'[238]ERU-1'!$A$6:$BE$17,BD$2,FALSE),3)</f>
        <v>0</v>
      </c>
      <c r="BE130" s="15">
        <f>ROUND(VLOOKUP($C$2,'[238]ERU-1'!$A$6:$BE$17,BE$2,FALSE),3)</f>
        <v>84.659000000000006</v>
      </c>
      <c r="BF130" s="15">
        <f>ROUND(VLOOKUP($C$2,'[238]ERU-1'!$A$6:$BE$17,BF$2,FALSE),3)</f>
        <v>416</v>
      </c>
      <c r="BG130" s="15">
        <f>ROUND(VLOOKUP($C$2,'[238]ERU-1'!$A$6:$BE$17,BG$2,FALSE),3)</f>
        <v>251.482</v>
      </c>
      <c r="BH130" s="15"/>
      <c r="BI130" s="15"/>
      <c r="BJ130" s="15" t="s">
        <v>841</v>
      </c>
      <c r="BK130" s="15" t="str">
        <f>INDEX(Licence!$I$2:$I$181,MATCH(Data!BJ130,Licence!$C$2:$C$181,0))</f>
        <v>Olomoucký</v>
      </c>
      <c r="BL130" s="15">
        <f>INDEX(Licence!$G$2:$G$181,MATCH(Data!BJ130,Licence!$C$2:$C$181,0))/1000</f>
        <v>0.2</v>
      </c>
      <c r="BM130" s="15">
        <f>INDEX(Licence!$F$2:$F$181,MATCH(Data!BJ130,Licence!$C$2:$C$181,0))/1000</f>
        <v>0.28399999999999997</v>
      </c>
      <c r="BN130" s="15" t="str">
        <f>INDEX(Licence!$K$2:$K$181,MATCH(Data!BJ130,Licence!$C$2:$C$181,0))</f>
        <v>ČEZ Distribuce, a.s.</v>
      </c>
      <c r="BO130" s="15"/>
      <c r="BP130" s="16">
        <f t="shared" si="15"/>
        <v>79.613871193785471</v>
      </c>
      <c r="BS130" t="str">
        <f t="shared" si="16"/>
        <v>KJ - Hanušovice</v>
      </c>
    </row>
    <row r="131" spans="1:71" ht="18.75" x14ac:dyDescent="0.3">
      <c r="A131">
        <v>4265</v>
      </c>
      <c r="B131" s="25">
        <f t="shared" si="12"/>
        <v>127</v>
      </c>
      <c r="C131" s="14" t="s">
        <v>842</v>
      </c>
      <c r="D131" s="15" t="str">
        <f t="shared" si="13"/>
        <v>Únor</v>
      </c>
      <c r="E131" s="15">
        <f>ROUND(VLOOKUP($C$2,'[239]ERU-1'!$A$6:$BE$17,E$2,FALSE),3)</f>
        <v>2</v>
      </c>
      <c r="F131" s="47">
        <f t="shared" si="10"/>
        <v>0</v>
      </c>
      <c r="G131" s="15">
        <f>ROUND(VLOOKUP($C$2,'[240]ERU-1'!$A$6:$BE$17,G$2,FALSE),3)</f>
        <v>1123.3689999999999</v>
      </c>
      <c r="H131" s="15">
        <f>ROUND(VLOOKUP($C$2,'[240]ERU-1'!$A$6:$BE$17,H$2,FALSE),3)</f>
        <v>512.66700000000003</v>
      </c>
      <c r="I131" s="15">
        <f>ROUND(VLOOKUP($C$2,'[240]ERU-1'!$A$6:$BE$17,I$2,FALSE),3)</f>
        <v>610.702</v>
      </c>
      <c r="J131" s="15">
        <f>ROUND(VLOOKUP($C$2,'[240]ERU-1'!$A$6:$BE$17,J$2,FALSE),3)</f>
        <v>35.365000000000002</v>
      </c>
      <c r="K131" s="15">
        <f>ROUND(VLOOKUP($C$2,'[240]ERU-1'!$A$6:$BE$17,K$2,FALSE),3)</f>
        <v>0</v>
      </c>
      <c r="L131" s="15">
        <f>ROUND(VLOOKUP($C$2,'[240]ERU-1'!$A$6:$BE$17,L$2,FALSE),3)</f>
        <v>412.04</v>
      </c>
      <c r="M131" s="15">
        <f>ROUND(VLOOKUP($C$2,'[240]ERU-1'!$A$6:$BE$17,M$2,FALSE),3)</f>
        <v>3.238</v>
      </c>
      <c r="N131" s="15">
        <f>ROUND(VLOOKUP($C$2,'[240]ERU-1'!$A$6:$BE$17,N$2,FALSE),3)</f>
        <v>3.8580000000000001</v>
      </c>
      <c r="O131" s="15">
        <f>ROUND(VLOOKUP($C$2,'[240]ERU-1'!$A$6:$BE$17,O$2,FALSE),3)</f>
        <v>0</v>
      </c>
      <c r="P131" s="15">
        <f>ROUND(VLOOKUP($C$2,'[240]ERU-1'!$A$6:$BE$17,P$2,FALSE),3)</f>
        <v>0</v>
      </c>
      <c r="Q131" s="15">
        <f>ROUND(VLOOKUP($C$2,'[240]ERU-1'!$A$6:$BE$17,Q$2,FALSE),3)</f>
        <v>404.94400000000002</v>
      </c>
      <c r="R131" s="15">
        <f>ROUND(VLOOKUP($C$2,'[240]ERU-1'!$A$6:$BE$17,R$2,FALSE),3)</f>
        <v>0</v>
      </c>
      <c r="S131" s="15">
        <f>ROUND(VLOOKUP($C$2,'[240]ERU-1'!$A$6:$BE$17,S$2,FALSE),3)</f>
        <v>1767</v>
      </c>
      <c r="T131" s="15">
        <f>ROUND(VLOOKUP($C$2,'[240]ERU-1'!$A$6:$BE$17,T$2,FALSE),3)</f>
        <v>0</v>
      </c>
      <c r="U131" s="15">
        <f>ROUND(VLOOKUP($C$2,'[240]ERU-1'!$A$6:$BE$17,U$2,FALSE),3)</f>
        <v>0</v>
      </c>
      <c r="V131" s="15">
        <f>ROUND(VLOOKUP($C$2,'[240]ERU-1'!$A$6:$BE$17,V$2,FALSE),3)</f>
        <v>0</v>
      </c>
      <c r="W131" s="15">
        <f>ROUND(VLOOKUP($C$2,'[240]ERU-1'!$A$6:$BE$17,W$2,FALSE),3)</f>
        <v>0</v>
      </c>
      <c r="X131" s="15">
        <f>ROUND(VLOOKUP($C$2,'[240]ERU-1'!$A$6:$BE$17,X$2,FALSE),3)</f>
        <v>1767</v>
      </c>
      <c r="Y131" s="15">
        <f>ROUND(VLOOKUP($C$2,'[240]ERU-1'!$A$6:$BE$17,Y$2,FALSE),3)</f>
        <v>0</v>
      </c>
      <c r="Z131" s="15">
        <f>ROUND(VLOOKUP($C$2,'[240]ERU-1'!$A$6:$BE$17,Z$2,FALSE),3)</f>
        <v>0.42099999999999999</v>
      </c>
      <c r="AA131" s="15">
        <f>ROUND(VLOOKUP($C$2,'[240]ERU-1'!$A$6:$BE$17,AA$2,FALSE),3)</f>
        <v>412.04</v>
      </c>
      <c r="AB131" s="15">
        <f>ROUND(VLOOKUP($C$2,'[240]ERU-1'!$A$6:$BE$17,AB$2,FALSE),3)</f>
        <v>7.5170000000000003</v>
      </c>
      <c r="AC131" s="15">
        <f>ROUND(VLOOKUP($C$2,'[240]ERU-1'!$A$6:$BE$17,AC$2,FALSE),3)</f>
        <v>0</v>
      </c>
      <c r="AD131" s="15">
        <f>ROUND(VLOOKUP($C$2,'[240]ERU-1'!$A$6:$BE$17,AD$2,FALSE),3)</f>
        <v>0</v>
      </c>
      <c r="AE131" s="15">
        <f>ROUND(VLOOKUP($C$2,'[240]ERU-1'!$A$6:$BE$17,AE$2,FALSE),3)</f>
        <v>0</v>
      </c>
      <c r="AF131" s="15">
        <f>ROUND(VLOOKUP($C$2,'[240]ERU-1'!$A$6:$BE$17,AF$2,FALSE),3)</f>
        <v>0</v>
      </c>
      <c r="AG131" s="15">
        <f>ROUND(VLOOKUP($C$2,'[240]ERU-1'!$A$6:$BE$17,AG$2,FALSE),3)</f>
        <v>0</v>
      </c>
      <c r="AH131" s="15">
        <f>ROUND(VLOOKUP($C$2,'[240]ERU-1'!$A$6:$BE$17,AH$2,FALSE),3)</f>
        <v>1767</v>
      </c>
      <c r="AI131" s="15">
        <f>ROUND(VLOOKUP($C$2,'[240]ERU-1'!$A$6:$BE$17,AI$2,FALSE),3)</f>
        <v>0</v>
      </c>
      <c r="AJ131" s="15" t="s">
        <v>595</v>
      </c>
      <c r="AK131" s="15">
        <f>ROUND(VLOOKUP($C$2,'[240]ERU-1'!$A$6:$BE$17,AK$2,FALSE),3)</f>
        <v>0</v>
      </c>
      <c r="AL131" s="15">
        <f>ROUND(VLOOKUP($C$2,'[240]ERU-1'!$A$6:$BE$17,AL$2,FALSE),3)</f>
        <v>0</v>
      </c>
      <c r="AM131" s="15">
        <f>ROUND(VLOOKUP($C$2,'[240]ERU-1'!$A$6:$BE$17,AM$2,FALSE),3)</f>
        <v>404.94400000000002</v>
      </c>
      <c r="AN131" s="15">
        <f>ROUND(VLOOKUP($C$2,'[240]ERU-1'!$A$6:$BE$17,AN$2,FALSE),3)</f>
        <v>0</v>
      </c>
      <c r="AO131" s="15">
        <f>ROUND(VLOOKUP($C$2,'[240]ERU-1'!$A$6:$BE$17,AO$2,FALSE),3)</f>
        <v>0</v>
      </c>
      <c r="AP131" s="15">
        <f>ROUND(VLOOKUP($C$2,'[240]ERU-1'!$A$6:$BE$17,AP$2,FALSE),3)</f>
        <v>0</v>
      </c>
      <c r="AQ131" s="15">
        <f>ROUND(VLOOKUP($C$2,'[240]ERU-1'!$A$6:$BE$17,AQ$2,FALSE),3)</f>
        <v>0</v>
      </c>
      <c r="AR131" s="15">
        <f>ROUND(VLOOKUP($C$2,'[240]ERU-1'!$A$6:$BE$17,AR$2,FALSE),3)</f>
        <v>0</v>
      </c>
      <c r="AS131" s="15">
        <f>ROUND(VLOOKUP($C$2,'[240]ERU-1'!$A$6:$BE$17,AS$2,FALSE),3)</f>
        <v>0</v>
      </c>
      <c r="AT131" s="15">
        <f>ROUND(VLOOKUP($C$2,'[240]ERU-1'!$A$6:$BE$17,AT$2,FALSE),3)</f>
        <v>0</v>
      </c>
      <c r="AU131" s="15">
        <f>ROUND(VLOOKUP($C$2,'[240]ERU-1'!$A$6:$BE$17,AU$2,FALSE),3)</f>
        <v>0</v>
      </c>
      <c r="AV131" s="15">
        <f>ROUND(VLOOKUP($C$2,'[240]ERU-1'!$A$6:$BE$17,AV$2,FALSE),3)</f>
        <v>1767</v>
      </c>
      <c r="AW131" s="15">
        <f>ROUND(VLOOKUP($C$2,'[240]ERU-1'!$A$6:$BE$17,AW$2,FALSE),3)</f>
        <v>0</v>
      </c>
      <c r="AX131" s="15">
        <f>ROUND(VLOOKUP($C$2,'[240]ERU-1'!$A$6:$BE$17,AX$2,FALSE),3)</f>
        <v>0</v>
      </c>
      <c r="AY131" s="15">
        <f>ROUND(VLOOKUP($C$2,'[240]ERU-1'!$A$6:$BE$17,AY$2,FALSE),3)</f>
        <v>0</v>
      </c>
      <c r="AZ131" s="15">
        <f>ROUND(VLOOKUP($C$2,'[240]ERU-1'!$A$6:$BE$17,AZ$2,FALSE),3)</f>
        <v>0</v>
      </c>
      <c r="BA131" s="15">
        <f>ROUND(VLOOKUP($C$2,'[240]ERU-1'!$A$6:$BE$17,BA$2,FALSE),3)</f>
        <v>0</v>
      </c>
      <c r="BB131" s="15">
        <f>ROUND(VLOOKUP($C$2,'[240]ERU-1'!$A$6:$BE$17,BB$2,FALSE),3)</f>
        <v>0</v>
      </c>
      <c r="BC131" s="15">
        <f>ROUND(VLOOKUP($C$2,'[240]ERU-1'!$A$6:$BE$17,BC$2,FALSE),3)</f>
        <v>0</v>
      </c>
      <c r="BD131" s="15">
        <f>ROUND(VLOOKUP($C$2,'[240]ERU-1'!$A$6:$BE$17,BD$2,FALSE),3)</f>
        <v>0</v>
      </c>
      <c r="BE131" s="15">
        <f>ROUND(VLOOKUP($C$2,'[240]ERU-1'!$A$6:$BE$17,BE$2,FALSE),3)</f>
        <v>412.04</v>
      </c>
      <c r="BF131" s="15">
        <f>ROUND(VLOOKUP($C$2,'[240]ERU-1'!$A$6:$BE$17,BF$2,FALSE),3)</f>
        <v>1767</v>
      </c>
      <c r="BG131" s="15">
        <f>ROUND(VLOOKUP($C$2,'[240]ERU-1'!$A$6:$BE$17,BG$2,FALSE),3)</f>
        <v>1123.3689999999999</v>
      </c>
      <c r="BH131" s="15"/>
      <c r="BI131" s="15"/>
      <c r="BJ131" s="15" t="s">
        <v>843</v>
      </c>
      <c r="BK131" s="15" t="str">
        <f>INDEX(Licence!$I$2:$I$181,MATCH(Data!BJ131,Licence!$C$2:$C$181,0))</f>
        <v>Liberecký</v>
      </c>
      <c r="BL131" s="15">
        <f>INDEX(Licence!$G$2:$G$181,MATCH(Data!BJ131,Licence!$C$2:$C$181,0))/1000</f>
        <v>0.999</v>
      </c>
      <c r="BM131" s="15">
        <f>INDEX(Licence!$F$2:$F$181,MATCH(Data!BJ131,Licence!$C$2:$C$181,0))/1000</f>
        <v>1.268</v>
      </c>
      <c r="BN131" s="15" t="str">
        <f>INDEX(Licence!$K$2:$K$181,MATCH(Data!BJ131,Licence!$C$2:$C$181,0))</f>
        <v>ČEZ Distribuce, a.s.</v>
      </c>
      <c r="BO131" s="15"/>
      <c r="BP131" s="16">
        <f t="shared" si="15"/>
        <v>80.371928843802294</v>
      </c>
      <c r="BS131" t="str">
        <f t="shared" si="16"/>
        <v>KJ - Jablonec - Březová</v>
      </c>
    </row>
    <row r="132" spans="1:71" ht="18.75" x14ac:dyDescent="0.3">
      <c r="A132" s="55">
        <v>4349</v>
      </c>
      <c r="B132" s="25">
        <f t="shared" si="12"/>
        <v>128</v>
      </c>
      <c r="C132" s="14" t="s">
        <v>844</v>
      </c>
      <c r="D132" s="15" t="str">
        <f t="shared" si="13"/>
        <v>Únor</v>
      </c>
      <c r="E132" s="15">
        <f>ROUND(VLOOKUP($C$2,'[241]ERU-1'!$A$6:$BE$17,E$2,FALSE),3)</f>
        <v>2</v>
      </c>
      <c r="F132" s="47">
        <f t="shared" si="10"/>
        <v>0</v>
      </c>
      <c r="G132" s="15">
        <f>ROUND(VLOOKUP($C$2,'[242]ERU-1'!$A$6:$BE$17,G$2,FALSE),3)</f>
        <v>1078.0029999999999</v>
      </c>
      <c r="H132" s="15">
        <f>ROUND(VLOOKUP($C$2,'[242]ERU-1'!$A$6:$BE$17,H$2,FALSE),3)</f>
        <v>495.83199999999999</v>
      </c>
      <c r="I132" s="15">
        <f>ROUND(VLOOKUP($C$2,'[242]ERU-1'!$A$6:$BE$17,I$2,FALSE),3)</f>
        <v>582.17100000000005</v>
      </c>
      <c r="J132" s="15">
        <f>ROUND(VLOOKUP($C$2,'[242]ERU-1'!$A$6:$BE$17,J$2,FALSE),3)</f>
        <v>35.152000000000001</v>
      </c>
      <c r="K132" s="15">
        <f>ROUND(VLOOKUP($C$2,'[242]ERU-1'!$A$6:$BE$17,K$2,FALSE),3)</f>
        <v>0</v>
      </c>
      <c r="L132" s="15">
        <f>ROUND(VLOOKUP($C$2,'[242]ERU-1'!$A$6:$BE$17,L$2,FALSE),3)</f>
        <v>408.34</v>
      </c>
      <c r="M132" s="15">
        <f>ROUND(VLOOKUP($C$2,'[242]ERU-1'!$A$6:$BE$17,M$2,FALSE),3)</f>
        <v>2.7109999999999999</v>
      </c>
      <c r="N132" s="15">
        <f>ROUND(VLOOKUP($C$2,'[242]ERU-1'!$A$6:$BE$17,N$2,FALSE),3)</f>
        <v>3.1819999999999999</v>
      </c>
      <c r="O132" s="15">
        <f>ROUND(VLOOKUP($C$2,'[242]ERU-1'!$A$6:$BE$17,O$2,FALSE),3)</f>
        <v>0</v>
      </c>
      <c r="P132" s="15">
        <f>ROUND(VLOOKUP($C$2,'[242]ERU-1'!$A$6:$BE$17,P$2,FALSE),3)</f>
        <v>0</v>
      </c>
      <c r="Q132" s="15">
        <f>ROUND(VLOOKUP($C$2,'[242]ERU-1'!$A$6:$BE$17,Q$2,FALSE),3)</f>
        <v>402.447</v>
      </c>
      <c r="R132" s="15">
        <f>ROUND(VLOOKUP($C$2,'[242]ERU-1'!$A$6:$BE$17,R$2,FALSE),3)</f>
        <v>0</v>
      </c>
      <c r="S132" s="15">
        <f>ROUND(VLOOKUP($C$2,'[242]ERU-1'!$A$6:$BE$17,S$2,FALSE),3)</f>
        <v>1726</v>
      </c>
      <c r="T132" s="15">
        <f>ROUND(VLOOKUP($C$2,'[242]ERU-1'!$A$6:$BE$17,T$2,FALSE),3)</f>
        <v>0</v>
      </c>
      <c r="U132" s="15">
        <f>ROUND(VLOOKUP($C$2,'[242]ERU-1'!$A$6:$BE$17,U$2,FALSE),3)</f>
        <v>0</v>
      </c>
      <c r="V132" s="15">
        <f>ROUND(VLOOKUP($C$2,'[242]ERU-1'!$A$6:$BE$17,V$2,FALSE),3)</f>
        <v>0</v>
      </c>
      <c r="W132" s="15">
        <f>ROUND(VLOOKUP($C$2,'[242]ERU-1'!$A$6:$BE$17,W$2,FALSE),3)</f>
        <v>0</v>
      </c>
      <c r="X132" s="15">
        <f>ROUND(VLOOKUP($C$2,'[242]ERU-1'!$A$6:$BE$17,X$2,FALSE),3)</f>
        <v>1726</v>
      </c>
      <c r="Y132" s="15">
        <f>ROUND(VLOOKUP($C$2,'[242]ERU-1'!$A$6:$BE$17,Y$2,FALSE),3)</f>
        <v>0</v>
      </c>
      <c r="Z132" s="15">
        <f>ROUND(VLOOKUP($C$2,'[242]ERU-1'!$A$6:$BE$17,Z$2,FALSE),3)</f>
        <v>0.43099999999999999</v>
      </c>
      <c r="AA132" s="15">
        <f>ROUND(VLOOKUP($C$2,'[242]ERU-1'!$A$6:$BE$17,AA$2,FALSE),3)</f>
        <v>408.34</v>
      </c>
      <c r="AB132" s="15">
        <f>ROUND(VLOOKUP($C$2,'[242]ERU-1'!$A$6:$BE$17,AB$2,FALSE),3)</f>
        <v>6.3239999999999998</v>
      </c>
      <c r="AC132" s="15">
        <f>ROUND(VLOOKUP($C$2,'[242]ERU-1'!$A$6:$BE$17,AC$2,FALSE),3)</f>
        <v>0</v>
      </c>
      <c r="AD132" s="15">
        <f>ROUND(VLOOKUP($C$2,'[242]ERU-1'!$A$6:$BE$17,AD$2,FALSE),3)</f>
        <v>0</v>
      </c>
      <c r="AE132" s="15">
        <f>ROUND(VLOOKUP($C$2,'[242]ERU-1'!$A$6:$BE$17,AE$2,FALSE),3)</f>
        <v>0</v>
      </c>
      <c r="AF132" s="15">
        <f>ROUND(VLOOKUP($C$2,'[242]ERU-1'!$A$6:$BE$17,AF$2,FALSE),3)</f>
        <v>0</v>
      </c>
      <c r="AG132" s="15">
        <f>ROUND(VLOOKUP($C$2,'[242]ERU-1'!$A$6:$BE$17,AG$2,FALSE),3)</f>
        <v>0</v>
      </c>
      <c r="AH132" s="15">
        <f>ROUND(VLOOKUP($C$2,'[242]ERU-1'!$A$6:$BE$17,AH$2,FALSE),3)</f>
        <v>1726</v>
      </c>
      <c r="AI132" s="15">
        <f>ROUND(VLOOKUP($C$2,'[242]ERU-1'!$A$6:$BE$17,AI$2,FALSE),3)</f>
        <v>0</v>
      </c>
      <c r="AJ132" s="15" t="s">
        <v>812</v>
      </c>
      <c r="AK132" s="15">
        <f>ROUND(VLOOKUP($C$2,'[242]ERU-1'!$A$6:$BE$17,AK$2,FALSE),3)</f>
        <v>0</v>
      </c>
      <c r="AL132" s="15">
        <f>ROUND(VLOOKUP($C$2,'[242]ERU-1'!$A$6:$BE$17,AL$2,FALSE),3)</f>
        <v>0</v>
      </c>
      <c r="AM132" s="15">
        <f>ROUND(VLOOKUP($C$2,'[242]ERU-1'!$A$6:$BE$17,AM$2,FALSE),3)</f>
        <v>402.447</v>
      </c>
      <c r="AN132" s="15">
        <f>ROUND(VLOOKUP($C$2,'[242]ERU-1'!$A$6:$BE$17,AN$2,FALSE),3)</f>
        <v>0</v>
      </c>
      <c r="AO132" s="15">
        <f>ROUND(VLOOKUP($C$2,'[242]ERU-1'!$A$6:$BE$17,AO$2,FALSE),3)</f>
        <v>0</v>
      </c>
      <c r="AP132" s="15">
        <f>ROUND(VLOOKUP($C$2,'[242]ERU-1'!$A$6:$BE$17,AP$2,FALSE),3)</f>
        <v>0</v>
      </c>
      <c r="AQ132" s="15">
        <f>ROUND(VLOOKUP($C$2,'[242]ERU-1'!$A$6:$BE$17,AQ$2,FALSE),3)</f>
        <v>0</v>
      </c>
      <c r="AR132" s="15">
        <f>ROUND(VLOOKUP($C$2,'[242]ERU-1'!$A$6:$BE$17,AR$2,FALSE),3)</f>
        <v>0</v>
      </c>
      <c r="AS132" s="15">
        <f>ROUND(VLOOKUP($C$2,'[242]ERU-1'!$A$6:$BE$17,AS$2,FALSE),3)</f>
        <v>0</v>
      </c>
      <c r="AT132" s="15">
        <f>ROUND(VLOOKUP($C$2,'[242]ERU-1'!$A$6:$BE$17,AT$2,FALSE),3)</f>
        <v>0</v>
      </c>
      <c r="AU132" s="15">
        <f>ROUND(VLOOKUP($C$2,'[242]ERU-1'!$A$6:$BE$17,AU$2,FALSE),3)</f>
        <v>0</v>
      </c>
      <c r="AV132" s="15">
        <f>ROUND(VLOOKUP($C$2,'[242]ERU-1'!$A$6:$BE$17,AV$2,FALSE),3)</f>
        <v>0</v>
      </c>
      <c r="AW132" s="15">
        <f>ROUND(VLOOKUP($C$2,'[242]ERU-1'!$A$6:$BE$17,AW$2,FALSE),3)</f>
        <v>0</v>
      </c>
      <c r="AX132" s="15">
        <f>ROUND(VLOOKUP($C$2,'[242]ERU-1'!$A$6:$BE$17,AX$2,FALSE),3)</f>
        <v>0</v>
      </c>
      <c r="AY132" s="15">
        <f>ROUND(VLOOKUP($C$2,'[242]ERU-1'!$A$6:$BE$17,AY$2,FALSE),3)</f>
        <v>0</v>
      </c>
      <c r="AZ132" s="15">
        <f>ROUND(VLOOKUP($C$2,'[242]ERU-1'!$A$6:$BE$17,AZ$2,FALSE),3)</f>
        <v>0</v>
      </c>
      <c r="BA132" s="15">
        <f>ROUND(VLOOKUP($C$2,'[242]ERU-1'!$A$6:$BE$17,BA$2,FALSE),3)</f>
        <v>0</v>
      </c>
      <c r="BB132" s="15">
        <f>ROUND(VLOOKUP($C$2,'[242]ERU-1'!$A$6:$BE$17,BB$2,FALSE),3)</f>
        <v>1726</v>
      </c>
      <c r="BC132" s="15">
        <f>ROUND(VLOOKUP($C$2,'[242]ERU-1'!$A$6:$BE$17,BC$2,FALSE),3)</f>
        <v>0</v>
      </c>
      <c r="BD132" s="15">
        <f>ROUND(VLOOKUP($C$2,'[242]ERU-1'!$A$6:$BE$17,BD$2,FALSE),3)</f>
        <v>0</v>
      </c>
      <c r="BE132" s="15">
        <f>ROUND(VLOOKUP($C$2,'[242]ERU-1'!$A$6:$BE$17,BE$2,FALSE),3)</f>
        <v>408.34</v>
      </c>
      <c r="BF132" s="15">
        <f>ROUND(VLOOKUP($C$2,'[242]ERU-1'!$A$6:$BE$17,BF$2,FALSE),3)</f>
        <v>1726</v>
      </c>
      <c r="BG132" s="15">
        <f>ROUND(VLOOKUP($C$2,'[242]ERU-1'!$A$6:$BE$17,BG$2,FALSE),3)</f>
        <v>1078.0029999999999</v>
      </c>
      <c r="BH132" s="15"/>
      <c r="BI132" s="15"/>
      <c r="BJ132" s="15" t="s">
        <v>848</v>
      </c>
      <c r="BK132" s="15" t="str">
        <f>INDEX(Licence!$I$2:$I$181,MATCH(Data!BJ132,Licence!$C$2:$C$181,0))</f>
        <v>Vysočina</v>
      </c>
      <c r="BL132" s="15">
        <f>INDEX(Licence!$G$2:$G$181,MATCH(Data!BJ132,Licence!$C$2:$C$181,0))/1000</f>
        <v>0.999</v>
      </c>
      <c r="BM132" s="15">
        <f>INDEX(Licence!$F$2:$F$181,MATCH(Data!BJ132,Licence!$C$2:$C$181,0))/1000</f>
        <v>1.268</v>
      </c>
      <c r="BN132" s="15" t="str">
        <f>INDEX(Licence!$K$2:$K$181,MATCH(Data!BJ132,Licence!$C$2:$C$181,0))</f>
        <v>EG.D, a.s.</v>
      </c>
      <c r="BO132" s="15"/>
      <c r="BP132" s="16">
        <f t="shared" si="15"/>
        <v>82.354543024875113</v>
      </c>
      <c r="BQ132" s="55">
        <v>999</v>
      </c>
      <c r="BR132" s="55">
        <v>1268</v>
      </c>
      <c r="BS132" t="str">
        <f t="shared" si="16"/>
        <v>KJ - nemocnice Pelhřimov</v>
      </c>
    </row>
    <row r="133" spans="1:71" ht="18.75" x14ac:dyDescent="0.3">
      <c r="A133" s="55">
        <v>4352</v>
      </c>
      <c r="B133" s="25">
        <f t="shared" si="12"/>
        <v>129</v>
      </c>
      <c r="C133" s="14" t="s">
        <v>991</v>
      </c>
      <c r="D133" s="15" t="str">
        <f t="shared" si="13"/>
        <v>Únor</v>
      </c>
      <c r="E133" s="15">
        <f>ROUND(VLOOKUP($C$2,'[243]ERU-1'!$A$6:$BE$17,E$2,FALSE),3)</f>
        <v>2</v>
      </c>
      <c r="F133" s="47">
        <f t="shared" si="10"/>
        <v>0</v>
      </c>
      <c r="G133" s="15">
        <f>ROUND(VLOOKUP($C$2,'[244]ERU-1'!$A$6:$BE$17,G$2,FALSE),3)</f>
        <v>1076.6389999999999</v>
      </c>
      <c r="H133" s="15">
        <f>ROUND(VLOOKUP($C$2,'[244]ERU-1'!$A$6:$BE$17,H$2,FALSE),3)</f>
        <v>481.15</v>
      </c>
      <c r="I133" s="15">
        <f>ROUND(VLOOKUP($C$2,'[244]ERU-1'!$A$6:$BE$17,I$2,FALSE),3)</f>
        <v>595.48900000000003</v>
      </c>
      <c r="J133" s="15">
        <f>ROUND(VLOOKUP($C$2,'[244]ERU-1'!$A$6:$BE$17,J$2,FALSE),3)</f>
        <v>34.994999999999997</v>
      </c>
      <c r="K133" s="15">
        <f>ROUND(VLOOKUP($C$2,'[244]ERU-1'!$A$6:$BE$17,K$2,FALSE),3)</f>
        <v>0</v>
      </c>
      <c r="L133" s="15">
        <f>ROUND(VLOOKUP($C$2,'[244]ERU-1'!$A$6:$BE$17,L$2,FALSE),3)</f>
        <v>393.22300000000001</v>
      </c>
      <c r="M133" s="15">
        <f>ROUND(VLOOKUP($C$2,'[244]ERU-1'!$A$6:$BE$17,M$2,FALSE),3)</f>
        <v>2.649</v>
      </c>
      <c r="N133" s="15">
        <f>ROUND(VLOOKUP($C$2,'[244]ERU-1'!$A$6:$BE$17,N$2,FALSE),3)</f>
        <v>3.2789999999999999</v>
      </c>
      <c r="O133" s="15">
        <f>ROUND(VLOOKUP($C$2,'[244]ERU-1'!$A$6:$BE$17,O$2,FALSE),3)</f>
        <v>0</v>
      </c>
      <c r="P133" s="15">
        <f>ROUND(VLOOKUP($C$2,'[244]ERU-1'!$A$6:$BE$17,P$2,FALSE),3)</f>
        <v>0</v>
      </c>
      <c r="Q133" s="15">
        <f>ROUND(VLOOKUP($C$2,'[244]ERU-1'!$A$6:$BE$17,Q$2,FALSE),3)</f>
        <v>387.29500000000002</v>
      </c>
      <c r="R133" s="15">
        <f>ROUND(VLOOKUP($C$2,'[244]ERU-1'!$A$6:$BE$17,R$2,FALSE),3)</f>
        <v>0</v>
      </c>
      <c r="S133" s="15">
        <f>ROUND(VLOOKUP($C$2,'[244]ERU-1'!$A$6:$BE$17,S$2,FALSE),3)</f>
        <v>1752</v>
      </c>
      <c r="T133" s="15">
        <f>ROUND(VLOOKUP($C$2,'[244]ERU-1'!$A$6:$BE$17,T$2,FALSE),3)</f>
        <v>0</v>
      </c>
      <c r="U133" s="15">
        <f>ROUND(VLOOKUP($C$2,'[244]ERU-1'!$A$6:$BE$17,U$2,FALSE),3)</f>
        <v>0</v>
      </c>
      <c r="V133" s="15">
        <f>ROUND(VLOOKUP($C$2,'[244]ERU-1'!$A$6:$BE$17,V$2,FALSE),3)</f>
        <v>0</v>
      </c>
      <c r="W133" s="15">
        <f>ROUND(VLOOKUP($C$2,'[244]ERU-1'!$A$6:$BE$17,W$2,FALSE),3)</f>
        <v>0</v>
      </c>
      <c r="X133" s="15">
        <f>ROUND(VLOOKUP($C$2,'[244]ERU-1'!$A$6:$BE$17,X$2,FALSE),3)</f>
        <v>1752</v>
      </c>
      <c r="Y133" s="15">
        <f>ROUND(VLOOKUP($C$2,'[244]ERU-1'!$A$6:$BE$17,Y$2,FALSE),3)</f>
        <v>0</v>
      </c>
      <c r="Z133" s="15">
        <f>ROUND(VLOOKUP($C$2,'[244]ERU-1'!$A$6:$BE$17,Z$2,FALSE),3)</f>
        <v>0.59299999999999997</v>
      </c>
      <c r="AA133" s="15">
        <f>ROUND(VLOOKUP($C$2,'[244]ERU-1'!$A$6:$BE$17,AA$2,FALSE),3)</f>
        <v>393.22300000000001</v>
      </c>
      <c r="AB133" s="15">
        <f>ROUND(VLOOKUP($C$2,'[244]ERU-1'!$A$6:$BE$17,AB$2,FALSE),3)</f>
        <v>6.5209999999999999</v>
      </c>
      <c r="AC133" s="15">
        <f>ROUND(VLOOKUP($C$2,'[244]ERU-1'!$A$6:$BE$17,AC$2,FALSE),3)</f>
        <v>0</v>
      </c>
      <c r="AD133" s="15">
        <f>ROUND(VLOOKUP($C$2,'[244]ERU-1'!$A$6:$BE$17,AD$2,FALSE),3)</f>
        <v>0</v>
      </c>
      <c r="AE133" s="15">
        <f>ROUND(VLOOKUP($C$2,'[244]ERU-1'!$A$6:$BE$17,AE$2,FALSE),3)</f>
        <v>0</v>
      </c>
      <c r="AF133" s="15">
        <f>ROUND(VLOOKUP($C$2,'[244]ERU-1'!$A$6:$BE$17,AF$2,FALSE),3)</f>
        <v>0</v>
      </c>
      <c r="AG133" s="15">
        <f>ROUND(VLOOKUP($C$2,'[244]ERU-1'!$A$6:$BE$17,AG$2,FALSE),3)</f>
        <v>0</v>
      </c>
      <c r="AH133" s="15">
        <f>ROUND(VLOOKUP($C$2,'[244]ERU-1'!$A$6:$BE$17,AH$2,FALSE),3)</f>
        <v>1752</v>
      </c>
      <c r="AI133" s="15">
        <f>ROUND(VLOOKUP($C$2,'[244]ERU-1'!$A$6:$BE$17,AI$2,FALSE),3)</f>
        <v>0</v>
      </c>
      <c r="AJ133" s="15" t="s">
        <v>595</v>
      </c>
      <c r="AK133" s="15">
        <f>ROUND(VLOOKUP($C$2,'[244]ERU-1'!$A$6:$BE$17,AK$2,FALSE),3)</f>
        <v>0</v>
      </c>
      <c r="AL133" s="15">
        <f>ROUND(VLOOKUP($C$2,'[244]ERU-1'!$A$6:$BE$17,AL$2,FALSE),3)</f>
        <v>0</v>
      </c>
      <c r="AM133" s="15">
        <f>ROUND(VLOOKUP($C$2,'[244]ERU-1'!$A$6:$BE$17,AM$2,FALSE),3)</f>
        <v>387.29500000000002</v>
      </c>
      <c r="AN133" s="15">
        <f>ROUND(VLOOKUP($C$2,'[244]ERU-1'!$A$6:$BE$17,AN$2,FALSE),3)</f>
        <v>0</v>
      </c>
      <c r="AO133" s="15">
        <f>ROUND(VLOOKUP($C$2,'[244]ERU-1'!$A$6:$BE$17,AO$2,FALSE),3)</f>
        <v>0</v>
      </c>
      <c r="AP133" s="15">
        <f>ROUND(VLOOKUP($C$2,'[244]ERU-1'!$A$6:$BE$17,AP$2,FALSE),3)</f>
        <v>0</v>
      </c>
      <c r="AQ133" s="15">
        <f>ROUND(VLOOKUP($C$2,'[244]ERU-1'!$A$6:$BE$17,AQ$2,FALSE),3)</f>
        <v>0</v>
      </c>
      <c r="AR133" s="15">
        <f>ROUND(VLOOKUP($C$2,'[244]ERU-1'!$A$6:$BE$17,AR$2,FALSE),3)</f>
        <v>0</v>
      </c>
      <c r="AS133" s="15">
        <f>ROUND(VLOOKUP($C$2,'[244]ERU-1'!$A$6:$BE$17,AS$2,FALSE),3)</f>
        <v>0</v>
      </c>
      <c r="AT133" s="15">
        <f>ROUND(VLOOKUP($C$2,'[244]ERU-1'!$A$6:$BE$17,AT$2,FALSE),3)</f>
        <v>0</v>
      </c>
      <c r="AU133" s="15">
        <f>ROUND(VLOOKUP($C$2,'[244]ERU-1'!$A$6:$BE$17,AU$2,FALSE),3)</f>
        <v>0</v>
      </c>
      <c r="AV133" s="15">
        <f>ROUND(VLOOKUP($C$2,'[244]ERU-1'!$A$6:$BE$17,AV$2,FALSE),3)</f>
        <v>1752</v>
      </c>
      <c r="AW133" s="15">
        <f>ROUND(VLOOKUP($C$2,'[244]ERU-1'!$A$6:$BE$17,AW$2,FALSE),3)</f>
        <v>0</v>
      </c>
      <c r="AX133" s="15">
        <f>ROUND(VLOOKUP($C$2,'[244]ERU-1'!$A$6:$BE$17,AX$2,FALSE),3)</f>
        <v>0</v>
      </c>
      <c r="AY133" s="15">
        <f>ROUND(VLOOKUP($C$2,'[244]ERU-1'!$A$6:$BE$17,AY$2,FALSE),3)</f>
        <v>0</v>
      </c>
      <c r="AZ133" s="15">
        <f>ROUND(VLOOKUP($C$2,'[244]ERU-1'!$A$6:$BE$17,AZ$2,FALSE),3)</f>
        <v>0</v>
      </c>
      <c r="BA133" s="15">
        <f>ROUND(VLOOKUP($C$2,'[244]ERU-1'!$A$6:$BE$17,BA$2,FALSE),3)</f>
        <v>0</v>
      </c>
      <c r="BB133" s="15">
        <f>ROUND(VLOOKUP($C$2,'[244]ERU-1'!$A$6:$BE$17,BB$2,FALSE),3)</f>
        <v>0</v>
      </c>
      <c r="BC133" s="15">
        <f>ROUND(VLOOKUP($C$2,'[244]ERU-1'!$A$6:$BE$17,BC$2,FALSE),3)</f>
        <v>0</v>
      </c>
      <c r="BD133" s="15">
        <f>ROUND(VLOOKUP($C$2,'[244]ERU-1'!$A$6:$BE$17,BD$2,FALSE),3)</f>
        <v>0</v>
      </c>
      <c r="BE133" s="15">
        <f>ROUND(VLOOKUP($C$2,'[244]ERU-1'!$A$6:$BE$17,BE$2,FALSE),3)</f>
        <v>393.22300000000001</v>
      </c>
      <c r="BF133" s="15">
        <f>ROUND(VLOOKUP($C$2,'[244]ERU-1'!$A$6:$BE$17,BF$2,FALSE),3)</f>
        <v>1752</v>
      </c>
      <c r="BG133" s="15">
        <f>ROUND(VLOOKUP($C$2,'[244]ERU-1'!$A$6:$BE$17,BG$2,FALSE),3)</f>
        <v>1076.6389999999999</v>
      </c>
      <c r="BH133" s="15"/>
      <c r="BI133" s="15"/>
      <c r="BJ133" s="15" t="s">
        <v>849</v>
      </c>
      <c r="BK133" s="15" t="str">
        <f>INDEX(Licence!$I$2:$I$181,MATCH(Data!BJ133,Licence!$C$2:$C$181,0))</f>
        <v>Vysočina</v>
      </c>
      <c r="BL133" s="15">
        <f>INDEX(Licence!$G$2:$G$181,MATCH(Data!BJ133,Licence!$C$2:$C$181,0))/1000</f>
        <v>0.999</v>
      </c>
      <c r="BM133" s="15">
        <f>INDEX(Licence!$F$2:$F$181,MATCH(Data!BJ133,Licence!$C$2:$C$181,0))/1000</f>
        <v>1.268</v>
      </c>
      <c r="BN133" s="15" t="str">
        <f>INDEX(Licence!$K$2:$K$181,MATCH(Data!BJ133,Licence!$C$2:$C$181,0))</f>
        <v>ČEZ Distribuce, a.s.</v>
      </c>
      <c r="BO133" s="15"/>
      <c r="BP133" s="16">
        <f t="shared" si="15"/>
        <v>81.725598521571925</v>
      </c>
      <c r="BQ133" s="55">
        <v>999</v>
      </c>
      <c r="BR133" s="55">
        <v>1268</v>
      </c>
      <c r="BS133" t="str">
        <f t="shared" si="16"/>
        <v>KJ - nemocnice HB</v>
      </c>
    </row>
    <row r="134" spans="1:71" ht="18.75" x14ac:dyDescent="0.3">
      <c r="A134" s="55">
        <v>4406</v>
      </c>
      <c r="B134" s="25">
        <f t="shared" ref="B134:B197" si="17">B133+1</f>
        <v>130</v>
      </c>
      <c r="C134" s="14" t="s">
        <v>846</v>
      </c>
      <c r="D134" s="15" t="str">
        <f t="shared" si="13"/>
        <v>Únor</v>
      </c>
      <c r="E134" s="15">
        <f>ROUND(VLOOKUP($C$2,'[245]ERU-1'!$A$6:$BE$17,E$2,FALSE),3)</f>
        <v>2</v>
      </c>
      <c r="F134" s="47">
        <f t="shared" ref="F134:F139" si="18">K134+R134+Y134</f>
        <v>0</v>
      </c>
      <c r="G134" s="15">
        <f>ROUND(VLOOKUP($C$2,'[246]ERU-1'!$A$6:$BE$17,G$2,FALSE),3)</f>
        <v>249.26499999999999</v>
      </c>
      <c r="H134" s="15">
        <f>ROUND(VLOOKUP($C$2,'[246]ERU-1'!$A$6:$BE$17,H$2,FALSE),3)</f>
        <v>102.267</v>
      </c>
      <c r="I134" s="15">
        <f>ROUND(VLOOKUP($C$2,'[246]ERU-1'!$A$6:$BE$17,I$2,FALSE),3)</f>
        <v>146.99799999999999</v>
      </c>
      <c r="J134" s="15">
        <f>ROUND(VLOOKUP($C$2,'[246]ERU-1'!$A$6:$BE$17,J$2,FALSE),3)</f>
        <v>34.994</v>
      </c>
      <c r="K134" s="15">
        <f>ROUND(VLOOKUP($C$2,'[246]ERU-1'!$A$6:$BE$17,K$2,FALSE),3)</f>
        <v>0</v>
      </c>
      <c r="L134" s="15">
        <f>ROUND(VLOOKUP($C$2,'[246]ERU-1'!$A$6:$BE$17,L$2,FALSE),3)</f>
        <v>84.45</v>
      </c>
      <c r="M134" s="15">
        <f>ROUND(VLOOKUP($C$2,'[246]ERU-1'!$A$6:$BE$17,M$2,FALSE),3)</f>
        <v>1.095</v>
      </c>
      <c r="N134" s="15">
        <f>ROUND(VLOOKUP($C$2,'[246]ERU-1'!$A$6:$BE$17,N$2,FALSE),3)</f>
        <v>1.5740000000000001</v>
      </c>
      <c r="O134" s="15">
        <f>ROUND(VLOOKUP($C$2,'[246]ERU-1'!$A$6:$BE$17,O$2,FALSE),3)</f>
        <v>0</v>
      </c>
      <c r="P134" s="15">
        <f>ROUND(VLOOKUP($C$2,'[246]ERU-1'!$A$6:$BE$17,P$2,FALSE),3)</f>
        <v>0</v>
      </c>
      <c r="Q134" s="15">
        <f>ROUND(VLOOKUP($C$2,'[246]ERU-1'!$A$6:$BE$17,Q$2,FALSE),3)</f>
        <v>81.781000000000006</v>
      </c>
      <c r="R134" s="15">
        <f>ROUND(VLOOKUP($C$2,'[246]ERU-1'!$A$6:$BE$17,R$2,FALSE),3)</f>
        <v>0</v>
      </c>
      <c r="S134" s="15">
        <f>ROUND(VLOOKUP($C$2,'[246]ERU-1'!$A$6:$BE$17,S$2,FALSE),3)</f>
        <v>437</v>
      </c>
      <c r="T134" s="15">
        <f>ROUND(VLOOKUP($C$2,'[246]ERU-1'!$A$6:$BE$17,T$2,FALSE),3)</f>
        <v>0</v>
      </c>
      <c r="U134" s="15">
        <f>ROUND(VLOOKUP($C$2,'[246]ERU-1'!$A$6:$BE$17,U$2,FALSE),3)</f>
        <v>0</v>
      </c>
      <c r="V134" s="15">
        <f>ROUND(VLOOKUP($C$2,'[246]ERU-1'!$A$6:$BE$17,V$2,FALSE),3)</f>
        <v>0</v>
      </c>
      <c r="W134" s="15">
        <f>ROUND(VLOOKUP($C$2,'[246]ERU-1'!$A$6:$BE$17,W$2,FALSE),3)</f>
        <v>0</v>
      </c>
      <c r="X134" s="15">
        <f>ROUND(VLOOKUP($C$2,'[246]ERU-1'!$A$6:$BE$17,X$2,FALSE),3)</f>
        <v>437</v>
      </c>
      <c r="Y134" s="15">
        <f>ROUND(VLOOKUP($C$2,'[246]ERU-1'!$A$6:$BE$17,Y$2,FALSE),3)</f>
        <v>0</v>
      </c>
      <c r="Z134" s="15">
        <f>ROUND(VLOOKUP($C$2,'[246]ERU-1'!$A$6:$BE$17,Z$2,FALSE),3)</f>
        <v>5.6000000000000001E-2</v>
      </c>
      <c r="AA134" s="15">
        <f>ROUND(VLOOKUP($C$2,'[246]ERU-1'!$A$6:$BE$17,AA$2,FALSE),3)</f>
        <v>84.45</v>
      </c>
      <c r="AB134" s="15">
        <f>ROUND(VLOOKUP($C$2,'[246]ERU-1'!$A$6:$BE$17,AB$2,FALSE),3)</f>
        <v>2.7250000000000001</v>
      </c>
      <c r="AC134" s="15">
        <f>ROUND(VLOOKUP($C$2,'[246]ERU-1'!$A$6:$BE$17,AC$2,FALSE),3)</f>
        <v>0</v>
      </c>
      <c r="AD134" s="15">
        <f>ROUND(VLOOKUP($C$2,'[246]ERU-1'!$A$6:$BE$17,AD$2,FALSE),3)</f>
        <v>0</v>
      </c>
      <c r="AE134" s="15">
        <f>ROUND(VLOOKUP($C$2,'[246]ERU-1'!$A$6:$BE$17,AE$2,FALSE),3)</f>
        <v>0</v>
      </c>
      <c r="AF134" s="15">
        <f>ROUND(VLOOKUP($C$2,'[246]ERU-1'!$A$6:$BE$17,AF$2,FALSE),3)</f>
        <v>0</v>
      </c>
      <c r="AG134" s="15">
        <f>ROUND(VLOOKUP($C$2,'[246]ERU-1'!$A$6:$BE$17,AG$2,FALSE),3)</f>
        <v>0</v>
      </c>
      <c r="AH134" s="15">
        <f>ROUND(VLOOKUP($C$2,'[246]ERU-1'!$A$6:$BE$17,AH$2,FALSE),3)</f>
        <v>437</v>
      </c>
      <c r="AI134" s="15">
        <f>ROUND(VLOOKUP($C$2,'[246]ERU-1'!$A$6:$BE$17,AI$2,FALSE),3)</f>
        <v>0</v>
      </c>
      <c r="AJ134" s="15" t="s">
        <v>595</v>
      </c>
      <c r="AK134" s="15">
        <f>ROUND(VLOOKUP($C$2,'[246]ERU-1'!$A$6:$BE$17,AK$2,FALSE),3)</f>
        <v>0</v>
      </c>
      <c r="AL134" s="15">
        <f>ROUND(VLOOKUP($C$2,'[246]ERU-1'!$A$6:$BE$17,AL$2,FALSE),3)</f>
        <v>0</v>
      </c>
      <c r="AM134" s="15">
        <f>ROUND(VLOOKUP($C$2,'[246]ERU-1'!$A$6:$BE$17,AM$2,FALSE),3)</f>
        <v>81.781000000000006</v>
      </c>
      <c r="AN134" s="15">
        <f>ROUND(VLOOKUP($C$2,'[246]ERU-1'!$A$6:$BE$17,AN$2,FALSE),3)</f>
        <v>0</v>
      </c>
      <c r="AO134" s="15">
        <f>ROUND(VLOOKUP($C$2,'[246]ERU-1'!$A$6:$BE$17,AO$2,FALSE),3)</f>
        <v>0</v>
      </c>
      <c r="AP134" s="15">
        <f>ROUND(VLOOKUP($C$2,'[246]ERU-1'!$A$6:$BE$17,AP$2,FALSE),3)</f>
        <v>0</v>
      </c>
      <c r="AQ134" s="15">
        <f>ROUND(VLOOKUP($C$2,'[246]ERU-1'!$A$6:$BE$17,AQ$2,FALSE),3)</f>
        <v>0</v>
      </c>
      <c r="AR134" s="15">
        <f>ROUND(VLOOKUP($C$2,'[246]ERU-1'!$A$6:$BE$17,AR$2,FALSE),3)</f>
        <v>0</v>
      </c>
      <c r="AS134" s="15">
        <f>ROUND(VLOOKUP($C$2,'[246]ERU-1'!$A$6:$BE$17,AS$2,FALSE),3)</f>
        <v>0</v>
      </c>
      <c r="AT134" s="15">
        <f>ROUND(VLOOKUP($C$2,'[246]ERU-1'!$A$6:$BE$17,AT$2,FALSE),3)</f>
        <v>0</v>
      </c>
      <c r="AU134" s="15">
        <f>ROUND(VLOOKUP($C$2,'[246]ERU-1'!$A$6:$BE$17,AU$2,FALSE),3)</f>
        <v>0</v>
      </c>
      <c r="AV134" s="15">
        <f>ROUND(VLOOKUP($C$2,'[246]ERU-1'!$A$6:$BE$17,AV$2,FALSE),3)</f>
        <v>437</v>
      </c>
      <c r="AW134" s="15">
        <f>ROUND(VLOOKUP($C$2,'[246]ERU-1'!$A$6:$BE$17,AW$2,FALSE),3)</f>
        <v>0</v>
      </c>
      <c r="AX134" s="15">
        <f>ROUND(VLOOKUP($C$2,'[246]ERU-1'!$A$6:$BE$17,AX$2,FALSE),3)</f>
        <v>0</v>
      </c>
      <c r="AY134" s="15">
        <f>ROUND(VLOOKUP($C$2,'[246]ERU-1'!$A$6:$BE$17,AY$2,FALSE),3)</f>
        <v>0</v>
      </c>
      <c r="AZ134" s="15">
        <f>ROUND(VLOOKUP($C$2,'[246]ERU-1'!$A$6:$BE$17,AZ$2,FALSE),3)</f>
        <v>0</v>
      </c>
      <c r="BA134" s="15">
        <f>ROUND(VLOOKUP($C$2,'[246]ERU-1'!$A$6:$BE$17,BA$2,FALSE),3)</f>
        <v>0</v>
      </c>
      <c r="BB134" s="15">
        <f>ROUND(VLOOKUP($C$2,'[246]ERU-1'!$A$6:$BE$17,BB$2,FALSE),3)</f>
        <v>0</v>
      </c>
      <c r="BC134" s="15">
        <f>ROUND(VLOOKUP($C$2,'[246]ERU-1'!$A$6:$BE$17,BC$2,FALSE),3)</f>
        <v>0</v>
      </c>
      <c r="BD134" s="15">
        <f>ROUND(VLOOKUP($C$2,'[246]ERU-1'!$A$6:$BE$17,BD$2,FALSE),3)</f>
        <v>0</v>
      </c>
      <c r="BE134" s="15">
        <f>ROUND(VLOOKUP($C$2,'[246]ERU-1'!$A$6:$BE$17,BE$2,FALSE),3)</f>
        <v>84.45</v>
      </c>
      <c r="BF134" s="15">
        <f>ROUND(VLOOKUP($C$2,'[246]ERU-1'!$A$6:$BE$17,BF$2,FALSE),3)</f>
        <v>437</v>
      </c>
      <c r="BG134" s="15">
        <f>ROUND(VLOOKUP($C$2,'[246]ERU-1'!$A$6:$BE$17,BG$2,FALSE),3)</f>
        <v>249.26499999999999</v>
      </c>
      <c r="BH134" s="15"/>
      <c r="BI134" s="15"/>
      <c r="BJ134" s="15" t="s">
        <v>850</v>
      </c>
      <c r="BK134" s="15" t="str">
        <f>INDEX(Licence!$I$2:$I$181,MATCH(Data!BJ134,Licence!$C$2:$C$181,0))</f>
        <v>Pardubický</v>
      </c>
      <c r="BL134" s="15">
        <f>INDEX(Licence!$G$2:$G$181,MATCH(Data!BJ134,Licence!$C$2:$C$181,0))/1000</f>
        <v>0.2</v>
      </c>
      <c r="BM134" s="15">
        <f>INDEX(Licence!$F$2:$F$181,MATCH(Data!BJ134,Licence!$C$2:$C$181,0))/1000</f>
        <v>0.28000000000000003</v>
      </c>
      <c r="BN134" s="15" t="str">
        <f>INDEX(Licence!$K$2:$K$181,MATCH(Data!BJ134,Licence!$C$2:$C$181,0))</f>
        <v>ČEZ Distribuce, a.s.</v>
      </c>
      <c r="BO134" s="15"/>
      <c r="BP134" s="16">
        <f t="shared" si="15"/>
        <v>82.578335862992773</v>
      </c>
      <c r="BQ134" s="55">
        <v>200</v>
      </c>
      <c r="BR134" s="55">
        <v>280</v>
      </c>
      <c r="BS134" t="str">
        <f t="shared" si="16"/>
        <v>KJ - Česká Třebová ul. Semanínská</v>
      </c>
    </row>
    <row r="135" spans="1:71" ht="18.75" x14ac:dyDescent="0.3">
      <c r="A135" s="55">
        <v>4405</v>
      </c>
      <c r="B135" s="25">
        <f t="shared" si="17"/>
        <v>131</v>
      </c>
      <c r="C135" s="14" t="s">
        <v>847</v>
      </c>
      <c r="D135" s="15" t="str">
        <f t="shared" ref="D135:D198" si="19">D134</f>
        <v>Únor</v>
      </c>
      <c r="E135" s="15">
        <f>ROUND(VLOOKUP($C$2,'[247]ERU-1'!$A$6:$BE$17,E$2,FALSE),3)</f>
        <v>2</v>
      </c>
      <c r="F135" s="47">
        <f t="shared" si="18"/>
        <v>0</v>
      </c>
      <c r="G135" s="15">
        <f>ROUND(VLOOKUP($C$2,'[248]ERU-1'!$A$6:$BE$17,G$2,FALSE),3)</f>
        <v>133.053</v>
      </c>
      <c r="H135" s="15">
        <f>ROUND(VLOOKUP($C$2,'[248]ERU-1'!$A$6:$BE$17,H$2,FALSE),3)</f>
        <v>56.539000000000001</v>
      </c>
      <c r="I135" s="15">
        <f>ROUND(VLOOKUP($C$2,'[248]ERU-1'!$A$6:$BE$17,I$2,FALSE),3)</f>
        <v>76.513999999999996</v>
      </c>
      <c r="J135" s="15">
        <f>ROUND(VLOOKUP($C$2,'[248]ERU-1'!$A$6:$BE$17,J$2,FALSE),3)</f>
        <v>35.005000000000003</v>
      </c>
      <c r="K135" s="15">
        <f>ROUND(VLOOKUP($C$2,'[248]ERU-1'!$A$6:$BE$17,K$2,FALSE),3)</f>
        <v>0</v>
      </c>
      <c r="L135" s="15">
        <f>ROUND(VLOOKUP($C$2,'[248]ERU-1'!$A$6:$BE$17,L$2,FALSE),3)</f>
        <v>45.363</v>
      </c>
      <c r="M135" s="15">
        <f>ROUND(VLOOKUP($C$2,'[248]ERU-1'!$A$6:$BE$17,M$2,FALSE),3)</f>
        <v>1.022</v>
      </c>
      <c r="N135" s="15">
        <f>ROUND(VLOOKUP($C$2,'[248]ERU-1'!$A$6:$BE$17,N$2,FALSE),3)</f>
        <v>1.383</v>
      </c>
      <c r="O135" s="15">
        <f>ROUND(VLOOKUP($C$2,'[248]ERU-1'!$A$6:$BE$17,O$2,FALSE),3)</f>
        <v>0</v>
      </c>
      <c r="P135" s="15">
        <f>ROUND(VLOOKUP($C$2,'[248]ERU-1'!$A$6:$BE$17,P$2,FALSE),3)</f>
        <v>0</v>
      </c>
      <c r="Q135" s="15">
        <f>ROUND(VLOOKUP($C$2,'[248]ERU-1'!$A$6:$BE$17,Q$2,FALSE),3)</f>
        <v>42.957999999999998</v>
      </c>
      <c r="R135" s="15">
        <f>ROUND(VLOOKUP($C$2,'[248]ERU-1'!$A$6:$BE$17,R$2,FALSE),3)</f>
        <v>0</v>
      </c>
      <c r="S135" s="15">
        <f>ROUND(VLOOKUP($C$2,'[248]ERU-1'!$A$6:$BE$17,S$2,FALSE),3)</f>
        <v>221</v>
      </c>
      <c r="T135" s="15">
        <f>ROUND(VLOOKUP($C$2,'[248]ERU-1'!$A$6:$BE$17,T$2,FALSE),3)</f>
        <v>0</v>
      </c>
      <c r="U135" s="15">
        <f>ROUND(VLOOKUP($C$2,'[248]ERU-1'!$A$6:$BE$17,U$2,FALSE),3)</f>
        <v>0</v>
      </c>
      <c r="V135" s="15">
        <f>ROUND(VLOOKUP($C$2,'[248]ERU-1'!$A$6:$BE$17,V$2,FALSE),3)</f>
        <v>0</v>
      </c>
      <c r="W135" s="15">
        <f>ROUND(VLOOKUP($C$2,'[248]ERU-1'!$A$6:$BE$17,W$2,FALSE),3)</f>
        <v>0</v>
      </c>
      <c r="X135" s="15">
        <f>ROUND(VLOOKUP($C$2,'[248]ERU-1'!$A$6:$BE$17,X$2,FALSE),3)</f>
        <v>221</v>
      </c>
      <c r="Y135" s="15">
        <f>ROUND(VLOOKUP($C$2,'[248]ERU-1'!$A$6:$BE$17,Y$2,FALSE),3)</f>
        <v>0</v>
      </c>
      <c r="Z135" s="15">
        <f>ROUND(VLOOKUP($C$2,'[248]ERU-1'!$A$6:$BE$17,Z$2,FALSE),3)</f>
        <v>117.871</v>
      </c>
      <c r="AA135" s="15">
        <f>ROUND(VLOOKUP($C$2,'[248]ERU-1'!$A$6:$BE$17,AA$2,FALSE),3)</f>
        <v>45.363</v>
      </c>
      <c r="AB135" s="15">
        <f>ROUND(VLOOKUP($C$2,'[248]ERU-1'!$A$6:$BE$17,AB$2,FALSE),3)</f>
        <v>120.276</v>
      </c>
      <c r="AC135" s="15">
        <f>ROUND(VLOOKUP($C$2,'[248]ERU-1'!$A$6:$BE$17,AC$2,FALSE),3)</f>
        <v>0</v>
      </c>
      <c r="AD135" s="15">
        <f>ROUND(VLOOKUP($C$2,'[248]ERU-1'!$A$6:$BE$17,AD$2,FALSE),3)</f>
        <v>0</v>
      </c>
      <c r="AE135" s="15">
        <f>ROUND(VLOOKUP($C$2,'[248]ERU-1'!$A$6:$BE$17,AE$2,FALSE),3)</f>
        <v>0</v>
      </c>
      <c r="AF135" s="15">
        <f>ROUND(VLOOKUP($C$2,'[248]ERU-1'!$A$6:$BE$17,AF$2,FALSE),3)</f>
        <v>0</v>
      </c>
      <c r="AG135" s="15">
        <f>ROUND(VLOOKUP($C$2,'[248]ERU-1'!$A$6:$BE$17,AG$2,FALSE),3)</f>
        <v>0</v>
      </c>
      <c r="AH135" s="15">
        <f>ROUND(VLOOKUP($C$2,'[248]ERU-1'!$A$6:$BE$17,AH$2,FALSE),3)</f>
        <v>221</v>
      </c>
      <c r="AI135" s="15">
        <f>ROUND(VLOOKUP($C$2,'[248]ERU-1'!$A$6:$BE$17,AI$2,FALSE),3)</f>
        <v>0</v>
      </c>
      <c r="AJ135" s="15" t="s">
        <v>595</v>
      </c>
      <c r="AK135" s="15">
        <f>ROUND(VLOOKUP($C$2,'[248]ERU-1'!$A$6:$BE$17,AK$2,FALSE),3)</f>
        <v>0</v>
      </c>
      <c r="AL135" s="15">
        <f>ROUND(VLOOKUP($C$2,'[248]ERU-1'!$A$6:$BE$17,AL$2,FALSE),3)</f>
        <v>0</v>
      </c>
      <c r="AM135" s="15">
        <f>ROUND(VLOOKUP($C$2,'[248]ERU-1'!$A$6:$BE$17,AM$2,FALSE),3)</f>
        <v>2.2229999999999999</v>
      </c>
      <c r="AN135" s="15">
        <f>ROUND(VLOOKUP($C$2,'[248]ERU-1'!$A$6:$BE$17,AN$2,FALSE),3)</f>
        <v>0</v>
      </c>
      <c r="AO135" s="15">
        <f>ROUND(VLOOKUP($C$2,'[248]ERU-1'!$A$6:$BE$17,AO$2,FALSE),3)</f>
        <v>40.734999999999999</v>
      </c>
      <c r="AP135" s="15">
        <f>ROUND(VLOOKUP($C$2,'[248]ERU-1'!$A$6:$BE$17,AP$2,FALSE),3)</f>
        <v>0</v>
      </c>
      <c r="AQ135" s="15">
        <f>ROUND(VLOOKUP($C$2,'[248]ERU-1'!$A$6:$BE$17,AQ$2,FALSE),3)</f>
        <v>0</v>
      </c>
      <c r="AR135" s="15">
        <f>ROUND(VLOOKUP($C$2,'[248]ERU-1'!$A$6:$BE$17,AR$2,FALSE),3)</f>
        <v>0</v>
      </c>
      <c r="AS135" s="15">
        <f>ROUND(VLOOKUP($C$2,'[248]ERU-1'!$A$6:$BE$17,AS$2,FALSE),3)</f>
        <v>0</v>
      </c>
      <c r="AT135" s="15">
        <f>ROUND(VLOOKUP($C$2,'[248]ERU-1'!$A$6:$BE$17,AT$2,FALSE),3)</f>
        <v>0</v>
      </c>
      <c r="AU135" s="15">
        <f>ROUND(VLOOKUP($C$2,'[248]ERU-1'!$A$6:$BE$17,AU$2,FALSE),3)</f>
        <v>0</v>
      </c>
      <c r="AV135" s="15">
        <f>ROUND(VLOOKUP($C$2,'[248]ERU-1'!$A$6:$BE$17,AV$2,FALSE),3)</f>
        <v>221</v>
      </c>
      <c r="AW135" s="15">
        <f>ROUND(VLOOKUP($C$2,'[248]ERU-1'!$A$6:$BE$17,AW$2,FALSE),3)</f>
        <v>0</v>
      </c>
      <c r="AX135" s="15">
        <f>ROUND(VLOOKUP($C$2,'[248]ERU-1'!$A$6:$BE$17,AX$2,FALSE),3)</f>
        <v>0</v>
      </c>
      <c r="AY135" s="15">
        <f>ROUND(VLOOKUP($C$2,'[248]ERU-1'!$A$6:$BE$17,AY$2,FALSE),3)</f>
        <v>0</v>
      </c>
      <c r="AZ135" s="15">
        <f>ROUND(VLOOKUP($C$2,'[248]ERU-1'!$A$6:$BE$17,AZ$2,FALSE),3)</f>
        <v>0</v>
      </c>
      <c r="BA135" s="15">
        <f>ROUND(VLOOKUP($C$2,'[248]ERU-1'!$A$6:$BE$17,BA$2,FALSE),3)</f>
        <v>0</v>
      </c>
      <c r="BB135" s="15">
        <f>ROUND(VLOOKUP($C$2,'[248]ERU-1'!$A$6:$BE$17,BB$2,FALSE),3)</f>
        <v>0</v>
      </c>
      <c r="BC135" s="15">
        <f>ROUND(VLOOKUP($C$2,'[248]ERU-1'!$A$6:$BE$17,BC$2,FALSE),3)</f>
        <v>0</v>
      </c>
      <c r="BD135" s="15">
        <f>ROUND(VLOOKUP($C$2,'[248]ERU-1'!$A$6:$BE$17,BD$2,FALSE),3)</f>
        <v>0</v>
      </c>
      <c r="BE135" s="15">
        <f>ROUND(VLOOKUP($C$2,'[248]ERU-1'!$A$6:$BE$17,BE$2,FALSE),3)</f>
        <v>45.363</v>
      </c>
      <c r="BF135" s="15">
        <f>ROUND(VLOOKUP($C$2,'[248]ERU-1'!$A$6:$BE$17,BF$2,FALSE),3)</f>
        <v>221</v>
      </c>
      <c r="BG135" s="15">
        <f>ROUND(VLOOKUP($C$2,'[248]ERU-1'!$A$6:$BE$17,BG$2,FALSE),3)</f>
        <v>133.053</v>
      </c>
      <c r="BH135" s="15"/>
      <c r="BI135" s="15"/>
      <c r="BJ135" s="15" t="s">
        <v>851</v>
      </c>
      <c r="BK135" s="15" t="str">
        <f>INDEX(Licence!$I$2:$I$181,MATCH(Data!BJ135,Licence!$C$2:$C$181,0))</f>
        <v>Zlínský</v>
      </c>
      <c r="BL135" s="15">
        <f>INDEX(Licence!$G$2:$G$181,MATCH(Data!BJ135,Licence!$C$2:$C$181,0))/1000</f>
        <v>0.2</v>
      </c>
      <c r="BM135" s="15">
        <f>INDEX(Licence!$F$2:$F$181,MATCH(Data!BJ135,Licence!$C$2:$C$181,0))/1000</f>
        <v>0.28000000000000003</v>
      </c>
      <c r="BN135" s="15" t="str">
        <f>INDEX(Licence!$K$2:$K$181,MATCH(Data!BJ135,Licence!$C$2:$C$181,0))</f>
        <v>EG.D, a.s.</v>
      </c>
      <c r="BO135" s="15"/>
      <c r="BP135" s="16">
        <f t="shared" si="15"/>
        <v>80.232605720193376</v>
      </c>
      <c r="BQ135" s="55">
        <v>200</v>
      </c>
      <c r="BR135" s="55">
        <v>280</v>
      </c>
      <c r="BS135" t="str">
        <f t="shared" si="16"/>
        <v>KJ - FRUTA Kunovice</v>
      </c>
    </row>
    <row r="136" spans="1:71" ht="18.75" x14ac:dyDescent="0.3">
      <c r="A136">
        <v>4404</v>
      </c>
      <c r="B136" s="25">
        <f t="shared" si="17"/>
        <v>132</v>
      </c>
      <c r="C136" s="14" t="s">
        <v>987</v>
      </c>
      <c r="D136" s="15" t="str">
        <f t="shared" si="19"/>
        <v>Únor</v>
      </c>
      <c r="E136" s="15">
        <f>ROUND(VLOOKUP($C$2,'[249]ERU-1'!$A$6:$BE$17,E$2,FALSE),3)</f>
        <v>2</v>
      </c>
      <c r="F136" s="47">
        <f t="shared" si="18"/>
        <v>0</v>
      </c>
      <c r="G136" s="15">
        <f>ROUND(VLOOKUP($C$2,'[250]ERU-1'!$A$6:$BE$17,G$2,FALSE),3)</f>
        <v>245.94200000000001</v>
      </c>
      <c r="H136" s="15">
        <f>ROUND(VLOOKUP($C$2,'[250]ERU-1'!$A$6:$BE$17,H$2,FALSE),3)</f>
        <v>101.411</v>
      </c>
      <c r="I136" s="15">
        <f>ROUND(VLOOKUP($C$2,'[250]ERU-1'!$A$6:$BE$17,I$2,FALSE),3)</f>
        <v>144.53100000000001</v>
      </c>
      <c r="J136" s="15">
        <f>ROUND(VLOOKUP($C$2,'[250]ERU-1'!$A$6:$BE$17,J$2,FALSE),3)</f>
        <v>34.999000000000002</v>
      </c>
      <c r="K136" s="15">
        <f>ROUND(VLOOKUP($C$2,'[250]ERU-1'!$A$6:$BE$17,K$2,FALSE),3)</f>
        <v>0</v>
      </c>
      <c r="L136" s="15">
        <f>ROUND(VLOOKUP($C$2,'[250]ERU-1'!$A$6:$BE$17,L$2,FALSE),3)</f>
        <v>83.028999999999996</v>
      </c>
      <c r="M136" s="15">
        <f>ROUND(VLOOKUP($C$2,'[250]ERU-1'!$A$6:$BE$17,M$2,FALSE),3)</f>
        <v>1.1439999999999999</v>
      </c>
      <c r="N136" s="15">
        <f>ROUND(VLOOKUP($C$2,'[250]ERU-1'!$A$6:$BE$17,N$2,FALSE),3)</f>
        <v>1.631</v>
      </c>
      <c r="O136" s="15">
        <f>ROUND(VLOOKUP($C$2,'[250]ERU-1'!$A$6:$BE$17,O$2,FALSE),3)</f>
        <v>0</v>
      </c>
      <c r="P136" s="15">
        <f>ROUND(VLOOKUP($C$2,'[250]ERU-1'!$A$6:$BE$17,P$2,FALSE),3)</f>
        <v>0</v>
      </c>
      <c r="Q136" s="15">
        <f>ROUND(VLOOKUP($C$2,'[250]ERU-1'!$A$6:$BE$17,Q$2,FALSE),3)</f>
        <v>80.254000000000005</v>
      </c>
      <c r="R136" s="15">
        <f>ROUND(VLOOKUP($C$2,'[250]ERU-1'!$A$6:$BE$17,R$2,FALSE),3)</f>
        <v>0</v>
      </c>
      <c r="S136" s="15">
        <f>ROUND(VLOOKUP($C$2,'[250]ERU-1'!$A$6:$BE$17,S$2,FALSE),3)</f>
        <v>426</v>
      </c>
      <c r="T136" s="15">
        <f>ROUND(VLOOKUP($C$2,'[250]ERU-1'!$A$6:$BE$17,T$2,FALSE),3)</f>
        <v>0</v>
      </c>
      <c r="U136" s="15">
        <f>ROUND(VLOOKUP($C$2,'[250]ERU-1'!$A$6:$BE$17,U$2,FALSE),3)</f>
        <v>0</v>
      </c>
      <c r="V136" s="15">
        <f>ROUND(VLOOKUP($C$2,'[250]ERU-1'!$A$6:$BE$17,V$2,FALSE),3)</f>
        <v>0</v>
      </c>
      <c r="W136" s="15">
        <f>ROUND(VLOOKUP($C$2,'[250]ERU-1'!$A$6:$BE$17,W$2,FALSE),3)</f>
        <v>0</v>
      </c>
      <c r="X136" s="15">
        <f>ROUND(VLOOKUP($C$2,'[250]ERU-1'!$A$6:$BE$17,X$2,FALSE),3)</f>
        <v>426</v>
      </c>
      <c r="Y136" s="15">
        <f>ROUND(VLOOKUP($C$2,'[250]ERU-1'!$A$6:$BE$17,Y$2,FALSE),3)</f>
        <v>0</v>
      </c>
      <c r="Z136" s="15">
        <f>ROUND(VLOOKUP($C$2,'[250]ERU-1'!$A$6:$BE$17,Z$2,FALSE),3)</f>
        <v>40.109000000000002</v>
      </c>
      <c r="AA136" s="15">
        <f>ROUND(VLOOKUP($C$2,'[250]ERU-1'!$A$6:$BE$17,AA$2,FALSE),3)</f>
        <v>83.028999999999996</v>
      </c>
      <c r="AB136" s="15">
        <f>ROUND(VLOOKUP($C$2,'[250]ERU-1'!$A$6:$BE$17,AB$2,FALSE),3)</f>
        <v>42.884</v>
      </c>
      <c r="AC136" s="15">
        <f>ROUND(VLOOKUP($C$2,'[250]ERU-1'!$A$6:$BE$17,AC$2,FALSE),3)</f>
        <v>0</v>
      </c>
      <c r="AD136" s="15">
        <f>ROUND(VLOOKUP($C$2,'[250]ERU-1'!$A$6:$BE$17,AD$2,FALSE),3)</f>
        <v>0</v>
      </c>
      <c r="AE136" s="15">
        <f>ROUND(VLOOKUP($C$2,'[250]ERU-1'!$A$6:$BE$17,AE$2,FALSE),3)</f>
        <v>0</v>
      </c>
      <c r="AF136" s="15">
        <f>ROUND(VLOOKUP($C$2,'[250]ERU-1'!$A$6:$BE$17,AF$2,FALSE),3)</f>
        <v>0</v>
      </c>
      <c r="AG136" s="15">
        <f>ROUND(VLOOKUP($C$2,'[250]ERU-1'!$A$6:$BE$17,AG$2,FALSE),3)</f>
        <v>0</v>
      </c>
      <c r="AH136" s="15">
        <f>ROUND(VLOOKUP($C$2,'[250]ERU-1'!$A$6:$BE$17,AH$2,FALSE),3)</f>
        <v>426</v>
      </c>
      <c r="AI136" s="15">
        <f>ROUND(VLOOKUP($C$2,'[250]ERU-1'!$A$6:$BE$17,AI$2,FALSE),3)</f>
        <v>0</v>
      </c>
      <c r="AJ136" s="15" t="s">
        <v>595</v>
      </c>
      <c r="AK136" s="15">
        <f>ROUND(VLOOKUP($C$2,'[250]ERU-1'!$A$6:$BE$17,AK$2,FALSE),3)</f>
        <v>0</v>
      </c>
      <c r="AL136" s="15">
        <f>ROUND(VLOOKUP($C$2,'[250]ERU-1'!$A$6:$BE$17,AL$2,FALSE),3)</f>
        <v>0</v>
      </c>
      <c r="AM136" s="15">
        <f>ROUND(VLOOKUP($C$2,'[250]ERU-1'!$A$6:$BE$17,AM$2,FALSE),3)</f>
        <v>1.45</v>
      </c>
      <c r="AN136" s="15">
        <f>ROUND(VLOOKUP($C$2,'[250]ERU-1'!$A$6:$BE$17,AN$2,FALSE),3)</f>
        <v>0</v>
      </c>
      <c r="AO136" s="15">
        <f>ROUND(VLOOKUP($C$2,'[250]ERU-1'!$A$6:$BE$17,AO$2,FALSE),3)</f>
        <v>0</v>
      </c>
      <c r="AP136" s="15">
        <f>ROUND(VLOOKUP($C$2,'[250]ERU-1'!$A$6:$BE$17,AP$2,FALSE),3)</f>
        <v>0</v>
      </c>
      <c r="AQ136" s="15">
        <f>ROUND(VLOOKUP($C$2,'[250]ERU-1'!$A$6:$BE$17,AQ$2,FALSE),3)</f>
        <v>0</v>
      </c>
      <c r="AR136" s="15">
        <f>ROUND(VLOOKUP($C$2,'[250]ERU-1'!$A$6:$BE$17,AR$2,FALSE),3)</f>
        <v>0</v>
      </c>
      <c r="AS136" s="15">
        <f>ROUND(VLOOKUP($C$2,'[250]ERU-1'!$A$6:$BE$17,AS$2,FALSE),3)</f>
        <v>78.804000000000002</v>
      </c>
      <c r="AT136" s="15">
        <f>ROUND(VLOOKUP($C$2,'[250]ERU-1'!$A$6:$BE$17,AT$2,FALSE),3)</f>
        <v>0</v>
      </c>
      <c r="AU136" s="15">
        <f>ROUND(VLOOKUP($C$2,'[250]ERU-1'!$A$6:$BE$17,AU$2,FALSE),3)</f>
        <v>0</v>
      </c>
      <c r="AV136" s="15">
        <f>ROUND(VLOOKUP($C$2,'[250]ERU-1'!$A$6:$BE$17,AV$2,FALSE),3)</f>
        <v>426</v>
      </c>
      <c r="AW136" s="15">
        <f>ROUND(VLOOKUP($C$2,'[250]ERU-1'!$A$6:$BE$17,AW$2,FALSE),3)</f>
        <v>0</v>
      </c>
      <c r="AX136" s="15">
        <f>ROUND(VLOOKUP($C$2,'[250]ERU-1'!$A$6:$BE$17,AX$2,FALSE),3)</f>
        <v>0</v>
      </c>
      <c r="AY136" s="15">
        <f>ROUND(VLOOKUP($C$2,'[250]ERU-1'!$A$6:$BE$17,AY$2,FALSE),3)</f>
        <v>0</v>
      </c>
      <c r="AZ136" s="15">
        <f>ROUND(VLOOKUP($C$2,'[250]ERU-1'!$A$6:$BE$17,AZ$2,FALSE),3)</f>
        <v>0</v>
      </c>
      <c r="BA136" s="15">
        <f>ROUND(VLOOKUP($C$2,'[250]ERU-1'!$A$6:$BE$17,BA$2,FALSE),3)</f>
        <v>0</v>
      </c>
      <c r="BB136" s="15">
        <f>ROUND(VLOOKUP($C$2,'[250]ERU-1'!$A$6:$BE$17,BB$2,FALSE),3)</f>
        <v>0</v>
      </c>
      <c r="BC136" s="15">
        <f>ROUND(VLOOKUP($C$2,'[250]ERU-1'!$A$6:$BE$17,BC$2,FALSE),3)</f>
        <v>0</v>
      </c>
      <c r="BD136" s="15">
        <f>ROUND(VLOOKUP($C$2,'[250]ERU-1'!$A$6:$BE$17,BD$2,FALSE),3)</f>
        <v>0</v>
      </c>
      <c r="BE136" s="15">
        <f>ROUND(VLOOKUP($C$2,'[250]ERU-1'!$A$6:$BE$17,BE$2,FALSE),3)</f>
        <v>83.028999999999996</v>
      </c>
      <c r="BF136" s="15">
        <f>ROUND(VLOOKUP($C$2,'[250]ERU-1'!$A$6:$BE$17,BF$2,FALSE),3)</f>
        <v>426</v>
      </c>
      <c r="BG136" s="15">
        <f>ROUND(VLOOKUP($C$2,'[250]ERU-1'!$A$6:$BE$17,BG$2,FALSE),3)</f>
        <v>245.94200000000001</v>
      </c>
      <c r="BH136" s="15"/>
      <c r="BI136" s="15"/>
      <c r="BJ136" s="15" t="s">
        <v>989</v>
      </c>
      <c r="BK136" s="15" t="str">
        <f>INDEX(Licence!$I$2:$I$181,MATCH(Data!BJ136,Licence!$C$2:$C$181,0))</f>
        <v>Královéhradecký</v>
      </c>
      <c r="BL136" s="15">
        <f>INDEX(Licence!$G$2:$G$181,MATCH(Data!BJ136,Licence!$C$2:$C$181,0))/1000</f>
        <v>0.189</v>
      </c>
      <c r="BM136" s="15">
        <f>INDEX(Licence!$F$2:$F$181,MATCH(Data!BJ136,Licence!$C$2:$C$181,0))/1000</f>
        <v>0.28299999999999997</v>
      </c>
      <c r="BN136" s="15" t="str">
        <f>INDEX(Licence!$K$2:$K$181,MATCH(Data!BJ136,Licence!$C$2:$C$181,0))</f>
        <v>ČEZ Distribuce, a.s.</v>
      </c>
      <c r="BO136" s="15"/>
      <c r="BP136" s="16">
        <f t="shared" si="15"/>
        <v>81.873910651020694</v>
      </c>
    </row>
    <row r="137" spans="1:71" ht="18.75" x14ac:dyDescent="0.3">
      <c r="A137">
        <v>4381</v>
      </c>
      <c r="B137" s="25">
        <f t="shared" si="17"/>
        <v>133</v>
      </c>
      <c r="C137" s="14" t="s">
        <v>988</v>
      </c>
      <c r="D137" s="15" t="str">
        <f t="shared" si="19"/>
        <v>Únor</v>
      </c>
      <c r="E137" s="15">
        <f>ROUND(VLOOKUP($C$2,'[239]ERU-1'!$A$6:$BE$17,E$2,FALSE),3)</f>
        <v>2</v>
      </c>
      <c r="F137" s="47">
        <f t="shared" si="18"/>
        <v>0</v>
      </c>
      <c r="G137" s="15">
        <f>ROUND(VLOOKUP($C$2,'[251]ERU-1'!$A$6:$BE$17,G$2,FALSE),3)</f>
        <v>898.54399999999998</v>
      </c>
      <c r="H137" s="15">
        <f>ROUND(VLOOKUP($C$2,'[251]ERU-1'!$A$6:$BE$17,H$2,FALSE),3)</f>
        <v>391.33600000000001</v>
      </c>
      <c r="I137" s="15">
        <f>ROUND(VLOOKUP($C$2,'[251]ERU-1'!$A$6:$BE$17,I$2,FALSE),3)</f>
        <v>507.20800000000003</v>
      </c>
      <c r="J137" s="15">
        <f>ROUND(VLOOKUP($C$2,'[251]ERU-1'!$A$6:$BE$17,J$2,FALSE),3)</f>
        <v>35.325000000000003</v>
      </c>
      <c r="K137" s="15">
        <f>ROUND(VLOOKUP($C$2,'[251]ERU-1'!$A$6:$BE$17,K$2,FALSE),3)</f>
        <v>0</v>
      </c>
      <c r="L137" s="15">
        <f>ROUND(VLOOKUP($C$2,'[251]ERU-1'!$A$6:$BE$17,L$2,FALSE),3)</f>
        <v>329.40800000000002</v>
      </c>
      <c r="M137" s="15">
        <f>ROUND(VLOOKUP($C$2,'[251]ERU-1'!$A$6:$BE$17,M$2,FALSE),3)</f>
        <v>7.3680000000000003</v>
      </c>
      <c r="N137" s="15">
        <f>ROUND(VLOOKUP($C$2,'[251]ERU-1'!$A$6:$BE$17,N$2,FALSE),3)</f>
        <v>9.5489999999999995</v>
      </c>
      <c r="O137" s="15">
        <f>ROUND(VLOOKUP($C$2,'[251]ERU-1'!$A$6:$BE$17,O$2,FALSE),3)</f>
        <v>0</v>
      </c>
      <c r="P137" s="15">
        <f>ROUND(VLOOKUP($C$2,'[251]ERU-1'!$A$6:$BE$17,P$2,FALSE),3)</f>
        <v>0</v>
      </c>
      <c r="Q137" s="15">
        <f>ROUND(VLOOKUP($C$2,'[251]ERU-1'!$A$6:$BE$17,Q$2,FALSE),3)</f>
        <v>312.49099999999999</v>
      </c>
      <c r="R137" s="15">
        <f>ROUND(VLOOKUP($C$2,'[251]ERU-1'!$A$6:$BE$17,R$2,FALSE),3)</f>
        <v>0</v>
      </c>
      <c r="S137" s="15">
        <f>ROUND(VLOOKUP($C$2,'[251]ERU-1'!$A$6:$BE$17,S$2,FALSE),3)</f>
        <v>1537</v>
      </c>
      <c r="T137" s="15">
        <f>ROUND(VLOOKUP($C$2,'[251]ERU-1'!$A$6:$BE$17,T$2,FALSE),3)</f>
        <v>0</v>
      </c>
      <c r="U137" s="15">
        <f>ROUND(VLOOKUP($C$2,'[251]ERU-1'!$A$6:$BE$17,U$2,FALSE),3)</f>
        <v>0</v>
      </c>
      <c r="V137" s="15">
        <f>ROUND(VLOOKUP($C$2,'[251]ERU-1'!$A$6:$BE$17,V$2,FALSE),3)</f>
        <v>0</v>
      </c>
      <c r="W137" s="15">
        <f>ROUND(VLOOKUP($C$2,'[251]ERU-1'!$A$6:$BE$17,W$2,FALSE),3)</f>
        <v>0</v>
      </c>
      <c r="X137" s="15">
        <f>ROUND(VLOOKUP($C$2,'[251]ERU-1'!$A$6:$BE$17,X$2,FALSE),3)</f>
        <v>1537</v>
      </c>
      <c r="Y137" s="15">
        <f>ROUND(VLOOKUP($C$2,'[251]ERU-1'!$A$6:$BE$17,Y$2,FALSE),3)</f>
        <v>0</v>
      </c>
      <c r="Z137" s="15">
        <f>ROUND(VLOOKUP($C$2,'[251]ERU-1'!$A$6:$BE$17,Z$2,FALSE),3)</f>
        <v>3.661</v>
      </c>
      <c r="AA137" s="15">
        <f>ROUND(VLOOKUP($C$2,'[251]ERU-1'!$A$6:$BE$17,AA$2,FALSE),3)</f>
        <v>329.40800000000002</v>
      </c>
      <c r="AB137" s="15">
        <f>ROUND(VLOOKUP($C$2,'[251]ERU-1'!$A$6:$BE$17,AB$2,FALSE),3)</f>
        <v>20.577999999999999</v>
      </c>
      <c r="AC137" s="15">
        <f>ROUND(VLOOKUP($C$2,'[251]ERU-1'!$A$6:$BE$17,AC$2,FALSE),3)</f>
        <v>0</v>
      </c>
      <c r="AD137" s="15">
        <f>ROUND(VLOOKUP($C$2,'[251]ERU-1'!$A$6:$BE$17,AD$2,FALSE),3)</f>
        <v>0</v>
      </c>
      <c r="AE137" s="15">
        <f>ROUND(VLOOKUP($C$2,'[251]ERU-1'!$A$6:$BE$17,AE$2,FALSE),3)</f>
        <v>0</v>
      </c>
      <c r="AF137" s="15">
        <f>ROUND(VLOOKUP($C$2,'[251]ERU-1'!$A$6:$BE$17,AF$2,FALSE),3)</f>
        <v>0</v>
      </c>
      <c r="AG137" s="15">
        <f>ROUND(VLOOKUP($C$2,'[251]ERU-1'!$A$6:$BE$17,AG$2,FALSE),3)</f>
        <v>0</v>
      </c>
      <c r="AH137" s="15">
        <f>ROUND(VLOOKUP($C$2,'[251]ERU-1'!$A$6:$BE$17,AH$2,FALSE),3)</f>
        <v>1537</v>
      </c>
      <c r="AI137" s="15">
        <f>ROUND(VLOOKUP($C$2,'[251]ERU-1'!$A$6:$BE$17,AI$2,FALSE),3)</f>
        <v>0</v>
      </c>
      <c r="AJ137" s="15" t="s">
        <v>595</v>
      </c>
      <c r="AK137" s="15">
        <f>ROUND(VLOOKUP($C$2,'[251]ERU-1'!$A$6:$BE$17,AK$2,FALSE),3)</f>
        <v>0</v>
      </c>
      <c r="AL137" s="15">
        <f>ROUND(VLOOKUP($C$2,'[251]ERU-1'!$A$6:$BE$17,AL$2,FALSE),3)</f>
        <v>0</v>
      </c>
      <c r="AM137" s="15">
        <f>ROUND(VLOOKUP($C$2,'[251]ERU-1'!$A$6:$BE$17,AM$2,FALSE),3)</f>
        <v>312.49099999999999</v>
      </c>
      <c r="AN137" s="15">
        <f>ROUND(VLOOKUP($C$2,'[251]ERU-1'!$A$6:$BE$17,AN$2,FALSE),3)</f>
        <v>0</v>
      </c>
      <c r="AO137" s="15">
        <f>ROUND(VLOOKUP($C$2,'[251]ERU-1'!$A$6:$BE$17,AO$2,FALSE),3)</f>
        <v>0</v>
      </c>
      <c r="AP137" s="15">
        <f>ROUND(VLOOKUP($C$2,'[251]ERU-1'!$A$6:$BE$17,AP$2,FALSE),3)</f>
        <v>0</v>
      </c>
      <c r="AQ137" s="15">
        <f>ROUND(VLOOKUP($C$2,'[251]ERU-1'!$A$6:$BE$17,AQ$2,FALSE),3)</f>
        <v>0</v>
      </c>
      <c r="AR137" s="15">
        <f>ROUND(VLOOKUP($C$2,'[251]ERU-1'!$A$6:$BE$17,AR$2,FALSE),3)</f>
        <v>0</v>
      </c>
      <c r="AS137" s="15">
        <f>ROUND(VLOOKUP($C$2,'[251]ERU-1'!$A$6:$BE$17,AS$2,FALSE),3)</f>
        <v>0</v>
      </c>
      <c r="AT137" s="15">
        <f>ROUND(VLOOKUP($C$2,'[251]ERU-1'!$A$6:$BE$17,AT$2,FALSE),3)</f>
        <v>0</v>
      </c>
      <c r="AU137" s="15">
        <f>ROUND(VLOOKUP($C$2,'[251]ERU-1'!$A$6:$BE$17,AU$2,FALSE),3)</f>
        <v>0</v>
      </c>
      <c r="AV137" s="15">
        <f>ROUND(VLOOKUP($C$2,'[251]ERU-1'!$A$6:$BE$17,AV$2,FALSE),3)</f>
        <v>1537</v>
      </c>
      <c r="AW137" s="15">
        <f>ROUND(VLOOKUP($C$2,'[251]ERU-1'!$A$6:$BE$17,AW$2,FALSE),3)</f>
        <v>0</v>
      </c>
      <c r="AX137" s="15">
        <f>ROUND(VLOOKUP($C$2,'[251]ERU-1'!$A$6:$BE$17,AX$2,FALSE),3)</f>
        <v>0</v>
      </c>
      <c r="AY137" s="15">
        <f>ROUND(VLOOKUP($C$2,'[251]ERU-1'!$A$6:$BE$17,AY$2,FALSE),3)</f>
        <v>0</v>
      </c>
      <c r="AZ137" s="15">
        <f>ROUND(VLOOKUP($C$2,'[251]ERU-1'!$A$6:$BE$17,AZ$2,FALSE),3)</f>
        <v>0</v>
      </c>
      <c r="BA137" s="15">
        <f>ROUND(VLOOKUP($C$2,'[251]ERU-1'!$A$6:$BE$17,BA$2,FALSE),3)</f>
        <v>0</v>
      </c>
      <c r="BB137" s="15">
        <f>ROUND(VLOOKUP($C$2,'[251]ERU-1'!$A$6:$BE$17,BB$2,FALSE),3)</f>
        <v>0</v>
      </c>
      <c r="BC137" s="15">
        <f>ROUND(VLOOKUP($C$2,'[251]ERU-1'!$A$6:$BE$17,BC$2,FALSE),3)</f>
        <v>0</v>
      </c>
      <c r="BD137" s="15">
        <f>ROUND(VLOOKUP($C$2,'[251]ERU-1'!$A$6:$BE$17,BD$2,FALSE),3)</f>
        <v>0</v>
      </c>
      <c r="BE137" s="15">
        <f>ROUND(VLOOKUP($C$2,'[251]ERU-1'!$A$6:$BE$17,BE$2,FALSE),3)</f>
        <v>329.40800000000002</v>
      </c>
      <c r="BF137" s="15">
        <f>ROUND(VLOOKUP($C$2,'[251]ERU-1'!$A$6:$BE$17,BF$2,FALSE),3)</f>
        <v>1537</v>
      </c>
      <c r="BG137" s="15">
        <f>ROUND(VLOOKUP($C$2,'[251]ERU-1'!$A$6:$BE$17,BG$2,FALSE),3)</f>
        <v>898.54399999999998</v>
      </c>
      <c r="BH137" s="15"/>
      <c r="BI137" s="15"/>
      <c r="BJ137" s="15" t="s">
        <v>990</v>
      </c>
      <c r="BK137" s="15" t="str">
        <f>INDEX(Licence!$I$2:$I$181,MATCH(Data!BJ137,Licence!$C$2:$C$181,0))</f>
        <v>Středočeský</v>
      </c>
      <c r="BL137" s="15">
        <f>INDEX(Licence!$G$2:$G$181,MATCH(Data!BJ137,Licence!$C$2:$C$181,0))/1000</f>
        <v>0.8</v>
      </c>
      <c r="BM137" s="15">
        <f>INDEX(Licence!$F$2:$F$181,MATCH(Data!BJ137,Licence!$C$2:$C$181,0))/1000</f>
        <v>0.99299999999999999</v>
      </c>
      <c r="BN137" s="15" t="str">
        <f>INDEX(Licence!$K$2:$K$181,MATCH(Data!BJ137,Licence!$C$2:$C$181,0))</f>
        <v>ČEZ Distribuce, a.s.</v>
      </c>
      <c r="BO137" s="15"/>
      <c r="BP137" s="16">
        <f t="shared" si="15"/>
        <v>84.175337484246128</v>
      </c>
    </row>
    <row r="138" spans="1:71" ht="18.75" x14ac:dyDescent="0.3">
      <c r="A138">
        <v>4410</v>
      </c>
      <c r="B138" s="25">
        <f t="shared" si="17"/>
        <v>134</v>
      </c>
      <c r="C138" s="14" t="s">
        <v>992</v>
      </c>
      <c r="D138" s="15" t="str">
        <f t="shared" si="19"/>
        <v>Únor</v>
      </c>
      <c r="E138" s="15">
        <f>ROUND(VLOOKUP($C$2,'[252]ERU-1'!$A$6:$BE$17,E$2,FALSE),3)</f>
        <v>2</v>
      </c>
      <c r="F138" s="47">
        <f t="shared" si="18"/>
        <v>0</v>
      </c>
      <c r="G138" s="15">
        <f>ROUND(VLOOKUP($C$2,'[253]ERU-1'!$A$6:$BE$17,G$2,FALSE),3)</f>
        <v>273.90600000000001</v>
      </c>
      <c r="H138" s="15">
        <f>ROUND(VLOOKUP($C$2,'[253]ERU-1'!$A$6:$BE$17,H$2,FALSE),3)</f>
        <v>103.773</v>
      </c>
      <c r="I138" s="15">
        <f>ROUND(VLOOKUP($C$2,'[253]ERU-1'!$A$6:$BE$17,I$2,FALSE),3)</f>
        <v>170.13300000000001</v>
      </c>
      <c r="J138" s="15">
        <f>ROUND(VLOOKUP($C$2,'[253]ERU-1'!$A$6:$BE$17,J$2,FALSE),3)</f>
        <v>34.826999999999998</v>
      </c>
      <c r="K138" s="15">
        <f>ROUND(VLOOKUP($C$2,'[253]ERU-1'!$A$6:$BE$17,K$2,FALSE),3)</f>
        <v>0</v>
      </c>
      <c r="L138" s="15">
        <f>ROUND(VLOOKUP($C$2,'[253]ERU-1'!$A$6:$BE$17,L$2,FALSE),3)</f>
        <v>86.241</v>
      </c>
      <c r="M138" s="15">
        <f>ROUND(VLOOKUP($C$2,'[253]ERU-1'!$A$6:$BE$17,M$2,FALSE),3)</f>
        <v>21.044</v>
      </c>
      <c r="N138" s="15">
        <f>ROUND(VLOOKUP($C$2,'[253]ERU-1'!$A$6:$BE$17,N$2,FALSE),3)</f>
        <v>34.5</v>
      </c>
      <c r="O138" s="15">
        <f>ROUND(VLOOKUP($C$2,'[253]ERU-1'!$A$6:$BE$17,O$2,FALSE),3)</f>
        <v>0</v>
      </c>
      <c r="P138" s="15">
        <f>ROUND(VLOOKUP($C$2,'[253]ERU-1'!$A$6:$BE$17,P$2,FALSE),3)</f>
        <v>0</v>
      </c>
      <c r="Q138" s="15">
        <f>ROUND(VLOOKUP($C$2,'[253]ERU-1'!$A$6:$BE$17,Q$2,FALSE),3)</f>
        <v>30.696999999999999</v>
      </c>
      <c r="R138" s="15">
        <f>ROUND(VLOOKUP($C$2,'[253]ERU-1'!$A$6:$BE$17,R$2,FALSE),3)</f>
        <v>0</v>
      </c>
      <c r="S138" s="15">
        <f>ROUND(VLOOKUP($C$2,'[253]ERU-1'!$A$6:$BE$17,S$2,FALSE),3)</f>
        <v>509</v>
      </c>
      <c r="T138" s="15">
        <f>ROUND(VLOOKUP($C$2,'[253]ERU-1'!$A$6:$BE$17,T$2,FALSE),3)</f>
        <v>0</v>
      </c>
      <c r="U138" s="15">
        <f>ROUND(VLOOKUP($C$2,'[253]ERU-1'!$A$6:$BE$17,U$2,FALSE),3)</f>
        <v>0</v>
      </c>
      <c r="V138" s="15">
        <f>ROUND(VLOOKUP($C$2,'[253]ERU-1'!$A$6:$BE$17,V$2,FALSE),3)</f>
        <v>0</v>
      </c>
      <c r="W138" s="15">
        <f>ROUND(VLOOKUP($C$2,'[253]ERU-1'!$A$6:$BE$17,W$2,FALSE),3)</f>
        <v>0</v>
      </c>
      <c r="X138" s="15">
        <f>ROUND(VLOOKUP($C$2,'[253]ERU-1'!$A$6:$BE$17,X$2,FALSE),3)</f>
        <v>509</v>
      </c>
      <c r="Y138" s="15">
        <f>ROUND(VLOOKUP($C$2,'[253]ERU-1'!$A$6:$BE$17,Y$2,FALSE),3)</f>
        <v>0</v>
      </c>
      <c r="Z138" s="15">
        <f>ROUND(VLOOKUP($C$2,'[253]ERU-1'!$A$6:$BE$17,Z$2,FALSE),3)</f>
        <v>0</v>
      </c>
      <c r="AA138" s="15">
        <f>ROUND(VLOOKUP($C$2,'[253]ERU-1'!$A$6:$BE$17,AA$2,FALSE),3)</f>
        <v>86.241</v>
      </c>
      <c r="AB138" s="15">
        <f>ROUND(VLOOKUP($C$2,'[253]ERU-1'!$A$6:$BE$17,AB$2,FALSE),3)</f>
        <v>55.543999999999997</v>
      </c>
      <c r="AC138" s="15">
        <f>ROUND(VLOOKUP($C$2,'[253]ERU-1'!$A$6:$BE$17,AC$2,FALSE),3)</f>
        <v>0</v>
      </c>
      <c r="AD138" s="15">
        <f>ROUND(VLOOKUP($C$2,'[253]ERU-1'!$A$6:$BE$17,AD$2,FALSE),3)</f>
        <v>0</v>
      </c>
      <c r="AE138" s="15">
        <f>ROUND(VLOOKUP($C$2,'[253]ERU-1'!$A$6:$BE$17,AE$2,FALSE),3)</f>
        <v>0</v>
      </c>
      <c r="AF138" s="15">
        <f>ROUND(VLOOKUP($C$2,'[253]ERU-1'!$A$6:$BE$17,AF$2,FALSE),3)</f>
        <v>0</v>
      </c>
      <c r="AG138" s="15">
        <f>ROUND(VLOOKUP($C$2,'[253]ERU-1'!$A$6:$BE$17,AG$2,FALSE),3)</f>
        <v>0</v>
      </c>
      <c r="AH138" s="15">
        <f>ROUND(VLOOKUP($C$2,'[253]ERU-1'!$A$6:$BE$17,AH$2,FALSE),3)</f>
        <v>509</v>
      </c>
      <c r="AI138" s="15">
        <f>ROUND(VLOOKUP($C$2,'[253]ERU-1'!$A$6:$BE$17,AI$2,FALSE),3)</f>
        <v>0</v>
      </c>
      <c r="AJ138" s="15" t="s">
        <v>595</v>
      </c>
      <c r="AK138" s="15">
        <f>ROUND(VLOOKUP($C$2,'[253]ERU-1'!$A$6:$BE$17,AK$2,FALSE),3)</f>
        <v>0</v>
      </c>
      <c r="AL138" s="15">
        <f>ROUND(VLOOKUP($C$2,'[253]ERU-1'!$A$6:$BE$17,AL$2,FALSE),3)</f>
        <v>0</v>
      </c>
      <c r="AM138" s="15">
        <f>ROUND(VLOOKUP($C$2,'[253]ERU-1'!$A$6:$BE$17,AM$2,FALSE),3)</f>
        <v>30.696999999999999</v>
      </c>
      <c r="AN138" s="15">
        <f>ROUND(VLOOKUP($C$2,'[253]ERU-1'!$A$6:$BE$17,AN$2,FALSE),3)</f>
        <v>0</v>
      </c>
      <c r="AO138" s="15">
        <f>ROUND(VLOOKUP($C$2,'[253]ERU-1'!$A$6:$BE$17,AO$2,FALSE),3)</f>
        <v>0</v>
      </c>
      <c r="AP138" s="15">
        <f>ROUND(VLOOKUP($C$2,'[253]ERU-1'!$A$6:$BE$17,AP$2,FALSE),3)</f>
        <v>0</v>
      </c>
      <c r="AQ138" s="15">
        <f>ROUND(VLOOKUP($C$2,'[253]ERU-1'!$A$6:$BE$17,AQ$2,FALSE),3)</f>
        <v>0</v>
      </c>
      <c r="AR138" s="15">
        <f>ROUND(VLOOKUP($C$2,'[253]ERU-1'!$A$6:$BE$17,AR$2,FALSE),3)</f>
        <v>0</v>
      </c>
      <c r="AS138" s="15">
        <f>ROUND(VLOOKUP($C$2,'[253]ERU-1'!$A$6:$BE$17,AS$2,FALSE),3)</f>
        <v>0</v>
      </c>
      <c r="AT138" s="15">
        <f>ROUND(VLOOKUP($C$2,'[253]ERU-1'!$A$6:$BE$17,AT$2,FALSE),3)</f>
        <v>0</v>
      </c>
      <c r="AU138" s="15">
        <f>ROUND(VLOOKUP($C$2,'[253]ERU-1'!$A$6:$BE$17,AU$2,FALSE),3)</f>
        <v>0</v>
      </c>
      <c r="AV138" s="15">
        <f>ROUND(VLOOKUP($C$2,'[253]ERU-1'!$A$6:$BE$17,AV$2,FALSE),3)</f>
        <v>509</v>
      </c>
      <c r="AW138" s="15">
        <f>ROUND(VLOOKUP($C$2,'[253]ERU-1'!$A$6:$BE$17,AW$2,FALSE),3)</f>
        <v>0</v>
      </c>
      <c r="AX138" s="15">
        <f>ROUND(VLOOKUP($C$2,'[253]ERU-1'!$A$6:$BE$17,AX$2,FALSE),3)</f>
        <v>0</v>
      </c>
      <c r="AY138" s="15">
        <f>ROUND(VLOOKUP($C$2,'[253]ERU-1'!$A$6:$BE$17,AY$2,FALSE),3)</f>
        <v>0</v>
      </c>
      <c r="AZ138" s="15">
        <f>ROUND(VLOOKUP($C$2,'[253]ERU-1'!$A$6:$BE$17,AZ$2,FALSE),3)</f>
        <v>0</v>
      </c>
      <c r="BA138" s="15">
        <f>ROUND(VLOOKUP($C$2,'[253]ERU-1'!$A$6:$BE$17,BA$2,FALSE),3)</f>
        <v>0</v>
      </c>
      <c r="BB138" s="15">
        <f>ROUND(VLOOKUP($C$2,'[253]ERU-1'!$A$6:$BE$17,BB$2,FALSE),3)</f>
        <v>0</v>
      </c>
      <c r="BC138" s="15">
        <f>ROUND(VLOOKUP($C$2,'[253]ERU-1'!$A$6:$BE$17,BC$2,FALSE),3)</f>
        <v>0</v>
      </c>
      <c r="BD138" s="15">
        <f>ROUND(VLOOKUP($C$2,'[253]ERU-1'!$A$6:$BE$17,BD$2,FALSE),3)</f>
        <v>0</v>
      </c>
      <c r="BE138" s="15">
        <f>ROUND(VLOOKUP($C$2,'[253]ERU-1'!$A$6:$BE$17,BE$2,FALSE),3)</f>
        <v>86.241</v>
      </c>
      <c r="BF138" s="15">
        <f>ROUND(VLOOKUP($C$2,'[253]ERU-1'!$A$6:$BE$17,BF$2,FALSE),3)</f>
        <v>509</v>
      </c>
      <c r="BG138" s="15">
        <f>ROUND(VLOOKUP($C$2,'[253]ERU-1'!$A$6:$BE$17,BG$2,FALSE),3)</f>
        <v>273.90600000000001</v>
      </c>
      <c r="BH138" s="15"/>
      <c r="BI138" s="15"/>
      <c r="BJ138" s="51" t="s">
        <v>993</v>
      </c>
      <c r="BK138" s="15" t="str">
        <f>INDEX(Licence!$I$2:$I$181,MATCH(Data!BJ138,Licence!$C$2:$C$181,0))</f>
        <v>Moravskoslezský</v>
      </c>
      <c r="BL138" s="15">
        <f>INDEX(Licence!$G$2:$G$181,MATCH(Data!BJ138,Licence!$C$2:$C$181,0))/1000</f>
        <v>0.2</v>
      </c>
      <c r="BM138" s="15">
        <f>INDEX(Licence!$F$2:$F$181,MATCH(Data!BJ138,Licence!$C$2:$C$181,0))/1000</f>
        <v>0.3</v>
      </c>
      <c r="BN138" s="15" t="str">
        <f>INDEX(Licence!$K$2:$K$181,MATCH(Data!BJ138,Licence!$C$2:$C$181,0))</f>
        <v>ČEZ Distribuce, a.s.</v>
      </c>
      <c r="BO138" s="15"/>
      <c r="BP138" s="16">
        <f t="shared" si="15"/>
        <v>83.105112297243906</v>
      </c>
    </row>
    <row r="139" spans="1:71" ht="18.75" x14ac:dyDescent="0.3">
      <c r="A139">
        <v>4492</v>
      </c>
      <c r="B139" s="25">
        <f t="shared" si="17"/>
        <v>135</v>
      </c>
      <c r="C139" s="14" t="s">
        <v>1006</v>
      </c>
      <c r="D139" s="15" t="str">
        <f t="shared" si="19"/>
        <v>Únor</v>
      </c>
      <c r="E139" s="15">
        <f>ROUND(VLOOKUP($C$2,'[254]ERU-1'!$A$6:$BE$17,E$2,FALSE),3)</f>
        <v>2</v>
      </c>
      <c r="F139" s="47">
        <f t="shared" si="18"/>
        <v>0</v>
      </c>
      <c r="G139" s="15">
        <f>ROUND(VLOOKUP($C$2,'[255]ERU-1'!$A$6:$BE$17,G$2,FALSE),3)</f>
        <v>390.35300000000001</v>
      </c>
      <c r="H139" s="15">
        <f>ROUND(VLOOKUP($C$2,'[255]ERU-1'!$A$6:$BE$17,H$2,FALSE),3)</f>
        <v>163.80500000000001</v>
      </c>
      <c r="I139" s="15">
        <f>ROUND(VLOOKUP($C$2,'[255]ERU-1'!$A$6:$BE$17,I$2,FALSE),3)</f>
        <v>226.548</v>
      </c>
      <c r="J139" s="15">
        <f>ROUND(VLOOKUP($C$2,'[255]ERU-1'!$A$6:$BE$17,J$2,FALSE),3)</f>
        <v>35.017000000000003</v>
      </c>
      <c r="K139" s="15">
        <f>ROUND(VLOOKUP($C$2,'[255]ERU-1'!$A$6:$BE$17,K$2,FALSE),3)</f>
        <v>0</v>
      </c>
      <c r="L139" s="15">
        <f>ROUND(VLOOKUP($C$2,'[255]ERU-1'!$A$6:$BE$17,L$2,FALSE),3)</f>
        <v>134.768</v>
      </c>
      <c r="M139" s="15">
        <f>ROUND(VLOOKUP($C$2,'[255]ERU-1'!$A$6:$BE$17,M$2,FALSE),3)</f>
        <v>5.1239999999999997</v>
      </c>
      <c r="N139" s="15">
        <f>ROUND(VLOOKUP($C$2,'[255]ERU-1'!$A$6:$BE$17,N$2,FALSE),3)</f>
        <v>7.0869999999999997</v>
      </c>
      <c r="O139" s="15">
        <f>ROUND(VLOOKUP($C$2,'[255]ERU-1'!$A$6:$BE$17,O$2,FALSE),3)</f>
        <v>0</v>
      </c>
      <c r="P139" s="15">
        <f>ROUND(VLOOKUP($C$2,'[255]ERU-1'!$A$6:$BE$17,P$2,FALSE),3)</f>
        <v>0</v>
      </c>
      <c r="Q139" s="15">
        <f>ROUND(VLOOKUP($C$2,'[255]ERU-1'!$A$6:$BE$17,Q$2,FALSE),3)</f>
        <v>122.557</v>
      </c>
      <c r="R139" s="15">
        <f>ROUND(VLOOKUP($C$2,'[255]ERU-1'!$A$6:$BE$17,R$2,FALSE),3)</f>
        <v>0</v>
      </c>
      <c r="S139" s="15">
        <f>ROUND(VLOOKUP($C$2,'[255]ERU-1'!$A$6:$BE$17,S$2,FALSE),3)</f>
        <v>671</v>
      </c>
      <c r="T139" s="15">
        <f>ROUND(VLOOKUP($C$2,'[255]ERU-1'!$A$6:$BE$17,T$2,FALSE),3)</f>
        <v>0</v>
      </c>
      <c r="U139" s="15">
        <f>ROUND(VLOOKUP($C$2,'[255]ERU-1'!$A$6:$BE$17,U$2,FALSE),3)</f>
        <v>0</v>
      </c>
      <c r="V139" s="15">
        <f>ROUND(VLOOKUP($C$2,'[255]ERU-1'!$A$6:$BE$17,V$2,FALSE),3)</f>
        <v>0</v>
      </c>
      <c r="W139" s="15">
        <f>ROUND(VLOOKUP($C$2,'[255]ERU-1'!$A$6:$BE$17,W$2,FALSE),3)</f>
        <v>0</v>
      </c>
      <c r="X139" s="15">
        <f>ROUND(VLOOKUP($C$2,'[255]ERU-1'!$A$6:$BE$17,X$2,FALSE),3)</f>
        <v>671</v>
      </c>
      <c r="Y139" s="15">
        <f>ROUND(VLOOKUP($C$2,'[255]ERU-1'!$A$6:$BE$17,Y$2,FALSE),3)</f>
        <v>0</v>
      </c>
      <c r="Z139" s="15">
        <f>ROUND(VLOOKUP($C$2,'[255]ERU-1'!$A$6:$BE$17,Z$2,FALSE),3)</f>
        <v>2.4940000000000002</v>
      </c>
      <c r="AA139" s="15">
        <f>ROUND(VLOOKUP($C$2,'[255]ERU-1'!$A$6:$BE$17,AA$2,FALSE),3)</f>
        <v>134.768</v>
      </c>
      <c r="AB139" s="15">
        <f>ROUND(VLOOKUP($C$2,'[255]ERU-1'!$A$6:$BE$17,AB$2,FALSE),3)</f>
        <v>14.705</v>
      </c>
      <c r="AC139" s="15">
        <f>ROUND(VLOOKUP($C$2,'[255]ERU-1'!$A$6:$BE$17,AC$2,FALSE),3)</f>
        <v>0</v>
      </c>
      <c r="AD139" s="15">
        <f>ROUND(VLOOKUP($C$2,'[255]ERU-1'!$A$6:$BE$17,AD$2,FALSE),3)</f>
        <v>0</v>
      </c>
      <c r="AE139" s="15">
        <f>ROUND(VLOOKUP($C$2,'[255]ERU-1'!$A$6:$BE$17,AE$2,FALSE),3)</f>
        <v>0</v>
      </c>
      <c r="AF139" s="15">
        <f>ROUND(VLOOKUP($C$2,'[255]ERU-1'!$A$6:$BE$17,AF$2,FALSE),3)</f>
        <v>0</v>
      </c>
      <c r="AG139" s="15">
        <f>ROUND(VLOOKUP($C$2,'[255]ERU-1'!$A$6:$BE$17,AG$2,FALSE),3)</f>
        <v>0</v>
      </c>
      <c r="AH139" s="15">
        <f>ROUND(VLOOKUP($C$2,'[255]ERU-1'!$A$6:$BE$17,AH$2,FALSE),3)</f>
        <v>671</v>
      </c>
      <c r="AI139" s="15">
        <f>ROUND(VLOOKUP($C$2,'[255]ERU-1'!$A$6:$BE$17,AI$2,FALSE),3)</f>
        <v>0</v>
      </c>
      <c r="AJ139" s="15" t="s">
        <v>595</v>
      </c>
      <c r="AK139" s="15">
        <f>ROUND(VLOOKUP($C$2,'[255]ERU-1'!$A$6:$BE$17,AK$2,FALSE),3)</f>
        <v>0</v>
      </c>
      <c r="AL139" s="15">
        <f>ROUND(VLOOKUP($C$2,'[255]ERU-1'!$A$6:$BE$17,AL$2,FALSE),3)</f>
        <v>0</v>
      </c>
      <c r="AM139" s="15">
        <f>ROUND(VLOOKUP($C$2,'[255]ERU-1'!$A$6:$BE$17,AM$2,FALSE),3)</f>
        <v>122.557</v>
      </c>
      <c r="AN139" s="15">
        <f>ROUND(VLOOKUP($C$2,'[255]ERU-1'!$A$6:$BE$17,AN$2,FALSE),3)</f>
        <v>0</v>
      </c>
      <c r="AO139" s="15">
        <f>ROUND(VLOOKUP($C$2,'[255]ERU-1'!$A$6:$BE$17,AO$2,FALSE),3)</f>
        <v>0</v>
      </c>
      <c r="AP139" s="15">
        <f>ROUND(VLOOKUP($C$2,'[255]ERU-1'!$A$6:$BE$17,AP$2,FALSE),3)</f>
        <v>0</v>
      </c>
      <c r="AQ139" s="15">
        <f>ROUND(VLOOKUP($C$2,'[255]ERU-1'!$A$6:$BE$17,AQ$2,FALSE),3)</f>
        <v>0</v>
      </c>
      <c r="AR139" s="15">
        <f>ROUND(VLOOKUP($C$2,'[255]ERU-1'!$A$6:$BE$17,AR$2,FALSE),3)</f>
        <v>0</v>
      </c>
      <c r="AS139" s="15">
        <f>ROUND(VLOOKUP($C$2,'[255]ERU-1'!$A$6:$BE$17,AS$2,FALSE),3)</f>
        <v>0</v>
      </c>
      <c r="AT139" s="15">
        <f>ROUND(VLOOKUP($C$2,'[255]ERU-1'!$A$6:$BE$17,AT$2,FALSE),3)</f>
        <v>0</v>
      </c>
      <c r="AU139" s="15">
        <f>ROUND(VLOOKUP($C$2,'[255]ERU-1'!$A$6:$BE$17,AU$2,FALSE),3)</f>
        <v>0</v>
      </c>
      <c r="AV139" s="15">
        <f>ROUND(VLOOKUP($C$2,'[255]ERU-1'!$A$6:$BE$17,AV$2,FALSE),3)</f>
        <v>671</v>
      </c>
      <c r="AW139" s="15">
        <f>ROUND(VLOOKUP($C$2,'[255]ERU-1'!$A$6:$BE$17,AW$2,FALSE),3)</f>
        <v>0</v>
      </c>
      <c r="AX139" s="15">
        <f>ROUND(VLOOKUP($C$2,'[255]ERU-1'!$A$6:$BE$17,AX$2,FALSE),3)</f>
        <v>0</v>
      </c>
      <c r="AY139" s="15">
        <f>ROUND(VLOOKUP($C$2,'[255]ERU-1'!$A$6:$BE$17,AY$2,FALSE),3)</f>
        <v>0</v>
      </c>
      <c r="AZ139" s="15">
        <f>ROUND(VLOOKUP($C$2,'[255]ERU-1'!$A$6:$BE$17,AZ$2,FALSE),3)</f>
        <v>0</v>
      </c>
      <c r="BA139" s="15">
        <f>ROUND(VLOOKUP($C$2,'[255]ERU-1'!$A$6:$BE$17,BA$2,FALSE),3)</f>
        <v>0</v>
      </c>
      <c r="BB139" s="15">
        <f>ROUND(VLOOKUP($C$2,'[255]ERU-1'!$A$6:$BE$17,BB$2,FALSE),3)</f>
        <v>0</v>
      </c>
      <c r="BC139" s="15">
        <f>ROUND(VLOOKUP($C$2,'[255]ERU-1'!$A$6:$BE$17,BC$2,FALSE),3)</f>
        <v>0</v>
      </c>
      <c r="BD139" s="15">
        <f>ROUND(VLOOKUP($C$2,'[255]ERU-1'!$A$6:$BE$17,BD$2,FALSE),3)</f>
        <v>0</v>
      </c>
      <c r="BE139" s="15">
        <f>ROUND(VLOOKUP($C$2,'[255]ERU-1'!$A$6:$BE$17,BE$2,FALSE),3)</f>
        <v>134.768</v>
      </c>
      <c r="BF139" s="15">
        <f>ROUND(VLOOKUP($C$2,'[255]ERU-1'!$A$6:$BE$17,BF$2,FALSE),3)</f>
        <v>671</v>
      </c>
      <c r="BG139" s="15">
        <f>ROUND(VLOOKUP($C$2,'[255]ERU-1'!$A$6:$BE$17,BG$2,FALSE),3)</f>
        <v>390.35300000000001</v>
      </c>
      <c r="BH139" s="15"/>
      <c r="BI139" s="15"/>
      <c r="BJ139" s="15" t="s">
        <v>1007</v>
      </c>
      <c r="BK139" s="15" t="str">
        <f>INDEX(Licence!$I$2:$I$181,MATCH(Data!BJ139,Licence!$C$2:$C$181,0))</f>
        <v>Olomoucký</v>
      </c>
      <c r="BL139" s="15">
        <f>INDEX(Licence!$G$2:$G$181,MATCH(Data!BJ139,Licence!$C$2:$C$181,0))/1000</f>
        <v>0.32600000000000001</v>
      </c>
      <c r="BM139" s="15">
        <f>INDEX(Licence!$F$2:$F$181,MATCH(Data!BJ139,Licence!$C$2:$C$181,0))/1000</f>
        <v>0.46500000000000002</v>
      </c>
      <c r="BN139" s="15" t="str">
        <f>INDEX(Licence!$K$2:$K$181,MATCH(Data!BJ139,Licence!$C$2:$C$181,0))</f>
        <v>EG.D, a.s.</v>
      </c>
      <c r="BO139" s="15"/>
      <c r="BP139" s="16">
        <f t="shared" si="15"/>
        <v>82.273452205795493</v>
      </c>
    </row>
    <row r="140" spans="1:71" ht="18.75" x14ac:dyDescent="0.3">
      <c r="A140">
        <v>4536</v>
      </c>
      <c r="B140" s="25">
        <f t="shared" si="17"/>
        <v>136</v>
      </c>
      <c r="C140" s="14" t="s">
        <v>1009</v>
      </c>
      <c r="D140" s="15" t="str">
        <f t="shared" si="19"/>
        <v>Únor</v>
      </c>
      <c r="E140" s="15">
        <f>E139</f>
        <v>2</v>
      </c>
      <c r="F140" s="15">
        <v>0</v>
      </c>
      <c r="G140" s="15">
        <f>ROUND(VLOOKUP($C$2,'[256]ERU-1'!$A$6:$BE$17,G$2,FALSE),3)</f>
        <v>461.178</v>
      </c>
      <c r="H140" s="15">
        <f>ROUND(VLOOKUP($C$2,'[256]ERU-1'!$A$6:$BE$17,H$2,FALSE),3)</f>
        <v>206.81899999999999</v>
      </c>
      <c r="I140" s="15">
        <f>ROUND(VLOOKUP($C$2,'[256]ERU-1'!$A$6:$BE$17,I$2,FALSE),3)</f>
        <v>254.35900000000001</v>
      </c>
      <c r="J140" s="15">
        <f>ROUND(VLOOKUP($C$2,'[256]ERU-1'!$A$6:$BE$17,J$2,FALSE),3)</f>
        <v>34.988</v>
      </c>
      <c r="K140" s="15">
        <f>ROUND(VLOOKUP($C$2,'[256]ERU-1'!$A$6:$BE$17,K$2,FALSE),3)</f>
        <v>0</v>
      </c>
      <c r="L140" s="15">
        <f>ROUND(VLOOKUP($C$2,'[256]ERU-1'!$A$6:$BE$17,L$2,FALSE),3)</f>
        <v>173.46100000000001</v>
      </c>
      <c r="M140" s="15">
        <f>ROUND(VLOOKUP($C$2,'[256]ERU-1'!$A$6:$BE$17,M$2,FALSE),3)</f>
        <v>2.702</v>
      </c>
      <c r="N140" s="15">
        <f>ROUND(VLOOKUP($C$2,'[256]ERU-1'!$A$6:$BE$17,N$2,FALSE),3)</f>
        <v>3.3239999999999998</v>
      </c>
      <c r="O140" s="15">
        <f>ROUND(VLOOKUP($C$2,'[256]ERU-1'!$A$6:$BE$17,O$2,FALSE),3)</f>
        <v>0</v>
      </c>
      <c r="P140" s="15">
        <f>ROUND(VLOOKUP($C$2,'[256]ERU-1'!$A$6:$BE$17,P$2,FALSE),3)</f>
        <v>0</v>
      </c>
      <c r="Q140" s="15">
        <f>ROUND(VLOOKUP($C$2,'[256]ERU-1'!$A$6:$BE$17,Q$2,FALSE),3)</f>
        <v>167.435</v>
      </c>
      <c r="R140" s="15">
        <f>ROUND(VLOOKUP($C$2,'[256]ERU-1'!$A$6:$BE$17,R$2,FALSE),3)</f>
        <v>0</v>
      </c>
      <c r="S140" s="15">
        <f>ROUND(VLOOKUP($C$2,'[256]ERU-1'!$A$6:$BE$17,S$2,FALSE),3)</f>
        <v>768</v>
      </c>
      <c r="T140" s="15">
        <f>ROUND(VLOOKUP($C$2,'[256]ERU-1'!$A$6:$BE$17,T$2,FALSE),3)</f>
        <v>0</v>
      </c>
      <c r="U140" s="15">
        <f>ROUND(VLOOKUP($C$2,'[256]ERU-1'!$A$6:$BE$17,U$2,FALSE),3)</f>
        <v>0</v>
      </c>
      <c r="V140" s="15">
        <f>ROUND(VLOOKUP($C$2,'[256]ERU-1'!$A$6:$BE$17,V$2,FALSE),3)</f>
        <v>0</v>
      </c>
      <c r="W140" s="15">
        <f>ROUND(VLOOKUP($C$2,'[256]ERU-1'!$A$6:$BE$17,W$2,FALSE),3)</f>
        <v>0</v>
      </c>
      <c r="X140" s="15">
        <f>ROUND(VLOOKUP($C$2,'[256]ERU-1'!$A$6:$BE$17,X$2,FALSE),3)</f>
        <v>768</v>
      </c>
      <c r="Y140" s="15">
        <f>ROUND(VLOOKUP($C$2,'[256]ERU-1'!$A$6:$BE$17,Y$2,FALSE),3)</f>
        <v>0</v>
      </c>
      <c r="Z140" s="15">
        <f>ROUND(VLOOKUP($C$2,'[256]ERU-1'!$A$6:$BE$17,Z$2,FALSE),3)</f>
        <v>0.40600000000000003</v>
      </c>
      <c r="AA140" s="15">
        <f>ROUND(VLOOKUP($C$2,'[256]ERU-1'!$A$6:$BE$17,AA$2,FALSE),3)</f>
        <v>173.46100000000001</v>
      </c>
      <c r="AB140" s="15">
        <f>ROUND(VLOOKUP($C$2,'[256]ERU-1'!$A$6:$BE$17,AB$2,FALSE),3)</f>
        <v>6.4320000000000004</v>
      </c>
      <c r="AC140" s="15">
        <f>ROUND(VLOOKUP($C$2,'[256]ERU-1'!$A$6:$BE$17,AC$2,FALSE),3)</f>
        <v>0</v>
      </c>
      <c r="AD140" s="15">
        <f>ROUND(VLOOKUP($C$2,'[256]ERU-1'!$A$6:$BE$17,AD$2,FALSE),3)</f>
        <v>0</v>
      </c>
      <c r="AE140" s="15">
        <f>ROUND(VLOOKUP($C$2,'[256]ERU-1'!$A$6:$BE$17,AE$2,FALSE),3)</f>
        <v>0</v>
      </c>
      <c r="AF140" s="15">
        <f>ROUND(VLOOKUP($C$2,'[256]ERU-1'!$A$6:$BE$17,AF$2,FALSE),3)</f>
        <v>0</v>
      </c>
      <c r="AG140" s="15">
        <f>ROUND(VLOOKUP($C$2,'[256]ERU-1'!$A$6:$BE$17,AG$2,FALSE),3)</f>
        <v>0</v>
      </c>
      <c r="AH140" s="15">
        <f>ROUND(VLOOKUP($C$2,'[256]ERU-1'!$A$6:$BE$17,AH$2,FALSE),3)</f>
        <v>768</v>
      </c>
      <c r="AI140" s="15">
        <f>ROUND(VLOOKUP($C$2,'[256]ERU-1'!$A$6:$BE$17,AI$2,FALSE),3)</f>
        <v>0</v>
      </c>
      <c r="AJ140" s="15" t="s">
        <v>595</v>
      </c>
      <c r="AK140" s="15">
        <f>ROUND(VLOOKUP($C$2,'[256]ERU-1'!$A$6:$BE$17,AK$2,FALSE),3)</f>
        <v>0</v>
      </c>
      <c r="AL140" s="15">
        <f>ROUND(VLOOKUP($C$2,'[256]ERU-1'!$A$6:$BE$17,AL$2,FALSE),3)</f>
        <v>0</v>
      </c>
      <c r="AM140" s="15">
        <f>ROUND(VLOOKUP($C$2,'[256]ERU-1'!$A$6:$BE$17,AM$2,FALSE),3)</f>
        <v>167.435</v>
      </c>
      <c r="AN140" s="15">
        <f>ROUND(VLOOKUP($C$2,'[256]ERU-1'!$A$6:$BE$17,AN$2,FALSE),3)</f>
        <v>0</v>
      </c>
      <c r="AO140" s="15">
        <f>ROUND(VLOOKUP($C$2,'[256]ERU-1'!$A$6:$BE$17,AO$2,FALSE),3)</f>
        <v>0</v>
      </c>
      <c r="AP140" s="15">
        <f>ROUND(VLOOKUP($C$2,'[256]ERU-1'!$A$6:$BE$17,AP$2,FALSE),3)</f>
        <v>0</v>
      </c>
      <c r="AQ140" s="15">
        <f>ROUND(VLOOKUP($C$2,'[256]ERU-1'!$A$6:$BE$17,AQ$2,FALSE),3)</f>
        <v>0</v>
      </c>
      <c r="AR140" s="15">
        <f>ROUND(VLOOKUP($C$2,'[256]ERU-1'!$A$6:$BE$17,AR$2,FALSE),3)</f>
        <v>0</v>
      </c>
      <c r="AS140" s="15">
        <f>ROUND(VLOOKUP($C$2,'[256]ERU-1'!$A$6:$BE$17,AS$2,FALSE),3)</f>
        <v>0</v>
      </c>
      <c r="AT140" s="15">
        <f>ROUND(VLOOKUP($C$2,'[256]ERU-1'!$A$6:$BE$17,AT$2,FALSE),3)</f>
        <v>0</v>
      </c>
      <c r="AU140" s="15">
        <f>ROUND(VLOOKUP($C$2,'[256]ERU-1'!$A$6:$BE$17,AU$2,FALSE),3)</f>
        <v>0</v>
      </c>
      <c r="AV140" s="15">
        <f>ROUND(VLOOKUP($C$2,'[256]ERU-1'!$A$6:$BE$17,AV$2,FALSE),3)</f>
        <v>768</v>
      </c>
      <c r="AW140" s="15">
        <f>ROUND(VLOOKUP($C$2,'[256]ERU-1'!$A$6:$BE$17,AW$2,FALSE),3)</f>
        <v>0</v>
      </c>
      <c r="AX140" s="15">
        <f>ROUND(VLOOKUP($C$2,'[256]ERU-1'!$A$6:$BE$17,AX$2,FALSE),3)</f>
        <v>0</v>
      </c>
      <c r="AY140" s="15">
        <f>ROUND(VLOOKUP($C$2,'[256]ERU-1'!$A$6:$BE$17,AY$2,FALSE),3)</f>
        <v>0</v>
      </c>
      <c r="AZ140" s="15">
        <f>ROUND(VLOOKUP($C$2,'[256]ERU-1'!$A$6:$BE$17,AZ$2,FALSE),3)</f>
        <v>0</v>
      </c>
      <c r="BA140" s="15">
        <f>ROUND(VLOOKUP($C$2,'[256]ERU-1'!$A$6:$BE$17,BA$2,FALSE),3)</f>
        <v>0</v>
      </c>
      <c r="BB140" s="15">
        <f>ROUND(VLOOKUP($C$2,'[256]ERU-1'!$A$6:$BE$17,BB$2,FALSE),3)</f>
        <v>0</v>
      </c>
      <c r="BC140" s="15">
        <f>ROUND(VLOOKUP($C$2,'[256]ERU-1'!$A$6:$BE$17,BC$2,FALSE),3)</f>
        <v>0</v>
      </c>
      <c r="BD140" s="15">
        <f>ROUND(VLOOKUP($C$2,'[256]ERU-1'!$A$6:$BE$17,BD$2,FALSE),3)</f>
        <v>0</v>
      </c>
      <c r="BE140" s="15">
        <f>ROUND(VLOOKUP($C$2,'[256]ERU-1'!$A$6:$BE$17,BE$2,FALSE),3)</f>
        <v>173.46100000000001</v>
      </c>
      <c r="BF140" s="15">
        <f>ROUND(VLOOKUP($C$2,'[256]ERU-1'!$A$6:$BE$17,BF$2,FALSE),3)</f>
        <v>768</v>
      </c>
      <c r="BG140" s="15">
        <f>ROUND(VLOOKUP($C$2,'[256]ERU-1'!$A$6:$BE$17,BG$2,FALSE),3)</f>
        <v>461.178</v>
      </c>
      <c r="BH140" s="15"/>
      <c r="BI140" s="15"/>
      <c r="BJ140" s="15" t="s">
        <v>1008</v>
      </c>
      <c r="BK140" s="15" t="str">
        <f>INDEX(Licence!$I$2:$I$181,MATCH(Data!BJ140,Licence!$C$2:$C$181,0))</f>
        <v>Královéhradecký</v>
      </c>
      <c r="BL140" s="15">
        <f>INDEX(Licence!$G$2:$G$181,MATCH(Data!BJ140,Licence!$C$2:$C$181,0))/1000</f>
        <v>0.4</v>
      </c>
      <c r="BM140" s="15">
        <f>INDEX(Licence!$F$2:$F$181,MATCH(Data!BJ140,Licence!$C$2:$C$181,0))/1000</f>
        <v>0.47799999999999998</v>
      </c>
      <c r="BN140" s="15" t="str">
        <f>INDEX(Licence!$K$2:$K$181,MATCH(Data!BJ140,Licence!$C$2:$C$181,0))</f>
        <v>ČEZ Distribuce, a.s.</v>
      </c>
      <c r="BO140" s="15"/>
      <c r="BP140" s="16">
        <f t="shared" si="15"/>
        <v>83.870942094664827</v>
      </c>
    </row>
    <row r="141" spans="1:71" ht="18.75" x14ac:dyDescent="0.3">
      <c r="A141">
        <v>4524</v>
      </c>
      <c r="B141" s="25">
        <f t="shared" si="17"/>
        <v>137</v>
      </c>
      <c r="C141" s="14" t="s">
        <v>1010</v>
      </c>
      <c r="D141" s="15" t="str">
        <f t="shared" si="19"/>
        <v>Únor</v>
      </c>
      <c r="E141" s="15">
        <f>E139</f>
        <v>2</v>
      </c>
      <c r="F141" s="15">
        <v>0</v>
      </c>
      <c r="G141" s="15">
        <f>ROUND(VLOOKUP($C$2,'[257]ERU-1'!$A$6:$BE$17,G$2,FALSE),3)</f>
        <v>74.171000000000006</v>
      </c>
      <c r="H141" s="15">
        <f>ROUND(VLOOKUP($C$2,'[257]ERU-1'!$A$6:$BE$17,H$2,FALSE),3)</f>
        <v>36.601999999999997</v>
      </c>
      <c r="I141" s="15">
        <f>ROUND(VLOOKUP($C$2,'[257]ERU-1'!$A$6:$BE$17,I$2,FALSE),3)</f>
        <v>37.569000000000003</v>
      </c>
      <c r="J141" s="15">
        <f>ROUND(VLOOKUP($C$2,'[257]ERU-1'!$A$6:$BE$17,J$2,FALSE),3)</f>
        <v>35.304000000000002</v>
      </c>
      <c r="K141" s="15">
        <f>ROUND(VLOOKUP($C$2,'[257]ERU-1'!$A$6:$BE$17,K$2,FALSE),3)</f>
        <v>0</v>
      </c>
      <c r="L141" s="15">
        <f>ROUND(VLOOKUP($C$2,'[257]ERU-1'!$A$6:$BE$17,L$2,FALSE),3)</f>
        <v>26.521000000000001</v>
      </c>
      <c r="M141" s="15">
        <f>ROUND(VLOOKUP($C$2,'[257]ERU-1'!$A$6:$BE$17,M$2,FALSE),3)</f>
        <v>1.014</v>
      </c>
      <c r="N141" s="15">
        <f>ROUND(VLOOKUP($C$2,'[257]ERU-1'!$A$6:$BE$17,N$2,FALSE),3)</f>
        <v>1.0409999999999999</v>
      </c>
      <c r="O141" s="15">
        <f>ROUND(VLOOKUP($C$2,'[257]ERU-1'!$A$6:$BE$17,O$2,FALSE),3)</f>
        <v>0</v>
      </c>
      <c r="P141" s="15">
        <f>ROUND(VLOOKUP($C$2,'[257]ERU-1'!$A$6:$BE$17,P$2,FALSE),3)</f>
        <v>0</v>
      </c>
      <c r="Q141" s="15">
        <f>ROUND(VLOOKUP($C$2,'[257]ERU-1'!$A$6:$BE$17,Q$2,FALSE),3)</f>
        <v>24.466000000000001</v>
      </c>
      <c r="R141" s="15">
        <f>ROUND(VLOOKUP($C$2,'[257]ERU-1'!$A$6:$BE$17,R$2,FALSE),3)</f>
        <v>0</v>
      </c>
      <c r="S141" s="15">
        <f>ROUND(VLOOKUP($C$2,'[257]ERU-1'!$A$6:$BE$17,S$2,FALSE),3)</f>
        <v>98</v>
      </c>
      <c r="T141" s="15">
        <f>ROUND(VLOOKUP($C$2,'[257]ERU-1'!$A$6:$BE$17,T$2,FALSE),3)</f>
        <v>0</v>
      </c>
      <c r="U141" s="15">
        <f>ROUND(VLOOKUP($C$2,'[257]ERU-1'!$A$6:$BE$17,U$2,FALSE),3)</f>
        <v>0</v>
      </c>
      <c r="V141" s="15">
        <f>ROUND(VLOOKUP($C$2,'[257]ERU-1'!$A$6:$BE$17,V$2,FALSE),3)</f>
        <v>0</v>
      </c>
      <c r="W141" s="15">
        <f>ROUND(VLOOKUP($C$2,'[257]ERU-1'!$A$6:$BE$17,W$2,FALSE),3)</f>
        <v>0</v>
      </c>
      <c r="X141" s="15">
        <f>ROUND(VLOOKUP($C$2,'[257]ERU-1'!$A$6:$BE$17,X$2,FALSE),3)</f>
        <v>98</v>
      </c>
      <c r="Y141" s="15">
        <f>ROUND(VLOOKUP($C$2,'[257]ERU-1'!$A$6:$BE$17,Y$2,FALSE),3)</f>
        <v>0</v>
      </c>
      <c r="Z141" s="15">
        <f>ROUND(VLOOKUP($C$2,'[257]ERU-1'!$A$6:$BE$17,Z$2,FALSE),3)</f>
        <v>0.73599999999999999</v>
      </c>
      <c r="AA141" s="15">
        <f>ROUND(VLOOKUP($C$2,'[257]ERU-1'!$A$6:$BE$17,AA$2,FALSE),3)</f>
        <v>26.521000000000001</v>
      </c>
      <c r="AB141" s="15">
        <f>ROUND(VLOOKUP($C$2,'[257]ERU-1'!$A$6:$BE$17,AB$2,FALSE),3)</f>
        <v>2.7909999999999999</v>
      </c>
      <c r="AC141" s="15">
        <f>ROUND(VLOOKUP($C$2,'[257]ERU-1'!$A$6:$BE$17,AC$2,FALSE),3)</f>
        <v>0</v>
      </c>
      <c r="AD141" s="15">
        <f>ROUND(VLOOKUP($C$2,'[257]ERU-1'!$A$6:$BE$17,AD$2,FALSE),3)</f>
        <v>0</v>
      </c>
      <c r="AE141" s="15">
        <f>ROUND(VLOOKUP($C$2,'[257]ERU-1'!$A$6:$BE$17,AE$2,FALSE),3)</f>
        <v>0</v>
      </c>
      <c r="AF141" s="15">
        <f>ROUND(VLOOKUP($C$2,'[257]ERU-1'!$A$6:$BE$17,AF$2,FALSE),3)</f>
        <v>0</v>
      </c>
      <c r="AG141" s="15">
        <f>ROUND(VLOOKUP($C$2,'[257]ERU-1'!$A$6:$BE$17,AG$2,FALSE),3)</f>
        <v>0</v>
      </c>
      <c r="AH141" s="15">
        <f>ROUND(VLOOKUP($C$2,'[257]ERU-1'!$A$6:$BE$17,AH$2,FALSE),3)</f>
        <v>98</v>
      </c>
      <c r="AI141" s="15">
        <f>ROUND(VLOOKUP($C$2,'[257]ERU-1'!$A$6:$BE$17,AI$2,FALSE),3)</f>
        <v>0</v>
      </c>
      <c r="AJ141" s="15" t="s">
        <v>595</v>
      </c>
      <c r="AK141" s="15">
        <f>ROUND(VLOOKUP($C$2,'[257]ERU-1'!$A$6:$BE$17,AK$2,FALSE),3)</f>
        <v>0</v>
      </c>
      <c r="AL141" s="15">
        <f>ROUND(VLOOKUP($C$2,'[257]ERU-1'!$A$6:$BE$17,AL$2,FALSE),3)</f>
        <v>0</v>
      </c>
      <c r="AM141" s="15">
        <f>ROUND(VLOOKUP($C$2,'[257]ERU-1'!$A$6:$BE$17,AM$2,FALSE),3)</f>
        <v>24.466000000000001</v>
      </c>
      <c r="AN141" s="15">
        <f>ROUND(VLOOKUP($C$2,'[257]ERU-1'!$A$6:$BE$17,AN$2,FALSE),3)</f>
        <v>0</v>
      </c>
      <c r="AO141" s="15">
        <f>ROUND(VLOOKUP($C$2,'[257]ERU-1'!$A$6:$BE$17,AO$2,FALSE),3)</f>
        <v>0</v>
      </c>
      <c r="AP141" s="15">
        <f>ROUND(VLOOKUP($C$2,'[257]ERU-1'!$A$6:$BE$17,AP$2,FALSE),3)</f>
        <v>0</v>
      </c>
      <c r="AQ141" s="15">
        <f>ROUND(VLOOKUP($C$2,'[257]ERU-1'!$A$6:$BE$17,AQ$2,FALSE),3)</f>
        <v>0</v>
      </c>
      <c r="AR141" s="15">
        <f>ROUND(VLOOKUP($C$2,'[257]ERU-1'!$A$6:$BE$17,AR$2,FALSE),3)</f>
        <v>0</v>
      </c>
      <c r="AS141" s="15">
        <f>ROUND(VLOOKUP($C$2,'[257]ERU-1'!$A$6:$BE$17,AS$2,FALSE),3)</f>
        <v>0</v>
      </c>
      <c r="AT141" s="15">
        <f>ROUND(VLOOKUP($C$2,'[257]ERU-1'!$A$6:$BE$17,AT$2,FALSE),3)</f>
        <v>0</v>
      </c>
      <c r="AU141" s="15">
        <f>ROUND(VLOOKUP($C$2,'[257]ERU-1'!$A$6:$BE$17,AU$2,FALSE),3)</f>
        <v>0</v>
      </c>
      <c r="AV141" s="15">
        <f>ROUND(VLOOKUP($C$2,'[257]ERU-1'!$A$6:$BE$17,AV$2,FALSE),3)</f>
        <v>98</v>
      </c>
      <c r="AW141" s="15">
        <f>ROUND(VLOOKUP($C$2,'[257]ERU-1'!$A$6:$BE$17,AW$2,FALSE),3)</f>
        <v>0</v>
      </c>
      <c r="AX141" s="15">
        <f>ROUND(VLOOKUP($C$2,'[257]ERU-1'!$A$6:$BE$17,AX$2,FALSE),3)</f>
        <v>0</v>
      </c>
      <c r="AY141" s="15">
        <f>ROUND(VLOOKUP($C$2,'[257]ERU-1'!$A$6:$BE$17,AY$2,FALSE),3)</f>
        <v>0</v>
      </c>
      <c r="AZ141" s="15">
        <f>ROUND(VLOOKUP($C$2,'[257]ERU-1'!$A$6:$BE$17,AZ$2,FALSE),3)</f>
        <v>0</v>
      </c>
      <c r="BA141" s="15">
        <f>ROUND(VLOOKUP($C$2,'[257]ERU-1'!$A$6:$BE$17,BA$2,FALSE),3)</f>
        <v>0</v>
      </c>
      <c r="BB141" s="15">
        <f>ROUND(VLOOKUP($C$2,'[257]ERU-1'!$A$6:$BE$17,BB$2,FALSE),3)</f>
        <v>0</v>
      </c>
      <c r="BC141" s="15">
        <f>ROUND(VLOOKUP($C$2,'[257]ERU-1'!$A$6:$BE$17,BC$2,FALSE),3)</f>
        <v>0</v>
      </c>
      <c r="BD141" s="15">
        <f>ROUND(VLOOKUP($C$2,'[257]ERU-1'!$A$6:$BE$17,BD$2,FALSE),3)</f>
        <v>0</v>
      </c>
      <c r="BE141" s="15">
        <f>ROUND(VLOOKUP($C$2,'[257]ERU-1'!$A$6:$BE$17,BE$2,FALSE),3)</f>
        <v>26.521000000000001</v>
      </c>
      <c r="BF141" s="15">
        <f>ROUND(VLOOKUP($C$2,'[257]ERU-1'!$A$6:$BE$17,BF$2,FALSE),3)</f>
        <v>98</v>
      </c>
      <c r="BG141" s="15">
        <f>ROUND(VLOOKUP($C$2,'[257]ERU-1'!$A$6:$BE$17,BG$2,FALSE),3)</f>
        <v>74.171000000000006</v>
      </c>
      <c r="BH141" s="15"/>
      <c r="BI141" s="15"/>
      <c r="BJ141" s="15" t="s">
        <v>1011</v>
      </c>
      <c r="BK141" s="15" t="str">
        <f>INDEX(Licence!$I$2:$I$181,MATCH(Data!BJ141,Licence!$C$2:$C$181,0))</f>
        <v>Středočeský</v>
      </c>
      <c r="BL141" s="15">
        <f>INDEX(Licence!$G$2:$G$181,MATCH(Data!BJ141,Licence!$C$2:$C$181,0))/1000</f>
        <v>0.4</v>
      </c>
      <c r="BM141" s="15">
        <f>INDEX(Licence!$F$2:$F$181,MATCH(Data!BJ141,Licence!$C$2:$C$181,0))/1000</f>
        <v>0.47799999999999998</v>
      </c>
      <c r="BN141" s="15" t="str">
        <f>INDEX(Licence!$K$2:$K$181,MATCH(Data!BJ141,Licence!$C$2:$C$181,0))</f>
        <v>ČEZ Distribuce, a.s.</v>
      </c>
      <c r="BO141" s="15"/>
      <c r="BP141" s="16">
        <f t="shared" si="15"/>
        <v>72.458538003023037</v>
      </c>
    </row>
    <row r="142" spans="1:71" ht="18.75" x14ac:dyDescent="0.3">
      <c r="A142">
        <v>4629</v>
      </c>
      <c r="B142" s="25">
        <f t="shared" si="17"/>
        <v>138</v>
      </c>
      <c r="C142" s="14" t="s">
        <v>1012</v>
      </c>
      <c r="D142" s="15" t="str">
        <f t="shared" si="19"/>
        <v>Únor</v>
      </c>
      <c r="E142" s="15">
        <f t="shared" ref="E142:E150" si="20">E140</f>
        <v>2</v>
      </c>
      <c r="F142" s="15">
        <v>0</v>
      </c>
      <c r="G142" s="15">
        <f>ROUND(VLOOKUP($C$2,'[258]ERU-1'!$A$6:$BE$17,G$2,FALSE),3)</f>
        <v>0</v>
      </c>
      <c r="H142" s="15">
        <f>ROUND(VLOOKUP($C$2,'[258]ERU-1'!$A$6:$BE$17,H$2,FALSE),3)</f>
        <v>0</v>
      </c>
      <c r="I142" s="15">
        <f>ROUND(VLOOKUP($C$2,'[258]ERU-1'!$A$6:$BE$17,I$2,FALSE),3)</f>
        <v>0</v>
      </c>
      <c r="J142" s="15">
        <f>ROUND(VLOOKUP($C$2,'[258]ERU-1'!$A$6:$BE$17,J$2,FALSE),3)</f>
        <v>34.667999999999999</v>
      </c>
      <c r="K142" s="15">
        <f>ROUND(VLOOKUP($C$2,'[258]ERU-1'!$A$6:$BE$17,K$2,FALSE),3)</f>
        <v>0</v>
      </c>
      <c r="L142" s="15">
        <f>ROUND(VLOOKUP($C$2,'[258]ERU-1'!$A$6:$BE$17,L$2,FALSE),3)</f>
        <v>0</v>
      </c>
      <c r="M142" s="15">
        <f>ROUND(VLOOKUP($C$2,'[258]ERU-1'!$A$6:$BE$17,M$2,FALSE),3)</f>
        <v>0</v>
      </c>
      <c r="N142" s="15">
        <f>ROUND(VLOOKUP($C$2,'[258]ERU-1'!$A$6:$BE$17,N$2,FALSE),3)</f>
        <v>0</v>
      </c>
      <c r="O142" s="15">
        <f>ROUND(VLOOKUP($C$2,'[258]ERU-1'!$A$6:$BE$17,O$2,FALSE),3)</f>
        <v>0</v>
      </c>
      <c r="P142" s="15">
        <f>ROUND(VLOOKUP($C$2,'[258]ERU-1'!$A$6:$BE$17,P$2,FALSE),3)</f>
        <v>0</v>
      </c>
      <c r="Q142" s="15">
        <f>ROUND(VLOOKUP($C$2,'[258]ERU-1'!$A$6:$BE$17,Q$2,FALSE),3)</f>
        <v>0</v>
      </c>
      <c r="R142" s="15">
        <f>ROUND(VLOOKUP($C$2,'[258]ERU-1'!$A$6:$BE$17,R$2,FALSE),3)</f>
        <v>0</v>
      </c>
      <c r="S142" s="15">
        <f>ROUND(VLOOKUP($C$2,'[258]ERU-1'!$A$6:$BE$17,S$2,FALSE),3)</f>
        <v>0</v>
      </c>
      <c r="T142" s="15">
        <f>ROUND(VLOOKUP($C$2,'[258]ERU-1'!$A$6:$BE$17,T$2,FALSE),3)</f>
        <v>0</v>
      </c>
      <c r="U142" s="15">
        <f>ROUND(VLOOKUP($C$2,'[258]ERU-1'!$A$6:$BE$17,U$2,FALSE),3)</f>
        <v>0</v>
      </c>
      <c r="V142" s="15">
        <f>ROUND(VLOOKUP($C$2,'[258]ERU-1'!$A$6:$BE$17,V$2,FALSE),3)</f>
        <v>0</v>
      </c>
      <c r="W142" s="15">
        <f>ROUND(VLOOKUP($C$2,'[258]ERU-1'!$A$6:$BE$17,W$2,FALSE),3)</f>
        <v>0</v>
      </c>
      <c r="X142" s="15">
        <f>ROUND(VLOOKUP($C$2,'[258]ERU-1'!$A$6:$BE$17,X$2,FALSE),3)</f>
        <v>0</v>
      </c>
      <c r="Y142" s="15">
        <f>ROUND(VLOOKUP($C$2,'[258]ERU-1'!$A$6:$BE$17,Y$2,FALSE),3)</f>
        <v>0</v>
      </c>
      <c r="Z142" s="15">
        <f>ROUND(VLOOKUP($C$2,'[258]ERU-1'!$A$6:$BE$17,Z$2,FALSE),3)</f>
        <v>0</v>
      </c>
      <c r="AA142" s="15">
        <f>ROUND(VLOOKUP($C$2,'[258]ERU-1'!$A$6:$BE$17,AA$2,FALSE),3)</f>
        <v>0</v>
      </c>
      <c r="AB142" s="15">
        <f>ROUND(VLOOKUP($C$2,'[258]ERU-1'!$A$6:$BE$17,AB$2,FALSE),3)</f>
        <v>0</v>
      </c>
      <c r="AC142" s="15">
        <f>ROUND(VLOOKUP($C$2,'[258]ERU-1'!$A$6:$BE$17,AC$2,FALSE),3)</f>
        <v>0</v>
      </c>
      <c r="AD142" s="15">
        <f>ROUND(VLOOKUP($C$2,'[258]ERU-1'!$A$6:$BE$17,AD$2,FALSE),3)</f>
        <v>0</v>
      </c>
      <c r="AE142" s="15">
        <f>ROUND(VLOOKUP($C$2,'[258]ERU-1'!$A$6:$BE$17,AE$2,FALSE),3)</f>
        <v>0</v>
      </c>
      <c r="AF142" s="15">
        <f>ROUND(VLOOKUP($C$2,'[258]ERU-1'!$A$6:$BE$17,AF$2,FALSE),3)</f>
        <v>0</v>
      </c>
      <c r="AG142" s="15">
        <f>ROUND(VLOOKUP($C$2,'[258]ERU-1'!$A$6:$BE$17,AG$2,FALSE),3)</f>
        <v>0</v>
      </c>
      <c r="AH142" s="15">
        <f>ROUND(VLOOKUP($C$2,'[258]ERU-1'!$A$6:$BE$17,AH$2,FALSE),3)</f>
        <v>0</v>
      </c>
      <c r="AI142" s="15">
        <f>ROUND(VLOOKUP($C$2,'[258]ERU-1'!$A$6:$BE$17,AI$2,FALSE),3)</f>
        <v>0</v>
      </c>
      <c r="AJ142" s="15" t="s">
        <v>595</v>
      </c>
      <c r="AK142" s="15">
        <f>ROUND(VLOOKUP($C$2,'[258]ERU-1'!$A$6:$BE$17,AK$2,FALSE),3)</f>
        <v>0</v>
      </c>
      <c r="AL142" s="15">
        <f>ROUND(VLOOKUP($C$2,'[258]ERU-1'!$A$6:$BE$17,AL$2,FALSE),3)</f>
        <v>0</v>
      </c>
      <c r="AM142" s="15">
        <f>ROUND(VLOOKUP($C$2,'[258]ERU-1'!$A$6:$BE$17,AM$2,FALSE),3)</f>
        <v>0</v>
      </c>
      <c r="AN142" s="15">
        <f>ROUND(VLOOKUP($C$2,'[258]ERU-1'!$A$6:$BE$17,AN$2,FALSE),3)</f>
        <v>0</v>
      </c>
      <c r="AO142" s="15">
        <f>ROUND(VLOOKUP($C$2,'[258]ERU-1'!$A$6:$BE$17,AO$2,FALSE),3)</f>
        <v>0</v>
      </c>
      <c r="AP142" s="15">
        <f>ROUND(VLOOKUP($C$2,'[258]ERU-1'!$A$6:$BE$17,AP$2,FALSE),3)</f>
        <v>0</v>
      </c>
      <c r="AQ142" s="15">
        <f>ROUND(VLOOKUP($C$2,'[258]ERU-1'!$A$6:$BE$17,AQ$2,FALSE),3)</f>
        <v>0</v>
      </c>
      <c r="AR142" s="15">
        <f>ROUND(VLOOKUP($C$2,'[258]ERU-1'!$A$6:$BE$17,AR$2,FALSE),3)</f>
        <v>0</v>
      </c>
      <c r="AS142" s="15">
        <f>ROUND(VLOOKUP($C$2,'[258]ERU-1'!$A$6:$BE$17,AS$2,FALSE),3)</f>
        <v>0</v>
      </c>
      <c r="AT142" s="15">
        <f>ROUND(VLOOKUP($C$2,'[258]ERU-1'!$A$6:$BE$17,AT$2,FALSE),3)</f>
        <v>0</v>
      </c>
      <c r="AU142" s="15">
        <f>ROUND(VLOOKUP($C$2,'[258]ERU-1'!$A$6:$BE$17,AU$2,FALSE),3)</f>
        <v>0</v>
      </c>
      <c r="AV142" s="15">
        <f>ROUND(VLOOKUP($C$2,'[258]ERU-1'!$A$6:$BE$17,AV$2,FALSE),3)</f>
        <v>0</v>
      </c>
      <c r="AW142" s="15">
        <f>ROUND(VLOOKUP($C$2,'[258]ERU-1'!$A$6:$BE$17,AW$2,FALSE),3)</f>
        <v>0</v>
      </c>
      <c r="AX142" s="15">
        <f>ROUND(VLOOKUP($C$2,'[258]ERU-1'!$A$6:$BE$17,AX$2,FALSE),3)</f>
        <v>0</v>
      </c>
      <c r="AY142" s="15">
        <f>ROUND(VLOOKUP($C$2,'[258]ERU-1'!$A$6:$BE$17,AY$2,FALSE),3)</f>
        <v>0</v>
      </c>
      <c r="AZ142" s="15">
        <f>ROUND(VLOOKUP($C$2,'[258]ERU-1'!$A$6:$BE$17,AZ$2,FALSE),3)</f>
        <v>0</v>
      </c>
      <c r="BA142" s="15">
        <f>ROUND(VLOOKUP($C$2,'[258]ERU-1'!$A$6:$BE$17,BA$2,FALSE),3)</f>
        <v>0</v>
      </c>
      <c r="BB142" s="15">
        <f>ROUND(VLOOKUP($C$2,'[258]ERU-1'!$A$6:$BE$17,BB$2,FALSE),3)</f>
        <v>0</v>
      </c>
      <c r="BC142" s="15">
        <f>ROUND(VLOOKUP($C$2,'[258]ERU-1'!$A$6:$BE$17,BC$2,FALSE),3)</f>
        <v>0</v>
      </c>
      <c r="BD142" s="15">
        <f>ROUND(VLOOKUP($C$2,'[258]ERU-1'!$A$6:$BE$17,BD$2,FALSE),3)</f>
        <v>0</v>
      </c>
      <c r="BE142" s="15">
        <f>ROUND(VLOOKUP($C$2,'[258]ERU-1'!$A$6:$BE$17,BE$2,FALSE),3)</f>
        <v>0</v>
      </c>
      <c r="BF142" s="15">
        <f>ROUND(VLOOKUP($C$2,'[258]ERU-1'!$A$6:$BE$17,BF$2,FALSE),3)</f>
        <v>0</v>
      </c>
      <c r="BG142" s="15">
        <f>ROUND(VLOOKUP($C$2,'[258]ERU-1'!$A$6:$BE$17,BG$2,FALSE),3)</f>
        <v>0</v>
      </c>
      <c r="BH142" s="15"/>
      <c r="BI142" s="15"/>
      <c r="BJ142" s="15" t="s">
        <v>1016</v>
      </c>
      <c r="BK142" s="15" t="str">
        <f>INDEX(Licence!$I$2:$I$181,MATCH(Data!BJ142,Licence!$C$2:$C$181,0))</f>
        <v>Pardubický</v>
      </c>
      <c r="BL142" s="15">
        <f>INDEX(Licence!$G$2:$G$181,MATCH(Data!BJ142,Licence!$C$2:$C$181,0))/1000</f>
        <v>0.2</v>
      </c>
      <c r="BM142" s="15">
        <f>INDEX(Licence!$F$2:$F$181,MATCH(Data!BJ142,Licence!$C$2:$C$181,0))/1000</f>
        <v>0.28000000000000003</v>
      </c>
      <c r="BN142" s="15" t="str">
        <f>INDEX(Licence!$K$2:$K$181,MATCH(Data!BJ142,Licence!$C$2:$C$181,0))</f>
        <v>ČEZ Distribuce, a.s.</v>
      </c>
      <c r="BO142" s="15"/>
      <c r="BP142" s="16">
        <f t="shared" si="15"/>
        <v>0</v>
      </c>
      <c r="BQ142" s="59">
        <v>200</v>
      </c>
      <c r="BR142" s="59">
        <v>280</v>
      </c>
    </row>
    <row r="143" spans="1:71" ht="18.75" x14ac:dyDescent="0.3">
      <c r="A143">
        <v>4631</v>
      </c>
      <c r="B143" s="25">
        <f t="shared" si="17"/>
        <v>139</v>
      </c>
      <c r="C143" s="14" t="s">
        <v>1013</v>
      </c>
      <c r="D143" s="15" t="str">
        <f t="shared" si="19"/>
        <v>Únor</v>
      </c>
      <c r="E143" s="15">
        <f t="shared" si="20"/>
        <v>2</v>
      </c>
      <c r="F143" s="15">
        <v>0</v>
      </c>
      <c r="G143" s="15" t="e">
        <f>ROUND(VLOOKUP($C$2,'[259]ERU-1'!$A$6:$BE$17,G$2,FALSE),3)</f>
        <v>#VALUE!</v>
      </c>
      <c r="H143" s="15" t="e">
        <f>ROUND(VLOOKUP($C$2,'[259]ERU-1'!$A$6:$BE$17,H$2,FALSE),3)</f>
        <v>#VALUE!</v>
      </c>
      <c r="I143" s="15" t="e">
        <f>ROUND(VLOOKUP($C$2,'[259]ERU-1'!$A$6:$BE$17,I$2,FALSE),3)</f>
        <v>#VALUE!</v>
      </c>
      <c r="J143" s="15" t="e">
        <f>ROUND(VLOOKUP($C$2,'[259]ERU-1'!$A$6:$BE$17,J$2,FALSE),3)</f>
        <v>#VALUE!</v>
      </c>
      <c r="K143" s="15" t="e">
        <f>ROUND(VLOOKUP($C$2,'[259]ERU-1'!$A$6:$BE$17,K$2,FALSE),3)</f>
        <v>#VALUE!</v>
      </c>
      <c r="L143" s="15">
        <f>ROUND(VLOOKUP($C$2,'[259]ERU-1'!$A$6:$BE$17,L$2,FALSE),3)</f>
        <v>0</v>
      </c>
      <c r="M143" s="15">
        <f>ROUND(VLOOKUP($C$2,'[259]ERU-1'!$A$6:$BE$17,M$2,FALSE),3)</f>
        <v>0</v>
      </c>
      <c r="N143" s="15">
        <f>ROUND(VLOOKUP($C$2,'[259]ERU-1'!$A$6:$BE$17,N$2,FALSE),3)</f>
        <v>0</v>
      </c>
      <c r="O143" s="15">
        <f>ROUND(VLOOKUP($C$2,'[259]ERU-1'!$A$6:$BE$17,O$2,FALSE),3)</f>
        <v>0</v>
      </c>
      <c r="P143" s="15">
        <f>ROUND(VLOOKUP($C$2,'[259]ERU-1'!$A$6:$BE$17,P$2,FALSE),3)</f>
        <v>0</v>
      </c>
      <c r="Q143" s="15">
        <f>ROUND(VLOOKUP($C$2,'[259]ERU-1'!$A$6:$BE$17,Q$2,FALSE),3)</f>
        <v>0</v>
      </c>
      <c r="R143" s="15">
        <f>ROUND(VLOOKUP($C$2,'[259]ERU-1'!$A$6:$BE$17,R$2,FALSE),3)</f>
        <v>0</v>
      </c>
      <c r="S143" s="15">
        <f>ROUND(VLOOKUP($C$2,'[259]ERU-1'!$A$6:$BE$17,S$2,FALSE),3)</f>
        <v>0</v>
      </c>
      <c r="T143" s="15">
        <f>ROUND(VLOOKUP($C$2,'[259]ERU-1'!$A$6:$BE$17,T$2,FALSE),3)</f>
        <v>0</v>
      </c>
      <c r="U143" s="15">
        <f>ROUND(VLOOKUP($C$2,'[259]ERU-1'!$A$6:$BE$17,U$2,FALSE),3)</f>
        <v>0</v>
      </c>
      <c r="V143" s="15">
        <f>ROUND(VLOOKUP($C$2,'[259]ERU-1'!$A$6:$BE$17,V$2,FALSE),3)</f>
        <v>0</v>
      </c>
      <c r="W143" s="15">
        <f>ROUND(VLOOKUP($C$2,'[259]ERU-1'!$A$6:$BE$17,W$2,FALSE),3)</f>
        <v>0</v>
      </c>
      <c r="X143" s="15">
        <f>ROUND(VLOOKUP($C$2,'[259]ERU-1'!$A$6:$BE$17,X$2,FALSE),3)</f>
        <v>0</v>
      </c>
      <c r="Y143" s="15">
        <f>ROUND(VLOOKUP($C$2,'[259]ERU-1'!$A$6:$BE$17,Y$2,FALSE),3)</f>
        <v>0</v>
      </c>
      <c r="Z143" s="15">
        <f>ROUND(VLOOKUP($C$2,'[259]ERU-1'!$A$6:$BE$17,Z$2,FALSE),3)</f>
        <v>0</v>
      </c>
      <c r="AA143" s="15">
        <f>ROUND(VLOOKUP($C$2,'[259]ERU-1'!$A$6:$BE$17,AA$2,FALSE),3)</f>
        <v>0</v>
      </c>
      <c r="AB143" s="15">
        <f>ROUND(VLOOKUP($C$2,'[259]ERU-1'!$A$6:$BE$17,AB$2,FALSE),3)</f>
        <v>0</v>
      </c>
      <c r="AC143" s="15">
        <f>ROUND(VLOOKUP($C$2,'[259]ERU-1'!$A$6:$BE$17,AC$2,FALSE),3)</f>
        <v>0</v>
      </c>
      <c r="AD143" s="15">
        <f>ROUND(VLOOKUP($C$2,'[259]ERU-1'!$A$6:$BE$17,AD$2,FALSE),3)</f>
        <v>0</v>
      </c>
      <c r="AE143" s="15">
        <f>ROUND(VLOOKUP($C$2,'[259]ERU-1'!$A$6:$BE$17,AE$2,FALSE),3)</f>
        <v>0</v>
      </c>
      <c r="AF143" s="15">
        <f>ROUND(VLOOKUP($C$2,'[259]ERU-1'!$A$6:$BE$17,AF$2,FALSE),3)</f>
        <v>0</v>
      </c>
      <c r="AG143" s="15">
        <f>ROUND(VLOOKUP($C$2,'[259]ERU-1'!$A$6:$BE$17,AG$2,FALSE),3)</f>
        <v>0</v>
      </c>
      <c r="AH143" s="15">
        <f>ROUND(VLOOKUP($C$2,'[259]ERU-1'!$A$6:$BE$17,AH$2,FALSE),3)</f>
        <v>0</v>
      </c>
      <c r="AI143" s="15">
        <f>ROUND(VLOOKUP($C$2,'[259]ERU-1'!$A$6:$BE$17,AI$2,FALSE),3)</f>
        <v>0</v>
      </c>
      <c r="AJ143" s="15" t="s">
        <v>595</v>
      </c>
      <c r="AK143" s="15">
        <f>ROUND(VLOOKUP($C$2,'[259]ERU-1'!$A$6:$BE$17,AK$2,FALSE),3)</f>
        <v>0</v>
      </c>
      <c r="AL143" s="15">
        <f>ROUND(VLOOKUP($C$2,'[259]ERU-1'!$A$6:$BE$17,AL$2,FALSE),3)</f>
        <v>0</v>
      </c>
      <c r="AM143" s="15">
        <f>ROUND(VLOOKUP($C$2,'[259]ERU-1'!$A$6:$BE$17,AM$2,FALSE),3)</f>
        <v>0</v>
      </c>
      <c r="AN143" s="15">
        <f>ROUND(VLOOKUP($C$2,'[259]ERU-1'!$A$6:$BE$17,AN$2,FALSE),3)</f>
        <v>0</v>
      </c>
      <c r="AO143" s="15">
        <f>ROUND(VLOOKUP($C$2,'[259]ERU-1'!$A$6:$BE$17,AO$2,FALSE),3)</f>
        <v>0</v>
      </c>
      <c r="AP143" s="15">
        <f>ROUND(VLOOKUP($C$2,'[259]ERU-1'!$A$6:$BE$17,AP$2,FALSE),3)</f>
        <v>0</v>
      </c>
      <c r="AQ143" s="15">
        <f>ROUND(VLOOKUP($C$2,'[259]ERU-1'!$A$6:$BE$17,AQ$2,FALSE),3)</f>
        <v>0</v>
      </c>
      <c r="AR143" s="15">
        <f>ROUND(VLOOKUP($C$2,'[259]ERU-1'!$A$6:$BE$17,AR$2,FALSE),3)</f>
        <v>0</v>
      </c>
      <c r="AS143" s="15">
        <f>ROUND(VLOOKUP($C$2,'[259]ERU-1'!$A$6:$BE$17,AS$2,FALSE),3)</f>
        <v>0</v>
      </c>
      <c r="AT143" s="15">
        <f>ROUND(VLOOKUP($C$2,'[259]ERU-1'!$A$6:$BE$17,AT$2,FALSE),3)</f>
        <v>0</v>
      </c>
      <c r="AU143" s="15">
        <f>ROUND(VLOOKUP($C$2,'[259]ERU-1'!$A$6:$BE$17,AU$2,FALSE),3)</f>
        <v>0</v>
      </c>
      <c r="AV143" s="15">
        <f>ROUND(VLOOKUP($C$2,'[259]ERU-1'!$A$6:$BE$17,AV$2,FALSE),3)</f>
        <v>0</v>
      </c>
      <c r="AW143" s="15">
        <f>ROUND(VLOOKUP($C$2,'[259]ERU-1'!$A$6:$BE$17,AW$2,FALSE),3)</f>
        <v>0</v>
      </c>
      <c r="AX143" s="15">
        <f>ROUND(VLOOKUP($C$2,'[259]ERU-1'!$A$6:$BE$17,AX$2,FALSE),3)</f>
        <v>0</v>
      </c>
      <c r="AY143" s="15">
        <f>ROUND(VLOOKUP($C$2,'[259]ERU-1'!$A$6:$BE$17,AY$2,FALSE),3)</f>
        <v>0</v>
      </c>
      <c r="AZ143" s="15">
        <f>ROUND(VLOOKUP($C$2,'[259]ERU-1'!$A$6:$BE$17,AZ$2,FALSE),3)</f>
        <v>0</v>
      </c>
      <c r="BA143" s="15">
        <f>ROUND(VLOOKUP($C$2,'[259]ERU-1'!$A$6:$BE$17,BA$2,FALSE),3)</f>
        <v>0</v>
      </c>
      <c r="BB143" s="15">
        <f>ROUND(VLOOKUP($C$2,'[259]ERU-1'!$A$6:$BE$17,BB$2,FALSE),3)</f>
        <v>0</v>
      </c>
      <c r="BC143" s="15">
        <f>ROUND(VLOOKUP($C$2,'[259]ERU-1'!$A$6:$BE$17,BC$2,FALSE),3)</f>
        <v>0</v>
      </c>
      <c r="BD143" s="15">
        <f>ROUND(VLOOKUP($C$2,'[259]ERU-1'!$A$6:$BE$17,BD$2,FALSE),3)</f>
        <v>0</v>
      </c>
      <c r="BE143" s="15">
        <f>ROUND(VLOOKUP($C$2,'[259]ERU-1'!$A$6:$BE$17,BE$2,FALSE),3)</f>
        <v>0</v>
      </c>
      <c r="BF143" s="15">
        <f>ROUND(VLOOKUP($C$2,'[259]ERU-1'!$A$6:$BE$17,BF$2,FALSE),3)</f>
        <v>0</v>
      </c>
      <c r="BG143" s="15" t="e">
        <f>ROUND(VLOOKUP($C$2,'[259]ERU-1'!$A$6:$BE$17,BG$2,FALSE),3)</f>
        <v>#VALUE!</v>
      </c>
      <c r="BH143" s="15"/>
      <c r="BI143" s="15"/>
      <c r="BJ143" s="15" t="s">
        <v>1017</v>
      </c>
      <c r="BK143" s="15" t="str">
        <f>INDEX(Licence!$I$2:$I$181,MATCH(Data!BJ143,Licence!$C$2:$C$181,0))</f>
        <v>Pardubický</v>
      </c>
      <c r="BL143" s="15">
        <f>INDEX(Licence!$G$2:$G$181,MATCH(Data!BJ143,Licence!$C$2:$C$181,0))/1000</f>
        <v>0.2</v>
      </c>
      <c r="BM143" s="15">
        <f>INDEX(Licence!$F$2:$F$181,MATCH(Data!BJ143,Licence!$C$2:$C$181,0))/1000</f>
        <v>0.28000000000000003</v>
      </c>
      <c r="BN143" s="15" t="str">
        <f>INDEX(Licence!$K$2:$K$181,MATCH(Data!BJ143,Licence!$C$2:$C$181,0))</f>
        <v>ČEZ Distribuce, a.s.</v>
      </c>
      <c r="BO143" s="15"/>
      <c r="BP143" s="16">
        <f t="shared" si="15"/>
        <v>0</v>
      </c>
      <c r="BQ143" s="59">
        <v>200</v>
      </c>
      <c r="BR143" s="59">
        <v>280</v>
      </c>
    </row>
    <row r="144" spans="1:71" ht="18.75" x14ac:dyDescent="0.3">
      <c r="A144">
        <v>4632</v>
      </c>
      <c r="B144" s="25">
        <f t="shared" si="17"/>
        <v>140</v>
      </c>
      <c r="C144" s="14" t="s">
        <v>1014</v>
      </c>
      <c r="D144" s="15" t="str">
        <f t="shared" si="19"/>
        <v>Únor</v>
      </c>
      <c r="E144" s="15">
        <f t="shared" si="20"/>
        <v>2</v>
      </c>
      <c r="F144" s="15">
        <v>0</v>
      </c>
      <c r="G144" s="15" t="e">
        <f>ROUND(VLOOKUP($C$2,'[260]ERU-1'!$A$6:$BE$17,G$2,FALSE),3)</f>
        <v>#VALUE!</v>
      </c>
      <c r="H144" s="15" t="e">
        <f>ROUND(VLOOKUP($C$2,'[260]ERU-1'!$A$6:$BE$17,H$2,FALSE),3)</f>
        <v>#VALUE!</v>
      </c>
      <c r="I144" s="15" t="e">
        <f>ROUND(VLOOKUP($C$2,'[260]ERU-1'!$A$6:$BE$17,I$2,FALSE),3)</f>
        <v>#VALUE!</v>
      </c>
      <c r="J144" s="15">
        <f>ROUND(VLOOKUP($C$2,'[260]ERU-1'!$A$6:$BE$17,J$2,FALSE),3)</f>
        <v>34.667999999999999</v>
      </c>
      <c r="K144" s="15" t="e">
        <f>ROUND(VLOOKUP($C$2,'[260]ERU-1'!$A$6:$BE$17,K$2,FALSE),3)</f>
        <v>#VALUE!</v>
      </c>
      <c r="L144" s="15">
        <f>ROUND(VLOOKUP($C$2,'[260]ERU-1'!$A$6:$BE$17,L$2,FALSE),3)</f>
        <v>0</v>
      </c>
      <c r="M144" s="15">
        <f>ROUND(VLOOKUP($C$2,'[260]ERU-1'!$A$6:$BE$17,M$2,FALSE),3)</f>
        <v>0</v>
      </c>
      <c r="N144" s="15">
        <f>ROUND(VLOOKUP($C$2,'[260]ERU-1'!$A$6:$BE$17,N$2,FALSE),3)</f>
        <v>0</v>
      </c>
      <c r="O144" s="15">
        <f>ROUND(VLOOKUP($C$2,'[260]ERU-1'!$A$6:$BE$17,O$2,FALSE),3)</f>
        <v>0</v>
      </c>
      <c r="P144" s="15">
        <f>ROUND(VLOOKUP($C$2,'[260]ERU-1'!$A$6:$BE$17,P$2,FALSE),3)</f>
        <v>0</v>
      </c>
      <c r="Q144" s="15">
        <f>ROUND(VLOOKUP($C$2,'[260]ERU-1'!$A$6:$BE$17,Q$2,FALSE),3)</f>
        <v>0</v>
      </c>
      <c r="R144" s="15">
        <f>ROUND(VLOOKUP($C$2,'[260]ERU-1'!$A$6:$BE$17,R$2,FALSE),3)</f>
        <v>0</v>
      </c>
      <c r="S144" s="15">
        <f>ROUND(VLOOKUP($C$2,'[260]ERU-1'!$A$6:$BE$17,S$2,FALSE),3)</f>
        <v>0</v>
      </c>
      <c r="T144" s="15">
        <f>ROUND(VLOOKUP($C$2,'[260]ERU-1'!$A$6:$BE$17,T$2,FALSE),3)</f>
        <v>0</v>
      </c>
      <c r="U144" s="15">
        <f>ROUND(VLOOKUP($C$2,'[260]ERU-1'!$A$6:$BE$17,U$2,FALSE),3)</f>
        <v>0</v>
      </c>
      <c r="V144" s="15">
        <f>ROUND(VLOOKUP($C$2,'[260]ERU-1'!$A$6:$BE$17,V$2,FALSE),3)</f>
        <v>0</v>
      </c>
      <c r="W144" s="15">
        <f>ROUND(VLOOKUP($C$2,'[260]ERU-1'!$A$6:$BE$17,W$2,FALSE),3)</f>
        <v>0</v>
      </c>
      <c r="X144" s="15">
        <f>ROUND(VLOOKUP($C$2,'[260]ERU-1'!$A$6:$BE$17,X$2,FALSE),3)</f>
        <v>0</v>
      </c>
      <c r="Y144" s="15">
        <f>ROUND(VLOOKUP($C$2,'[260]ERU-1'!$A$6:$BE$17,Y$2,FALSE),3)</f>
        <v>0</v>
      </c>
      <c r="Z144" s="15">
        <f>ROUND(VLOOKUP($C$2,'[260]ERU-1'!$A$6:$BE$17,Z$2,FALSE),3)</f>
        <v>0</v>
      </c>
      <c r="AA144" s="15">
        <f>ROUND(VLOOKUP($C$2,'[260]ERU-1'!$A$6:$BE$17,AA$2,FALSE),3)</f>
        <v>0</v>
      </c>
      <c r="AB144" s="15">
        <f>ROUND(VLOOKUP($C$2,'[260]ERU-1'!$A$6:$BE$17,AB$2,FALSE),3)</f>
        <v>0</v>
      </c>
      <c r="AC144" s="15">
        <f>ROUND(VLOOKUP($C$2,'[260]ERU-1'!$A$6:$BE$17,AC$2,FALSE),3)</f>
        <v>0</v>
      </c>
      <c r="AD144" s="15">
        <f>ROUND(VLOOKUP($C$2,'[260]ERU-1'!$A$6:$BE$17,AD$2,FALSE),3)</f>
        <v>0</v>
      </c>
      <c r="AE144" s="15">
        <f>ROUND(VLOOKUP($C$2,'[260]ERU-1'!$A$6:$BE$17,AE$2,FALSE),3)</f>
        <v>0</v>
      </c>
      <c r="AF144" s="15">
        <f>ROUND(VLOOKUP($C$2,'[260]ERU-1'!$A$6:$BE$17,AF$2,FALSE),3)</f>
        <v>0</v>
      </c>
      <c r="AG144" s="15">
        <f>ROUND(VLOOKUP($C$2,'[260]ERU-1'!$A$6:$BE$17,AG$2,FALSE),3)</f>
        <v>0</v>
      </c>
      <c r="AH144" s="15">
        <f>ROUND(VLOOKUP($C$2,'[260]ERU-1'!$A$6:$BE$17,AH$2,FALSE),3)</f>
        <v>0</v>
      </c>
      <c r="AI144" s="15">
        <f>ROUND(VLOOKUP($C$2,'[260]ERU-1'!$A$6:$BE$17,AI$2,FALSE),3)</f>
        <v>0</v>
      </c>
      <c r="AJ144" s="15" t="s">
        <v>595</v>
      </c>
      <c r="AK144" s="15">
        <f>ROUND(VLOOKUP($C$2,'[260]ERU-1'!$A$6:$BE$17,AK$2,FALSE),3)</f>
        <v>0</v>
      </c>
      <c r="AL144" s="15">
        <f>ROUND(VLOOKUP($C$2,'[260]ERU-1'!$A$6:$BE$17,AL$2,FALSE),3)</f>
        <v>0</v>
      </c>
      <c r="AM144" s="15">
        <f>ROUND(VLOOKUP($C$2,'[260]ERU-1'!$A$6:$BE$17,AM$2,FALSE),3)</f>
        <v>0</v>
      </c>
      <c r="AN144" s="15">
        <f>ROUND(VLOOKUP($C$2,'[260]ERU-1'!$A$6:$BE$17,AN$2,FALSE),3)</f>
        <v>0</v>
      </c>
      <c r="AO144" s="15">
        <f>ROUND(VLOOKUP($C$2,'[260]ERU-1'!$A$6:$BE$17,AO$2,FALSE),3)</f>
        <v>0</v>
      </c>
      <c r="AP144" s="15">
        <f>ROUND(VLOOKUP($C$2,'[260]ERU-1'!$A$6:$BE$17,AP$2,FALSE),3)</f>
        <v>0</v>
      </c>
      <c r="AQ144" s="15">
        <f>ROUND(VLOOKUP($C$2,'[260]ERU-1'!$A$6:$BE$17,AQ$2,FALSE),3)</f>
        <v>0</v>
      </c>
      <c r="AR144" s="15">
        <f>ROUND(VLOOKUP($C$2,'[260]ERU-1'!$A$6:$BE$17,AR$2,FALSE),3)</f>
        <v>0</v>
      </c>
      <c r="AS144" s="15">
        <f>ROUND(VLOOKUP($C$2,'[260]ERU-1'!$A$6:$BE$17,AS$2,FALSE),3)</f>
        <v>0</v>
      </c>
      <c r="AT144" s="15">
        <f>ROUND(VLOOKUP($C$2,'[260]ERU-1'!$A$6:$BE$17,AT$2,FALSE),3)</f>
        <v>0</v>
      </c>
      <c r="AU144" s="15">
        <f>ROUND(VLOOKUP($C$2,'[260]ERU-1'!$A$6:$BE$17,AU$2,FALSE),3)</f>
        <v>0</v>
      </c>
      <c r="AV144" s="15">
        <f>ROUND(VLOOKUP($C$2,'[260]ERU-1'!$A$6:$BE$17,AV$2,FALSE),3)</f>
        <v>0</v>
      </c>
      <c r="AW144" s="15">
        <f>ROUND(VLOOKUP($C$2,'[260]ERU-1'!$A$6:$BE$17,AW$2,FALSE),3)</f>
        <v>0</v>
      </c>
      <c r="AX144" s="15">
        <f>ROUND(VLOOKUP($C$2,'[260]ERU-1'!$A$6:$BE$17,AX$2,FALSE),3)</f>
        <v>0</v>
      </c>
      <c r="AY144" s="15">
        <f>ROUND(VLOOKUP($C$2,'[260]ERU-1'!$A$6:$BE$17,AY$2,FALSE),3)</f>
        <v>0</v>
      </c>
      <c r="AZ144" s="15">
        <f>ROUND(VLOOKUP($C$2,'[260]ERU-1'!$A$6:$BE$17,AZ$2,FALSE),3)</f>
        <v>0</v>
      </c>
      <c r="BA144" s="15">
        <f>ROUND(VLOOKUP($C$2,'[260]ERU-1'!$A$6:$BE$17,BA$2,FALSE),3)</f>
        <v>0</v>
      </c>
      <c r="BB144" s="15">
        <f>ROUND(VLOOKUP($C$2,'[260]ERU-1'!$A$6:$BE$17,BB$2,FALSE),3)</f>
        <v>0</v>
      </c>
      <c r="BC144" s="15">
        <f>ROUND(VLOOKUP($C$2,'[260]ERU-1'!$A$6:$BE$17,BC$2,FALSE),3)</f>
        <v>0</v>
      </c>
      <c r="BD144" s="15">
        <f>ROUND(VLOOKUP($C$2,'[260]ERU-1'!$A$6:$BE$17,BD$2,FALSE),3)</f>
        <v>0</v>
      </c>
      <c r="BE144" s="15">
        <f>ROUND(VLOOKUP($C$2,'[260]ERU-1'!$A$6:$BE$17,BE$2,FALSE),3)</f>
        <v>0</v>
      </c>
      <c r="BF144" s="15">
        <f>ROUND(VLOOKUP($C$2,'[260]ERU-1'!$A$6:$BE$17,BF$2,FALSE),3)</f>
        <v>0</v>
      </c>
      <c r="BG144" s="15" t="e">
        <f>ROUND(VLOOKUP($C$2,'[260]ERU-1'!$A$6:$BE$17,BG$2,FALSE),3)</f>
        <v>#VALUE!</v>
      </c>
      <c r="BH144" s="15"/>
      <c r="BI144" s="15"/>
      <c r="BJ144" s="15" t="s">
        <v>1018</v>
      </c>
      <c r="BK144" s="15" t="str">
        <f>INDEX(Licence!$I$2:$I$181,MATCH(Data!BJ144,Licence!$C$2:$C$181,0))</f>
        <v>Liberecký</v>
      </c>
      <c r="BL144" s="15">
        <f>INDEX(Licence!$G$2:$G$181,MATCH(Data!BJ144,Licence!$C$2:$C$181,0))/1000</f>
        <v>0.2</v>
      </c>
      <c r="BM144" s="15">
        <f>INDEX(Licence!$F$2:$F$181,MATCH(Data!BJ144,Licence!$C$2:$C$181,0))/1000</f>
        <v>0.3</v>
      </c>
      <c r="BN144" s="15" t="str">
        <f>INDEX(Licence!$K$2:$K$181,MATCH(Data!BJ144,Licence!$C$2:$C$181,0))</f>
        <v>ČEZ Distribuce, a.s.</v>
      </c>
      <c r="BO144" s="15"/>
      <c r="BP144" s="16">
        <f t="shared" si="15"/>
        <v>0</v>
      </c>
      <c r="BQ144" s="51">
        <v>200</v>
      </c>
      <c r="BR144" s="51">
        <v>300</v>
      </c>
    </row>
    <row r="145" spans="1:70" ht="18.75" x14ac:dyDescent="0.3">
      <c r="A145">
        <v>4589</v>
      </c>
      <c r="B145" s="25">
        <f t="shared" si="17"/>
        <v>141</v>
      </c>
      <c r="C145" s="14" t="s">
        <v>1015</v>
      </c>
      <c r="D145" s="15" t="str">
        <f t="shared" si="19"/>
        <v>Únor</v>
      </c>
      <c r="E145" s="15">
        <f t="shared" si="20"/>
        <v>2</v>
      </c>
      <c r="F145" s="15">
        <v>0</v>
      </c>
      <c r="G145" s="15" t="e">
        <f>ROUND(VLOOKUP($C$2,'[261]ERU-1'!$A$6:$BE$17,G$2,FALSE),3)</f>
        <v>#VALUE!</v>
      </c>
      <c r="H145" s="15" t="e">
        <f>ROUND(VLOOKUP($C$2,'[261]ERU-1'!$A$6:$BE$17,H$2,FALSE),3)</f>
        <v>#VALUE!</v>
      </c>
      <c r="I145" s="15" t="e">
        <f>ROUND(VLOOKUP($C$2,'[261]ERU-1'!$A$6:$BE$17,I$2,FALSE),3)</f>
        <v>#VALUE!</v>
      </c>
      <c r="J145" s="15" t="e">
        <f>ROUND(VLOOKUP($C$2,'[261]ERU-1'!$A$6:$BE$17,J$2,FALSE),3)</f>
        <v>#VALUE!</v>
      </c>
      <c r="K145" s="15" t="e">
        <f>ROUND(VLOOKUP($C$2,'[261]ERU-1'!$A$6:$BE$17,K$2,FALSE),3)</f>
        <v>#VALUE!</v>
      </c>
      <c r="L145" s="15">
        <f>ROUND(VLOOKUP($C$2,'[261]ERU-1'!$A$6:$BE$17,L$2,FALSE),3)</f>
        <v>0</v>
      </c>
      <c r="M145" s="15">
        <f>ROUND(VLOOKUP($C$2,'[261]ERU-1'!$A$6:$BE$17,M$2,FALSE),3)</f>
        <v>0</v>
      </c>
      <c r="N145" s="15">
        <f>ROUND(VLOOKUP($C$2,'[261]ERU-1'!$A$6:$BE$17,N$2,FALSE),3)</f>
        <v>0</v>
      </c>
      <c r="O145" s="15">
        <f>ROUND(VLOOKUP($C$2,'[261]ERU-1'!$A$6:$BE$17,O$2,FALSE),3)</f>
        <v>0</v>
      </c>
      <c r="P145" s="15">
        <f>ROUND(VLOOKUP($C$2,'[261]ERU-1'!$A$6:$BE$17,P$2,FALSE),3)</f>
        <v>0</v>
      </c>
      <c r="Q145" s="15">
        <f>ROUND(VLOOKUP($C$2,'[261]ERU-1'!$A$6:$BE$17,Q$2,FALSE),3)</f>
        <v>0</v>
      </c>
      <c r="R145" s="15">
        <f>ROUND(VLOOKUP($C$2,'[261]ERU-1'!$A$6:$BE$17,R$2,FALSE),3)</f>
        <v>0</v>
      </c>
      <c r="S145" s="15">
        <f>ROUND(VLOOKUP($C$2,'[261]ERU-1'!$A$6:$BE$17,S$2,FALSE),3)</f>
        <v>0</v>
      </c>
      <c r="T145" s="15">
        <f>ROUND(VLOOKUP($C$2,'[261]ERU-1'!$A$6:$BE$17,T$2,FALSE),3)</f>
        <v>0</v>
      </c>
      <c r="U145" s="15">
        <f>ROUND(VLOOKUP($C$2,'[261]ERU-1'!$A$6:$BE$17,U$2,FALSE),3)</f>
        <v>0</v>
      </c>
      <c r="V145" s="15">
        <f>ROUND(VLOOKUP($C$2,'[261]ERU-1'!$A$6:$BE$17,V$2,FALSE),3)</f>
        <v>0</v>
      </c>
      <c r="W145" s="15">
        <f>ROUND(VLOOKUP($C$2,'[261]ERU-1'!$A$6:$BE$17,W$2,FALSE),3)</f>
        <v>0</v>
      </c>
      <c r="X145" s="15">
        <f>ROUND(VLOOKUP($C$2,'[261]ERU-1'!$A$6:$BE$17,X$2,FALSE),3)</f>
        <v>0</v>
      </c>
      <c r="Y145" s="15">
        <f>ROUND(VLOOKUP($C$2,'[261]ERU-1'!$A$6:$BE$17,Y$2,FALSE),3)</f>
        <v>0</v>
      </c>
      <c r="Z145" s="15">
        <f>ROUND(VLOOKUP($C$2,'[261]ERU-1'!$A$6:$BE$17,Z$2,FALSE),3)</f>
        <v>0</v>
      </c>
      <c r="AA145" s="15">
        <f>ROUND(VLOOKUP($C$2,'[261]ERU-1'!$A$6:$BE$17,AA$2,FALSE),3)</f>
        <v>0</v>
      </c>
      <c r="AB145" s="15">
        <f>ROUND(VLOOKUP($C$2,'[261]ERU-1'!$A$6:$BE$17,AB$2,FALSE),3)</f>
        <v>0</v>
      </c>
      <c r="AC145" s="15">
        <f>ROUND(VLOOKUP($C$2,'[261]ERU-1'!$A$6:$BE$17,AC$2,FALSE),3)</f>
        <v>0</v>
      </c>
      <c r="AD145" s="15">
        <f>ROUND(VLOOKUP($C$2,'[261]ERU-1'!$A$6:$BE$17,AD$2,FALSE),3)</f>
        <v>0</v>
      </c>
      <c r="AE145" s="15">
        <f>ROUND(VLOOKUP($C$2,'[261]ERU-1'!$A$6:$BE$17,AE$2,FALSE),3)</f>
        <v>0</v>
      </c>
      <c r="AF145" s="15">
        <f>ROUND(VLOOKUP($C$2,'[261]ERU-1'!$A$6:$BE$17,AF$2,FALSE),3)</f>
        <v>0</v>
      </c>
      <c r="AG145" s="15">
        <f>ROUND(VLOOKUP($C$2,'[261]ERU-1'!$A$6:$BE$17,AG$2,FALSE),3)</f>
        <v>0</v>
      </c>
      <c r="AH145" s="15">
        <f>ROUND(VLOOKUP($C$2,'[261]ERU-1'!$A$6:$BE$17,AH$2,FALSE),3)</f>
        <v>0</v>
      </c>
      <c r="AI145" s="15">
        <f>ROUND(VLOOKUP($C$2,'[261]ERU-1'!$A$6:$BE$17,AI$2,FALSE),3)</f>
        <v>0</v>
      </c>
      <c r="AJ145" s="15" t="s">
        <v>595</v>
      </c>
      <c r="AK145" s="15">
        <f>ROUND(VLOOKUP($C$2,'[261]ERU-1'!$A$6:$BE$17,AK$2,FALSE),3)</f>
        <v>0</v>
      </c>
      <c r="AL145" s="15">
        <f>ROUND(VLOOKUP($C$2,'[261]ERU-1'!$A$6:$BE$17,AL$2,FALSE),3)</f>
        <v>0</v>
      </c>
      <c r="AM145" s="15">
        <f>ROUND(VLOOKUP($C$2,'[261]ERU-1'!$A$6:$BE$17,AM$2,FALSE),3)</f>
        <v>0</v>
      </c>
      <c r="AN145" s="15">
        <f>ROUND(VLOOKUP($C$2,'[261]ERU-1'!$A$6:$BE$17,AN$2,FALSE),3)</f>
        <v>0</v>
      </c>
      <c r="AO145" s="15">
        <f>ROUND(VLOOKUP($C$2,'[261]ERU-1'!$A$6:$BE$17,AO$2,FALSE),3)</f>
        <v>0</v>
      </c>
      <c r="AP145" s="15">
        <f>ROUND(VLOOKUP($C$2,'[261]ERU-1'!$A$6:$BE$17,AP$2,FALSE),3)</f>
        <v>0</v>
      </c>
      <c r="AQ145" s="15">
        <f>ROUND(VLOOKUP($C$2,'[261]ERU-1'!$A$6:$BE$17,AQ$2,FALSE),3)</f>
        <v>0</v>
      </c>
      <c r="AR145" s="15">
        <f>ROUND(VLOOKUP($C$2,'[261]ERU-1'!$A$6:$BE$17,AR$2,FALSE),3)</f>
        <v>0</v>
      </c>
      <c r="AS145" s="15">
        <f>ROUND(VLOOKUP($C$2,'[261]ERU-1'!$A$6:$BE$17,AS$2,FALSE),3)</f>
        <v>0</v>
      </c>
      <c r="AT145" s="15">
        <f>ROUND(VLOOKUP($C$2,'[261]ERU-1'!$A$6:$BE$17,AT$2,FALSE),3)</f>
        <v>0</v>
      </c>
      <c r="AU145" s="15">
        <f>ROUND(VLOOKUP($C$2,'[261]ERU-1'!$A$6:$BE$17,AU$2,FALSE),3)</f>
        <v>0</v>
      </c>
      <c r="AV145" s="15">
        <f>ROUND(VLOOKUP($C$2,'[261]ERU-1'!$A$6:$BE$17,AV$2,FALSE),3)</f>
        <v>0</v>
      </c>
      <c r="AW145" s="15">
        <f>ROUND(VLOOKUP($C$2,'[261]ERU-1'!$A$6:$BE$17,AW$2,FALSE),3)</f>
        <v>0</v>
      </c>
      <c r="AX145" s="15">
        <f>ROUND(VLOOKUP($C$2,'[261]ERU-1'!$A$6:$BE$17,AX$2,FALSE),3)</f>
        <v>0</v>
      </c>
      <c r="AY145" s="15">
        <f>ROUND(VLOOKUP($C$2,'[261]ERU-1'!$A$6:$BE$17,AY$2,FALSE),3)</f>
        <v>0</v>
      </c>
      <c r="AZ145" s="15">
        <f>ROUND(VLOOKUP($C$2,'[261]ERU-1'!$A$6:$BE$17,AZ$2,FALSE),3)</f>
        <v>0</v>
      </c>
      <c r="BA145" s="15">
        <f>ROUND(VLOOKUP($C$2,'[261]ERU-1'!$A$6:$BE$17,BA$2,FALSE),3)</f>
        <v>0</v>
      </c>
      <c r="BB145" s="15">
        <f>ROUND(VLOOKUP($C$2,'[261]ERU-1'!$A$6:$BE$17,BB$2,FALSE),3)</f>
        <v>0</v>
      </c>
      <c r="BC145" s="15">
        <f>ROUND(VLOOKUP($C$2,'[261]ERU-1'!$A$6:$BE$17,BC$2,FALSE),3)</f>
        <v>0</v>
      </c>
      <c r="BD145" s="15">
        <f>ROUND(VLOOKUP($C$2,'[261]ERU-1'!$A$6:$BE$17,BD$2,FALSE),3)</f>
        <v>0</v>
      </c>
      <c r="BE145" s="15">
        <f>ROUND(VLOOKUP($C$2,'[261]ERU-1'!$A$6:$BE$17,BE$2,FALSE),3)</f>
        <v>0</v>
      </c>
      <c r="BF145" s="15">
        <f>ROUND(VLOOKUP($C$2,'[261]ERU-1'!$A$6:$BE$17,BF$2,FALSE),3)</f>
        <v>0</v>
      </c>
      <c r="BG145" s="15" t="e">
        <f>ROUND(VLOOKUP($C$2,'[261]ERU-1'!$A$6:$BE$17,BG$2,FALSE),3)</f>
        <v>#VALUE!</v>
      </c>
      <c r="BH145" s="15"/>
      <c r="BI145" s="15"/>
      <c r="BJ145" s="15" t="s">
        <v>1019</v>
      </c>
      <c r="BK145" s="15" t="str">
        <f>INDEX(Licence!$I$2:$I$181,MATCH(Data!BJ145,Licence!$C$2:$C$181,0))</f>
        <v>Plzeňský</v>
      </c>
      <c r="BL145" s="15">
        <f>INDEX(Licence!$G$2:$G$181,MATCH(Data!BJ145,Licence!$C$2:$C$181,0))/1000</f>
        <v>0.8</v>
      </c>
      <c r="BM145" s="15">
        <f>INDEX(Licence!$F$2:$F$181,MATCH(Data!BJ145,Licence!$C$2:$C$181,0))/1000</f>
        <v>0.99299999999999999</v>
      </c>
      <c r="BN145" s="15" t="str">
        <f>INDEX(Licence!$K$2:$K$181,MATCH(Data!BJ145,Licence!$C$2:$C$181,0))</f>
        <v>ČEZ Distribuce, a.s.</v>
      </c>
      <c r="BO145" s="15"/>
      <c r="BP145" s="16">
        <f t="shared" si="15"/>
        <v>0</v>
      </c>
      <c r="BQ145" s="51">
        <v>800</v>
      </c>
      <c r="BR145" s="51">
        <v>993</v>
      </c>
    </row>
    <row r="146" spans="1:70" ht="18.75" x14ac:dyDescent="0.3">
      <c r="A146">
        <v>4630</v>
      </c>
      <c r="B146" s="25">
        <f t="shared" si="17"/>
        <v>142</v>
      </c>
      <c r="C146" s="14" t="s">
        <v>1026</v>
      </c>
      <c r="D146" s="15" t="str">
        <f t="shared" si="19"/>
        <v>Únor</v>
      </c>
      <c r="E146" s="15">
        <f t="shared" si="20"/>
        <v>2</v>
      </c>
      <c r="F146" s="15">
        <v>0</v>
      </c>
      <c r="G146" s="15" t="e">
        <f>ROUND(VLOOKUP($C$2,'[262]ERU-1'!$A$6:$BE$17,G$2,FALSE),3)</f>
        <v>#VALUE!</v>
      </c>
      <c r="H146" s="15" t="e">
        <f>ROUND(VLOOKUP($C$2,'[262]ERU-1'!$A$6:$BE$17,H$2,FALSE),3)</f>
        <v>#VALUE!</v>
      </c>
      <c r="I146" s="15" t="e">
        <f>ROUND(VLOOKUP($C$2,'[262]ERU-1'!$A$6:$BE$17,I$2,FALSE),3)</f>
        <v>#VALUE!</v>
      </c>
      <c r="J146" s="15" t="e">
        <f>ROUND(VLOOKUP($C$2,'[262]ERU-1'!$A$6:$BE$17,J$2,FALSE),3)</f>
        <v>#VALUE!</v>
      </c>
      <c r="K146" s="15" t="e">
        <f>ROUND(VLOOKUP($C$2,'[262]ERU-1'!$A$6:$BE$17,K$2,FALSE),3)</f>
        <v>#VALUE!</v>
      </c>
      <c r="L146" s="15">
        <f>ROUND(VLOOKUP($C$2,'[262]ERU-1'!$A$6:$BE$17,L$2,FALSE),3)</f>
        <v>0</v>
      </c>
      <c r="M146" s="15">
        <f>ROUND(VLOOKUP($C$2,'[262]ERU-1'!$A$6:$BE$17,M$2,FALSE),3)</f>
        <v>0</v>
      </c>
      <c r="N146" s="15">
        <f>ROUND(VLOOKUP($C$2,'[262]ERU-1'!$A$6:$BE$17,N$2,FALSE),3)</f>
        <v>0</v>
      </c>
      <c r="O146" s="15">
        <f>ROUND(VLOOKUP($C$2,'[262]ERU-1'!$A$6:$BE$17,O$2,FALSE),3)</f>
        <v>0</v>
      </c>
      <c r="P146" s="15">
        <f>ROUND(VLOOKUP($C$2,'[262]ERU-1'!$A$6:$BE$17,P$2,FALSE),3)</f>
        <v>0</v>
      </c>
      <c r="Q146" s="15">
        <f>ROUND(VLOOKUP($C$2,'[262]ERU-1'!$A$6:$BE$17,Q$2,FALSE),3)</f>
        <v>0</v>
      </c>
      <c r="R146" s="15">
        <f>ROUND(VLOOKUP($C$2,'[262]ERU-1'!$A$6:$BE$17,R$2,FALSE),3)</f>
        <v>0</v>
      </c>
      <c r="S146" s="15">
        <f>ROUND(VLOOKUP($C$2,'[262]ERU-1'!$A$6:$BE$17,S$2,FALSE),3)</f>
        <v>0</v>
      </c>
      <c r="T146" s="15">
        <f>ROUND(VLOOKUP($C$2,'[262]ERU-1'!$A$6:$BE$17,T$2,FALSE),3)</f>
        <v>0</v>
      </c>
      <c r="U146" s="15">
        <f>ROUND(VLOOKUP($C$2,'[262]ERU-1'!$A$6:$BE$17,U$2,FALSE),3)</f>
        <v>0</v>
      </c>
      <c r="V146" s="15">
        <f>ROUND(VLOOKUP($C$2,'[262]ERU-1'!$A$6:$BE$17,V$2,FALSE),3)</f>
        <v>0</v>
      </c>
      <c r="W146" s="15">
        <f>ROUND(VLOOKUP($C$2,'[262]ERU-1'!$A$6:$BE$17,W$2,FALSE),3)</f>
        <v>0</v>
      </c>
      <c r="X146" s="15">
        <f>ROUND(VLOOKUP($C$2,'[262]ERU-1'!$A$6:$BE$17,X$2,FALSE),3)</f>
        <v>0</v>
      </c>
      <c r="Y146" s="15">
        <f>ROUND(VLOOKUP($C$2,'[262]ERU-1'!$A$6:$BE$17,Y$2,FALSE),3)</f>
        <v>0</v>
      </c>
      <c r="Z146" s="15">
        <f>ROUND(VLOOKUP($C$2,'[262]ERU-1'!$A$6:$BE$17,Z$2,FALSE),3)</f>
        <v>0</v>
      </c>
      <c r="AA146" s="15">
        <f>ROUND(VLOOKUP($C$2,'[262]ERU-1'!$A$6:$BE$17,AA$2,FALSE),3)</f>
        <v>0</v>
      </c>
      <c r="AB146" s="15">
        <f>ROUND(VLOOKUP($C$2,'[262]ERU-1'!$A$6:$BE$17,AB$2,FALSE),3)</f>
        <v>0</v>
      </c>
      <c r="AC146" s="15">
        <f>ROUND(VLOOKUP($C$2,'[262]ERU-1'!$A$6:$BE$17,AC$2,FALSE),3)</f>
        <v>0</v>
      </c>
      <c r="AD146" s="15">
        <f>ROUND(VLOOKUP($C$2,'[262]ERU-1'!$A$6:$BE$17,AD$2,FALSE),3)</f>
        <v>0</v>
      </c>
      <c r="AE146" s="15">
        <f>ROUND(VLOOKUP($C$2,'[262]ERU-1'!$A$6:$BE$17,AE$2,FALSE),3)</f>
        <v>0</v>
      </c>
      <c r="AF146" s="15">
        <f>ROUND(VLOOKUP($C$2,'[262]ERU-1'!$A$6:$BE$17,AF$2,FALSE),3)</f>
        <v>0</v>
      </c>
      <c r="AG146" s="15">
        <f>ROUND(VLOOKUP($C$2,'[262]ERU-1'!$A$6:$BE$17,AG$2,FALSE),3)</f>
        <v>0</v>
      </c>
      <c r="AH146" s="15">
        <f>ROUND(VLOOKUP($C$2,'[262]ERU-1'!$A$6:$BE$17,AH$2,FALSE),3)</f>
        <v>0</v>
      </c>
      <c r="AI146" s="15">
        <f>ROUND(VLOOKUP($C$2,'[262]ERU-1'!$A$6:$BE$17,AI$2,FALSE),3)</f>
        <v>0</v>
      </c>
      <c r="AJ146" s="15" t="s">
        <v>595</v>
      </c>
      <c r="AK146" s="15">
        <f>ROUND(VLOOKUP($C$2,'[262]ERU-1'!$A$6:$BE$17,AK$2,FALSE),3)</f>
        <v>0</v>
      </c>
      <c r="AL146" s="15">
        <f>ROUND(VLOOKUP($C$2,'[262]ERU-1'!$A$6:$BE$17,AL$2,FALSE),3)</f>
        <v>0</v>
      </c>
      <c r="AM146" s="15">
        <f>ROUND(VLOOKUP($C$2,'[262]ERU-1'!$A$6:$BE$17,AM$2,FALSE),3)</f>
        <v>0</v>
      </c>
      <c r="AN146" s="15">
        <f>ROUND(VLOOKUP($C$2,'[262]ERU-1'!$A$6:$BE$17,AN$2,FALSE),3)</f>
        <v>0</v>
      </c>
      <c r="AO146" s="15">
        <f>ROUND(VLOOKUP($C$2,'[262]ERU-1'!$A$6:$BE$17,AO$2,FALSE),3)</f>
        <v>0</v>
      </c>
      <c r="AP146" s="15">
        <f>ROUND(VLOOKUP($C$2,'[262]ERU-1'!$A$6:$BE$17,AP$2,FALSE),3)</f>
        <v>0</v>
      </c>
      <c r="AQ146" s="15">
        <f>ROUND(VLOOKUP($C$2,'[262]ERU-1'!$A$6:$BE$17,AQ$2,FALSE),3)</f>
        <v>0</v>
      </c>
      <c r="AR146" s="15">
        <f>ROUND(VLOOKUP($C$2,'[262]ERU-1'!$A$6:$BE$17,AR$2,FALSE),3)</f>
        <v>0</v>
      </c>
      <c r="AS146" s="15">
        <f>ROUND(VLOOKUP($C$2,'[262]ERU-1'!$A$6:$BE$17,AS$2,FALSE),3)</f>
        <v>0</v>
      </c>
      <c r="AT146" s="15">
        <f>ROUND(VLOOKUP($C$2,'[262]ERU-1'!$A$6:$BE$17,AT$2,FALSE),3)</f>
        <v>0</v>
      </c>
      <c r="AU146" s="15">
        <f>ROUND(VLOOKUP($C$2,'[262]ERU-1'!$A$6:$BE$17,AU$2,FALSE),3)</f>
        <v>0</v>
      </c>
      <c r="AV146" s="15">
        <f>ROUND(VLOOKUP($C$2,'[262]ERU-1'!$A$6:$BE$17,AV$2,FALSE),3)</f>
        <v>0</v>
      </c>
      <c r="AW146" s="15">
        <f>ROUND(VLOOKUP($C$2,'[262]ERU-1'!$A$6:$BE$17,AW$2,FALSE),3)</f>
        <v>0</v>
      </c>
      <c r="AX146" s="15">
        <f>ROUND(VLOOKUP($C$2,'[262]ERU-1'!$A$6:$BE$17,AX$2,FALSE),3)</f>
        <v>0</v>
      </c>
      <c r="AY146" s="15">
        <f>ROUND(VLOOKUP($C$2,'[262]ERU-1'!$A$6:$BE$17,AY$2,FALSE),3)</f>
        <v>0</v>
      </c>
      <c r="AZ146" s="15">
        <f>ROUND(VLOOKUP($C$2,'[262]ERU-1'!$A$6:$BE$17,AZ$2,FALSE),3)</f>
        <v>0</v>
      </c>
      <c r="BA146" s="15">
        <f>ROUND(VLOOKUP($C$2,'[262]ERU-1'!$A$6:$BE$17,BA$2,FALSE),3)</f>
        <v>0</v>
      </c>
      <c r="BB146" s="15">
        <f>ROUND(VLOOKUP($C$2,'[262]ERU-1'!$A$6:$BE$17,BB$2,FALSE),3)</f>
        <v>0</v>
      </c>
      <c r="BC146" s="15">
        <f>ROUND(VLOOKUP($C$2,'[262]ERU-1'!$A$6:$BE$17,BC$2,FALSE),3)</f>
        <v>0</v>
      </c>
      <c r="BD146" s="15">
        <f>ROUND(VLOOKUP($C$2,'[262]ERU-1'!$A$6:$BE$17,BD$2,FALSE),3)</f>
        <v>0</v>
      </c>
      <c r="BE146" s="15">
        <f>ROUND(VLOOKUP($C$2,'[262]ERU-1'!$A$6:$BE$17,BE$2,FALSE),3)</f>
        <v>0</v>
      </c>
      <c r="BF146" s="15">
        <f>ROUND(VLOOKUP($C$2,'[262]ERU-1'!$A$6:$BE$17,BF$2,FALSE),3)</f>
        <v>0</v>
      </c>
      <c r="BG146" s="15" t="e">
        <f>ROUND(VLOOKUP($C$2,'[262]ERU-1'!$A$6:$BE$17,BG$2,FALSE),3)</f>
        <v>#VALUE!</v>
      </c>
      <c r="BH146" s="15"/>
      <c r="BI146" s="15"/>
      <c r="BJ146" s="15" t="s">
        <v>1024</v>
      </c>
      <c r="BK146" s="15" t="str">
        <f>INDEX(Licence!$I$2:$I$181,MATCH(Data!BJ146,Licence!$C$2:$C$181,0))</f>
        <v>Vysočina</v>
      </c>
      <c r="BL146" s="15">
        <f>INDEX(Licence!$G$2:$G$181,MATCH(Data!BJ146,Licence!$C$2:$C$181,0))/1000</f>
        <v>0.2</v>
      </c>
      <c r="BM146" s="15">
        <f>INDEX(Licence!$F$2:$F$181,MATCH(Data!BJ146,Licence!$C$2:$C$181,0))/1000</f>
        <v>0.28000000000000003</v>
      </c>
      <c r="BN146" s="15" t="str">
        <f>INDEX(Licence!$K$2:$K$181,MATCH(Data!BJ146,Licence!$C$2:$C$181,0))</f>
        <v>EG.D, a.s.</v>
      </c>
      <c r="BO146" s="15"/>
      <c r="BP146" s="16">
        <f t="shared" si="15"/>
        <v>0</v>
      </c>
    </row>
    <row r="147" spans="1:70" ht="18.75" x14ac:dyDescent="0.3">
      <c r="A147">
        <v>4475</v>
      </c>
      <c r="B147" s="25">
        <f t="shared" si="17"/>
        <v>143</v>
      </c>
      <c r="C147" s="14" t="s">
        <v>1030</v>
      </c>
      <c r="D147" s="15" t="str">
        <f t="shared" si="19"/>
        <v>Únor</v>
      </c>
      <c r="E147" s="15">
        <f t="shared" si="20"/>
        <v>2</v>
      </c>
      <c r="F147" s="15">
        <v>0</v>
      </c>
      <c r="G147" s="15">
        <f>ROUND(VLOOKUP($C$2,'[263]ERU-1'!$A$6:$BE$17,G$2,FALSE),3)</f>
        <v>0</v>
      </c>
      <c r="H147" s="15">
        <f>ROUND(VLOOKUP($C$2,'[263]ERU-1'!$A$6:$BE$17,H$2,FALSE),3)</f>
        <v>0</v>
      </c>
      <c r="I147" s="15">
        <f>ROUND(VLOOKUP($C$2,'[263]ERU-1'!$A$6:$BE$17,I$2,FALSE),3)</f>
        <v>0</v>
      </c>
      <c r="J147" s="15">
        <f>ROUND(VLOOKUP($C$2,'[263]ERU-1'!$A$6:$BE$17,J$2,FALSE),3)</f>
        <v>35.478999999999999</v>
      </c>
      <c r="K147" s="15">
        <f>ROUND(VLOOKUP($C$2,'[263]ERU-1'!$A$6:$BE$17,K$2,FALSE),3)</f>
        <v>0</v>
      </c>
      <c r="L147" s="15">
        <f>ROUND(VLOOKUP($C$2,'[263]ERU-1'!$A$6:$BE$17,L$2,FALSE),3)</f>
        <v>0</v>
      </c>
      <c r="M147" s="15">
        <f>ROUND(VLOOKUP($C$2,'[263]ERU-1'!$A$6:$BE$17,M$2,FALSE),3)</f>
        <v>0</v>
      </c>
      <c r="N147" s="15">
        <f>ROUND(VLOOKUP($C$2,'[263]ERU-1'!$A$6:$BE$17,N$2,FALSE),3)</f>
        <v>0</v>
      </c>
      <c r="O147" s="15">
        <f>ROUND(VLOOKUP($C$2,'[263]ERU-1'!$A$6:$BE$17,O$2,FALSE),3)</f>
        <v>0</v>
      </c>
      <c r="P147" s="15">
        <f>ROUND(VLOOKUP($C$2,'[263]ERU-1'!$A$6:$BE$17,P$2,FALSE),3)</f>
        <v>0</v>
      </c>
      <c r="Q147" s="15">
        <f>ROUND(VLOOKUP($C$2,'[263]ERU-1'!$A$6:$BE$17,Q$2,FALSE),3)</f>
        <v>0</v>
      </c>
      <c r="R147" s="15">
        <f>ROUND(VLOOKUP($C$2,'[263]ERU-1'!$A$6:$BE$17,R$2,FALSE),3)</f>
        <v>0</v>
      </c>
      <c r="S147" s="15">
        <f>ROUND(VLOOKUP($C$2,'[263]ERU-1'!$A$6:$BE$17,S$2,FALSE),3)</f>
        <v>0</v>
      </c>
      <c r="T147" s="15">
        <f>ROUND(VLOOKUP($C$2,'[263]ERU-1'!$A$6:$BE$17,T$2,FALSE),3)</f>
        <v>0</v>
      </c>
      <c r="U147" s="15">
        <f>ROUND(VLOOKUP($C$2,'[263]ERU-1'!$A$6:$BE$17,U$2,FALSE),3)</f>
        <v>0</v>
      </c>
      <c r="V147" s="15">
        <f>ROUND(VLOOKUP($C$2,'[263]ERU-1'!$A$6:$BE$17,V$2,FALSE),3)</f>
        <v>0</v>
      </c>
      <c r="W147" s="15">
        <f>ROUND(VLOOKUP($C$2,'[263]ERU-1'!$A$6:$BE$17,W$2,FALSE),3)</f>
        <v>0</v>
      </c>
      <c r="X147" s="15">
        <f>ROUND(VLOOKUP($C$2,'[263]ERU-1'!$A$6:$BE$17,X$2,FALSE),3)</f>
        <v>0</v>
      </c>
      <c r="Y147" s="15">
        <f>ROUND(VLOOKUP($C$2,'[263]ERU-1'!$A$6:$BE$17,Y$2,FALSE),3)</f>
        <v>0</v>
      </c>
      <c r="Z147" s="15">
        <f>ROUND(VLOOKUP($C$2,'[263]ERU-1'!$A$6:$BE$17,Z$2,FALSE),3)</f>
        <v>0</v>
      </c>
      <c r="AA147" s="15">
        <f>ROUND(VLOOKUP($C$2,'[263]ERU-1'!$A$6:$BE$17,AA$2,FALSE),3)</f>
        <v>0</v>
      </c>
      <c r="AB147" s="15">
        <f>ROUND(VLOOKUP($C$2,'[263]ERU-1'!$A$6:$BE$17,AB$2,FALSE),3)</f>
        <v>0</v>
      </c>
      <c r="AC147" s="15">
        <f>ROUND(VLOOKUP($C$2,'[263]ERU-1'!$A$6:$BE$17,AC$2,FALSE),3)</f>
        <v>0</v>
      </c>
      <c r="AD147" s="15">
        <f>ROUND(VLOOKUP($C$2,'[263]ERU-1'!$A$6:$BE$17,AD$2,FALSE),3)</f>
        <v>0</v>
      </c>
      <c r="AE147" s="15">
        <f>ROUND(VLOOKUP($C$2,'[263]ERU-1'!$A$6:$BE$17,AE$2,FALSE),3)</f>
        <v>0</v>
      </c>
      <c r="AF147" s="15">
        <f>ROUND(VLOOKUP($C$2,'[263]ERU-1'!$A$6:$BE$17,AF$2,FALSE),3)</f>
        <v>0</v>
      </c>
      <c r="AG147" s="15">
        <f>ROUND(VLOOKUP($C$2,'[263]ERU-1'!$A$6:$BE$17,AG$2,FALSE),3)</f>
        <v>0</v>
      </c>
      <c r="AH147" s="15">
        <f>ROUND(VLOOKUP($C$2,'[263]ERU-1'!$A$6:$BE$17,AH$2,FALSE),3)</f>
        <v>0</v>
      </c>
      <c r="AI147" s="15">
        <f>ROUND(VLOOKUP($C$2,'[263]ERU-1'!$A$6:$BE$17,AI$2,FALSE),3)</f>
        <v>0</v>
      </c>
      <c r="AJ147" s="15" t="s">
        <v>595</v>
      </c>
      <c r="AK147" s="15">
        <f>ROUND(VLOOKUP($C$2,'[263]ERU-1'!$A$6:$BE$17,AK$2,FALSE),3)</f>
        <v>0</v>
      </c>
      <c r="AL147" s="15">
        <f>ROUND(VLOOKUP($C$2,'[263]ERU-1'!$A$6:$BE$17,AL$2,FALSE),3)</f>
        <v>0</v>
      </c>
      <c r="AM147" s="15">
        <f>ROUND(VLOOKUP($C$2,'[263]ERU-1'!$A$6:$BE$17,AM$2,FALSE),3)</f>
        <v>0</v>
      </c>
      <c r="AN147" s="15">
        <f>ROUND(VLOOKUP($C$2,'[263]ERU-1'!$A$6:$BE$17,AN$2,FALSE),3)</f>
        <v>0</v>
      </c>
      <c r="AO147" s="15">
        <f>ROUND(VLOOKUP($C$2,'[263]ERU-1'!$A$6:$BE$17,AO$2,FALSE),3)</f>
        <v>0</v>
      </c>
      <c r="AP147" s="15">
        <f>ROUND(VLOOKUP($C$2,'[263]ERU-1'!$A$6:$BE$17,AP$2,FALSE),3)</f>
        <v>0</v>
      </c>
      <c r="AQ147" s="15">
        <f>ROUND(VLOOKUP($C$2,'[263]ERU-1'!$A$6:$BE$17,AQ$2,FALSE),3)</f>
        <v>0</v>
      </c>
      <c r="AR147" s="15">
        <f>ROUND(VLOOKUP($C$2,'[263]ERU-1'!$A$6:$BE$17,AR$2,FALSE),3)</f>
        <v>0</v>
      </c>
      <c r="AS147" s="15">
        <f>ROUND(VLOOKUP($C$2,'[263]ERU-1'!$A$6:$BE$17,AS$2,FALSE),3)</f>
        <v>0</v>
      </c>
      <c r="AT147" s="15">
        <f>ROUND(VLOOKUP($C$2,'[263]ERU-1'!$A$6:$BE$17,AT$2,FALSE),3)</f>
        <v>0</v>
      </c>
      <c r="AU147" s="15">
        <f>ROUND(VLOOKUP($C$2,'[263]ERU-1'!$A$6:$BE$17,AU$2,FALSE),3)</f>
        <v>0</v>
      </c>
      <c r="AV147" s="15">
        <f>ROUND(VLOOKUP($C$2,'[263]ERU-1'!$A$6:$BE$17,AV$2,FALSE),3)</f>
        <v>0</v>
      </c>
      <c r="AW147" s="15">
        <f>ROUND(VLOOKUP($C$2,'[263]ERU-1'!$A$6:$BE$17,AW$2,FALSE),3)</f>
        <v>0</v>
      </c>
      <c r="AX147" s="15">
        <f>ROUND(VLOOKUP($C$2,'[263]ERU-1'!$A$6:$BE$17,AX$2,FALSE),3)</f>
        <v>0</v>
      </c>
      <c r="AY147" s="15">
        <f>ROUND(VLOOKUP($C$2,'[263]ERU-1'!$A$6:$BE$17,AY$2,FALSE),3)</f>
        <v>0</v>
      </c>
      <c r="AZ147" s="15">
        <f>ROUND(VLOOKUP($C$2,'[263]ERU-1'!$A$6:$BE$17,AZ$2,FALSE),3)</f>
        <v>0</v>
      </c>
      <c r="BA147" s="15">
        <f>ROUND(VLOOKUP($C$2,'[263]ERU-1'!$A$6:$BE$17,BA$2,FALSE),3)</f>
        <v>0</v>
      </c>
      <c r="BB147" s="15">
        <f>ROUND(VLOOKUP($C$2,'[263]ERU-1'!$A$6:$BE$17,BB$2,FALSE),3)</f>
        <v>0</v>
      </c>
      <c r="BC147" s="15">
        <f>ROUND(VLOOKUP($C$2,'[263]ERU-1'!$A$6:$BE$17,BC$2,FALSE),3)</f>
        <v>0</v>
      </c>
      <c r="BD147" s="15">
        <f>ROUND(VLOOKUP($C$2,'[263]ERU-1'!$A$6:$BE$17,BD$2,FALSE),3)</f>
        <v>0</v>
      </c>
      <c r="BE147" s="15">
        <f>ROUND(VLOOKUP($C$2,'[263]ERU-1'!$A$6:$BE$17,BE$2,FALSE),3)</f>
        <v>0</v>
      </c>
      <c r="BF147" s="15">
        <f>ROUND(VLOOKUP($C$2,'[263]ERU-1'!$A$6:$BE$17,BF$2,FALSE),3)</f>
        <v>0</v>
      </c>
      <c r="BG147" s="15">
        <f>ROUND(VLOOKUP($C$2,'[263]ERU-1'!$A$6:$BE$17,BG$2,FALSE),3)</f>
        <v>0</v>
      </c>
      <c r="BH147" s="15"/>
      <c r="BI147" s="15"/>
      <c r="BJ147" s="15" t="s">
        <v>1025</v>
      </c>
      <c r="BK147" s="15" t="str">
        <f>INDEX(Licence!$I$2:$I$181,MATCH(Data!BJ147,Licence!$C$2:$C$181,0))</f>
        <v>Plzeňský</v>
      </c>
      <c r="BL147" s="15">
        <f>INDEX(Licence!$G$2:$G$181,MATCH(Data!BJ147,Licence!$C$2:$C$181,0))/1000</f>
        <v>0.4</v>
      </c>
      <c r="BM147" s="15">
        <f>INDEX(Licence!$F$2:$F$181,MATCH(Data!BJ147,Licence!$C$2:$C$181,0))/1000</f>
        <v>0.47799999999999998</v>
      </c>
      <c r="BN147" s="15" t="str">
        <f>INDEX(Licence!$K$2:$K$181,MATCH(Data!BJ147,Licence!$C$2:$C$181,0))</f>
        <v>ČEZ Distribuce, a.s.</v>
      </c>
      <c r="BO147" s="15"/>
      <c r="BP147" s="16">
        <f t="shared" si="15"/>
        <v>0</v>
      </c>
    </row>
    <row r="148" spans="1:70" ht="18.75" x14ac:dyDescent="0.3">
      <c r="A148">
        <v>4579</v>
      </c>
      <c r="B148" s="25">
        <f t="shared" si="17"/>
        <v>144</v>
      </c>
      <c r="C148" s="14" t="s">
        <v>1034</v>
      </c>
      <c r="D148" s="15" t="str">
        <f t="shared" si="19"/>
        <v>Únor</v>
      </c>
      <c r="E148" s="15">
        <f t="shared" si="20"/>
        <v>2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v>0</v>
      </c>
      <c r="W148" s="15">
        <v>0</v>
      </c>
      <c r="X148" s="15">
        <v>0</v>
      </c>
      <c r="Y148" s="15">
        <v>0</v>
      </c>
      <c r="Z148" s="15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s="15">
        <v>0</v>
      </c>
      <c r="AG148" s="15">
        <v>0</v>
      </c>
      <c r="AH148" s="15">
        <v>0</v>
      </c>
      <c r="AI148" s="15">
        <v>0</v>
      </c>
      <c r="AJ148" s="15" t="s">
        <v>595</v>
      </c>
      <c r="AK148" s="15">
        <v>0</v>
      </c>
      <c r="AL148" s="15">
        <v>0</v>
      </c>
      <c r="AM148" s="15">
        <v>0</v>
      </c>
      <c r="AN148" s="15">
        <v>0</v>
      </c>
      <c r="AO148" s="15">
        <v>0</v>
      </c>
      <c r="AP148" s="15">
        <v>0</v>
      </c>
      <c r="AQ148" s="15">
        <v>0</v>
      </c>
      <c r="AR148" s="15">
        <v>0</v>
      </c>
      <c r="AS148" s="15">
        <v>0</v>
      </c>
      <c r="AT148" s="15">
        <v>0</v>
      </c>
      <c r="AU148" s="15">
        <v>0</v>
      </c>
      <c r="AV148" s="15">
        <v>0</v>
      </c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0</v>
      </c>
      <c r="BD148" s="15">
        <v>0</v>
      </c>
      <c r="BE148" s="15">
        <v>0</v>
      </c>
      <c r="BF148" s="15">
        <v>0</v>
      </c>
      <c r="BG148" s="15">
        <v>0</v>
      </c>
      <c r="BH148" s="15"/>
      <c r="BI148" s="15"/>
      <c r="BJ148" s="15" t="s">
        <v>1032</v>
      </c>
      <c r="BK148" s="15" t="str">
        <f>INDEX(Licence!$I$2:$I$181,MATCH(Data!BJ148,Licence!$C$2:$C$181,0))</f>
        <v>Zlínský</v>
      </c>
      <c r="BL148" s="15">
        <f>INDEX(Licence!$G$2:$G$181,MATCH(Data!BJ148,Licence!$C$2:$C$181,0))/1000</f>
        <v>0.4</v>
      </c>
      <c r="BM148" s="15">
        <f>INDEX(Licence!$F$2:$F$181,MATCH(Data!BJ148,Licence!$C$2:$C$181,0))/1000</f>
        <v>0.47799999999999998</v>
      </c>
      <c r="BN148" s="15" t="str">
        <f>INDEX(Licence!$K$2:$K$181,MATCH(Data!BJ148,Licence!$C$2:$C$181,0))</f>
        <v>EG.D, a.s.</v>
      </c>
      <c r="BO148" s="15"/>
      <c r="BP148" s="16">
        <f t="shared" si="15"/>
        <v>0</v>
      </c>
    </row>
    <row r="149" spans="1:70" ht="18.75" x14ac:dyDescent="0.3">
      <c r="A149">
        <v>4928</v>
      </c>
      <c r="B149" s="25">
        <f t="shared" si="17"/>
        <v>145</v>
      </c>
      <c r="C149" s="14" t="s">
        <v>1035</v>
      </c>
      <c r="D149" s="15" t="str">
        <f t="shared" si="19"/>
        <v>Únor</v>
      </c>
      <c r="E149" s="15">
        <f t="shared" si="20"/>
        <v>2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  <c r="O149" s="15">
        <v>0</v>
      </c>
      <c r="P149" s="15">
        <v>0</v>
      </c>
      <c r="Q149" s="15">
        <v>0</v>
      </c>
      <c r="R149" s="15">
        <v>0</v>
      </c>
      <c r="S149" s="15">
        <v>0</v>
      </c>
      <c r="T149" s="15">
        <v>0</v>
      </c>
      <c r="U149" s="15">
        <v>0</v>
      </c>
      <c r="V149" s="15">
        <v>0</v>
      </c>
      <c r="W149" s="15">
        <v>0</v>
      </c>
      <c r="X149" s="15">
        <v>0</v>
      </c>
      <c r="Y149" s="15">
        <v>0</v>
      </c>
      <c r="Z149" s="15">
        <v>0</v>
      </c>
      <c r="AA149" s="15">
        <v>0</v>
      </c>
      <c r="AB149" s="15">
        <v>0</v>
      </c>
      <c r="AC149" s="15">
        <v>0</v>
      </c>
      <c r="AD149" s="15">
        <v>0</v>
      </c>
      <c r="AE149" s="15">
        <v>0</v>
      </c>
      <c r="AF149" s="15">
        <v>0</v>
      </c>
      <c r="AG149" s="15">
        <v>0</v>
      </c>
      <c r="AH149" s="15">
        <v>0</v>
      </c>
      <c r="AI149" s="15">
        <v>0</v>
      </c>
      <c r="AJ149" s="15" t="s">
        <v>1028</v>
      </c>
      <c r="AK149" s="15">
        <v>0</v>
      </c>
      <c r="AL149" s="15">
        <v>0</v>
      </c>
      <c r="AM149" s="15">
        <v>0</v>
      </c>
      <c r="AN149" s="15">
        <v>0</v>
      </c>
      <c r="AO149" s="15">
        <v>0</v>
      </c>
      <c r="AP149" s="15">
        <v>0</v>
      </c>
      <c r="AQ149" s="15">
        <v>0</v>
      </c>
      <c r="AR149" s="15">
        <v>0</v>
      </c>
      <c r="AS149" s="15">
        <v>0</v>
      </c>
      <c r="AT149" s="15">
        <v>0</v>
      </c>
      <c r="AU149" s="15">
        <v>0</v>
      </c>
      <c r="AV149" s="15">
        <v>0</v>
      </c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0</v>
      </c>
      <c r="BD149" s="15">
        <v>0</v>
      </c>
      <c r="BE149" s="15">
        <v>0</v>
      </c>
      <c r="BF149" s="15">
        <v>0</v>
      </c>
      <c r="BG149" s="15">
        <v>0</v>
      </c>
      <c r="BH149" s="15"/>
      <c r="BI149" s="15"/>
      <c r="BJ149" s="15" t="s">
        <v>1039</v>
      </c>
      <c r="BK149" s="15" t="str">
        <f>INDEX(Licence!$I$2:$I$181,MATCH(Data!BJ149,Licence!$C$2:$C$181,0))</f>
        <v>Plzeňský</v>
      </c>
      <c r="BL149" s="15">
        <f>INDEX(Licence!$G$2:$G$181,MATCH(Data!BJ149,Licence!$C$2:$C$181,0))/1000</f>
        <v>0.8</v>
      </c>
      <c r="BM149" s="15">
        <f>INDEX(Licence!$F$2:$F$181,MATCH(Data!BJ149,Licence!$C$2:$C$181,0))/1000</f>
        <v>0.99299999999999999</v>
      </c>
      <c r="BN149" s="15" t="str">
        <f>INDEX(Licence!$K$2:$K$181,MATCH(Data!BJ149,Licence!$C$2:$C$181,0))</f>
        <v>ČEZ Distribuce, a.s.</v>
      </c>
      <c r="BO149" s="15"/>
      <c r="BP149" s="16"/>
    </row>
    <row r="150" spans="1:70" ht="18.75" x14ac:dyDescent="0.3">
      <c r="A150">
        <v>4627</v>
      </c>
      <c r="B150" s="25">
        <f t="shared" si="17"/>
        <v>146</v>
      </c>
      <c r="C150" s="14" t="s">
        <v>1036</v>
      </c>
      <c r="D150" s="15" t="str">
        <f t="shared" si="19"/>
        <v>Únor</v>
      </c>
      <c r="E150" s="15">
        <f t="shared" si="20"/>
        <v>2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v>0</v>
      </c>
      <c r="W150" s="15">
        <v>0</v>
      </c>
      <c r="X150" s="15">
        <v>0</v>
      </c>
      <c r="Y150" s="15">
        <v>0</v>
      </c>
      <c r="Z150" s="15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0</v>
      </c>
      <c r="AJ150" s="15" t="s">
        <v>1029</v>
      </c>
      <c r="AK150" s="15">
        <v>0</v>
      </c>
      <c r="AL150" s="15">
        <v>0</v>
      </c>
      <c r="AM150" s="15">
        <v>0</v>
      </c>
      <c r="AN150" s="15">
        <v>0</v>
      </c>
      <c r="AO150" s="15">
        <v>0</v>
      </c>
      <c r="AP150" s="15">
        <v>0</v>
      </c>
      <c r="AQ150" s="15">
        <v>0</v>
      </c>
      <c r="AR150" s="15">
        <v>0</v>
      </c>
      <c r="AS150" s="15">
        <v>0</v>
      </c>
      <c r="AT150" s="15">
        <v>0</v>
      </c>
      <c r="AU150" s="15">
        <v>0</v>
      </c>
      <c r="AV150" s="15">
        <v>0</v>
      </c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0</v>
      </c>
      <c r="BD150" s="15">
        <v>0</v>
      </c>
      <c r="BE150" s="15">
        <v>0</v>
      </c>
      <c r="BF150" s="15">
        <v>0</v>
      </c>
      <c r="BG150" s="15">
        <v>0</v>
      </c>
      <c r="BH150" s="15"/>
      <c r="BI150" s="15"/>
      <c r="BJ150" s="15" t="s">
        <v>1037</v>
      </c>
      <c r="BK150" s="15" t="str">
        <f>INDEX(Licence!$I$2:$I$181,MATCH(Data!BJ150,Licence!$C$2:$C$181,0))</f>
        <v>Karlovarský</v>
      </c>
      <c r="BL150" s="15">
        <f>INDEX(Licence!$G$2:$G$181,MATCH(Data!BJ150,Licence!$C$2:$C$181,0))/1000</f>
        <v>0.2</v>
      </c>
      <c r="BM150" s="15">
        <f>INDEX(Licence!$F$2:$F$181,MATCH(Data!BJ150,Licence!$C$2:$C$181,0))/1000</f>
        <v>0.28000000000000003</v>
      </c>
      <c r="BN150" s="15" t="str">
        <f>INDEX(Licence!$K$2:$K$181,MATCH(Data!BJ150,Licence!$C$2:$C$181,0))</f>
        <v>ČEZ Distribuce, a.s.</v>
      </c>
      <c r="BO150" s="15"/>
      <c r="BP150" s="16"/>
    </row>
    <row r="151" spans="1:70" ht="18.75" x14ac:dyDescent="0.3">
      <c r="B151" s="25">
        <f t="shared" si="17"/>
        <v>147</v>
      </c>
      <c r="C151" s="14"/>
      <c r="D151" s="15" t="str">
        <f t="shared" si="19"/>
        <v>Únor</v>
      </c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6"/>
    </row>
    <row r="152" spans="1:70" ht="18.75" x14ac:dyDescent="0.3">
      <c r="B152" s="25">
        <f t="shared" si="17"/>
        <v>148</v>
      </c>
      <c r="C152" s="14"/>
      <c r="D152" s="15" t="str">
        <f t="shared" si="19"/>
        <v>Únor</v>
      </c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6"/>
    </row>
    <row r="153" spans="1:70" ht="18.75" x14ac:dyDescent="0.3">
      <c r="B153" s="25">
        <f t="shared" si="17"/>
        <v>149</v>
      </c>
      <c r="C153" s="14"/>
      <c r="D153" s="15" t="str">
        <f t="shared" si="19"/>
        <v>Únor</v>
      </c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6"/>
    </row>
    <row r="154" spans="1:70" ht="18.75" x14ac:dyDescent="0.3">
      <c r="B154" s="25">
        <f t="shared" si="17"/>
        <v>150</v>
      </c>
      <c r="C154" s="14"/>
      <c r="D154" s="15" t="str">
        <f t="shared" si="19"/>
        <v>Únor</v>
      </c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6"/>
    </row>
    <row r="155" spans="1:70" ht="18.75" x14ac:dyDescent="0.3">
      <c r="B155" s="25">
        <f t="shared" si="17"/>
        <v>151</v>
      </c>
      <c r="C155" s="14"/>
      <c r="D155" s="15" t="str">
        <f t="shared" si="19"/>
        <v>Únor</v>
      </c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6"/>
    </row>
    <row r="156" spans="1:70" ht="18.75" x14ac:dyDescent="0.3">
      <c r="B156" s="25">
        <f t="shared" si="17"/>
        <v>152</v>
      </c>
      <c r="C156" s="14"/>
      <c r="D156" s="15" t="str">
        <f t="shared" si="19"/>
        <v>Únor</v>
      </c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6"/>
    </row>
    <row r="157" spans="1:70" ht="18.75" x14ac:dyDescent="0.3">
      <c r="B157" s="25">
        <f t="shared" si="17"/>
        <v>153</v>
      </c>
      <c r="C157" s="14"/>
      <c r="D157" s="15" t="str">
        <f t="shared" si="19"/>
        <v>Únor</v>
      </c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6"/>
    </row>
    <row r="158" spans="1:70" ht="18.75" x14ac:dyDescent="0.3">
      <c r="B158" s="25">
        <f t="shared" si="17"/>
        <v>154</v>
      </c>
      <c r="C158" s="14"/>
      <c r="D158" s="15" t="str">
        <f t="shared" si="19"/>
        <v>Únor</v>
      </c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6"/>
    </row>
    <row r="159" spans="1:70" ht="18.75" x14ac:dyDescent="0.3">
      <c r="B159" s="25">
        <f t="shared" si="17"/>
        <v>155</v>
      </c>
      <c r="C159" s="14"/>
      <c r="D159" s="15" t="str">
        <f t="shared" si="19"/>
        <v>Únor</v>
      </c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6"/>
    </row>
    <row r="160" spans="1:70" ht="18.75" x14ac:dyDescent="0.3">
      <c r="B160" s="25">
        <f t="shared" si="17"/>
        <v>156</v>
      </c>
      <c r="C160" s="14"/>
      <c r="D160" s="15" t="str">
        <f t="shared" si="19"/>
        <v>Únor</v>
      </c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6"/>
    </row>
    <row r="161" spans="2:68" ht="18.75" x14ac:dyDescent="0.3">
      <c r="B161" s="25">
        <f t="shared" si="17"/>
        <v>157</v>
      </c>
      <c r="C161" s="14"/>
      <c r="D161" s="15" t="str">
        <f t="shared" si="19"/>
        <v>Únor</v>
      </c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6"/>
    </row>
    <row r="162" spans="2:68" ht="18.75" x14ac:dyDescent="0.3">
      <c r="B162" s="25">
        <f t="shared" si="17"/>
        <v>158</v>
      </c>
      <c r="C162" s="14"/>
      <c r="D162" s="15" t="str">
        <f t="shared" si="19"/>
        <v>Únor</v>
      </c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6"/>
    </row>
    <row r="163" spans="2:68" ht="18.75" x14ac:dyDescent="0.3">
      <c r="B163" s="25">
        <f t="shared" si="17"/>
        <v>159</v>
      </c>
      <c r="C163" s="14"/>
      <c r="D163" s="15" t="str">
        <f t="shared" si="19"/>
        <v>Únor</v>
      </c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6"/>
    </row>
    <row r="164" spans="2:68" ht="18.75" x14ac:dyDescent="0.3">
      <c r="B164" s="25">
        <f t="shared" si="17"/>
        <v>160</v>
      </c>
      <c r="C164" s="14"/>
      <c r="D164" s="15" t="str">
        <f t="shared" si="19"/>
        <v>Únor</v>
      </c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6"/>
    </row>
    <row r="165" spans="2:68" ht="18.75" x14ac:dyDescent="0.3">
      <c r="B165" s="25">
        <f t="shared" si="17"/>
        <v>161</v>
      </c>
      <c r="C165" s="14"/>
      <c r="D165" s="15" t="str">
        <f t="shared" si="19"/>
        <v>Únor</v>
      </c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6"/>
    </row>
    <row r="166" spans="2:68" ht="18.75" x14ac:dyDescent="0.3">
      <c r="B166" s="25">
        <f t="shared" si="17"/>
        <v>162</v>
      </c>
      <c r="C166" s="14"/>
      <c r="D166" s="15" t="str">
        <f t="shared" si="19"/>
        <v>Únor</v>
      </c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6"/>
    </row>
    <row r="167" spans="2:68" ht="18.75" x14ac:dyDescent="0.3">
      <c r="B167" s="25">
        <f t="shared" si="17"/>
        <v>163</v>
      </c>
      <c r="C167" s="14"/>
      <c r="D167" s="15" t="str">
        <f t="shared" si="19"/>
        <v>Únor</v>
      </c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6"/>
    </row>
    <row r="168" spans="2:68" ht="18.75" x14ac:dyDescent="0.3">
      <c r="B168" s="25">
        <f t="shared" si="17"/>
        <v>164</v>
      </c>
      <c r="C168" s="14"/>
      <c r="D168" s="15" t="str">
        <f t="shared" si="19"/>
        <v>Únor</v>
      </c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6"/>
    </row>
    <row r="169" spans="2:68" ht="18.75" x14ac:dyDescent="0.3">
      <c r="B169" s="25">
        <f t="shared" si="17"/>
        <v>165</v>
      </c>
      <c r="C169" s="14"/>
      <c r="D169" s="15" t="str">
        <f t="shared" si="19"/>
        <v>Únor</v>
      </c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6"/>
    </row>
    <row r="170" spans="2:68" ht="18.75" x14ac:dyDescent="0.3">
      <c r="B170" s="25">
        <f t="shared" si="17"/>
        <v>166</v>
      </c>
      <c r="C170" s="14"/>
      <c r="D170" s="15" t="str">
        <f t="shared" si="19"/>
        <v>Únor</v>
      </c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6"/>
    </row>
    <row r="171" spans="2:68" ht="18.75" x14ac:dyDescent="0.3">
      <c r="B171" s="25">
        <f t="shared" si="17"/>
        <v>167</v>
      </c>
      <c r="C171" s="14"/>
      <c r="D171" s="15" t="str">
        <f t="shared" si="19"/>
        <v>Únor</v>
      </c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6"/>
    </row>
    <row r="172" spans="2:68" ht="18.75" x14ac:dyDescent="0.3">
      <c r="B172" s="25">
        <f t="shared" si="17"/>
        <v>168</v>
      </c>
      <c r="C172" s="14"/>
      <c r="D172" s="15" t="str">
        <f t="shared" si="19"/>
        <v>Únor</v>
      </c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6"/>
    </row>
    <row r="173" spans="2:68" ht="18.75" x14ac:dyDescent="0.3">
      <c r="B173" s="25">
        <f t="shared" si="17"/>
        <v>169</v>
      </c>
      <c r="C173" s="14"/>
      <c r="D173" s="15" t="str">
        <f t="shared" si="19"/>
        <v>Únor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6"/>
    </row>
    <row r="174" spans="2:68" ht="18.75" x14ac:dyDescent="0.3">
      <c r="B174" s="25">
        <f t="shared" si="17"/>
        <v>170</v>
      </c>
      <c r="C174" s="14"/>
      <c r="D174" s="15" t="str">
        <f t="shared" si="19"/>
        <v>Únor</v>
      </c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6"/>
    </row>
    <row r="175" spans="2:68" ht="18.75" x14ac:dyDescent="0.3">
      <c r="B175" s="25">
        <f t="shared" si="17"/>
        <v>171</v>
      </c>
      <c r="C175" s="14"/>
      <c r="D175" s="15" t="str">
        <f t="shared" si="19"/>
        <v>Únor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6"/>
    </row>
    <row r="176" spans="2:68" ht="18.75" x14ac:dyDescent="0.3">
      <c r="B176" s="25">
        <f t="shared" si="17"/>
        <v>172</v>
      </c>
      <c r="C176" s="14"/>
      <c r="D176" s="15" t="str">
        <f t="shared" si="19"/>
        <v>Únor</v>
      </c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6"/>
    </row>
    <row r="177" spans="2:68" ht="18.75" x14ac:dyDescent="0.3">
      <c r="B177" s="25">
        <f t="shared" si="17"/>
        <v>173</v>
      </c>
      <c r="C177" s="14"/>
      <c r="D177" s="15" t="str">
        <f t="shared" si="19"/>
        <v>Únor</v>
      </c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6"/>
    </row>
    <row r="178" spans="2:68" ht="18.75" x14ac:dyDescent="0.3">
      <c r="B178" s="25">
        <f t="shared" si="17"/>
        <v>174</v>
      </c>
      <c r="C178" s="14"/>
      <c r="D178" s="15" t="str">
        <f t="shared" si="19"/>
        <v>Únor</v>
      </c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6"/>
    </row>
    <row r="179" spans="2:68" ht="18.75" x14ac:dyDescent="0.3">
      <c r="B179" s="25">
        <f t="shared" si="17"/>
        <v>175</v>
      </c>
      <c r="C179" s="14"/>
      <c r="D179" s="15" t="str">
        <f t="shared" si="19"/>
        <v>Únor</v>
      </c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6"/>
    </row>
    <row r="180" spans="2:68" ht="18.75" x14ac:dyDescent="0.3">
      <c r="B180" s="25">
        <f t="shared" si="17"/>
        <v>176</v>
      </c>
      <c r="C180" s="14"/>
      <c r="D180" s="15" t="str">
        <f t="shared" si="19"/>
        <v>Únor</v>
      </c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6"/>
    </row>
    <row r="181" spans="2:68" ht="18.75" x14ac:dyDescent="0.3">
      <c r="B181" s="25">
        <f t="shared" si="17"/>
        <v>177</v>
      </c>
      <c r="C181" s="14"/>
      <c r="D181" s="15" t="str">
        <f t="shared" si="19"/>
        <v>Únor</v>
      </c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6"/>
    </row>
    <row r="182" spans="2:68" ht="18.75" x14ac:dyDescent="0.3">
      <c r="B182" s="25">
        <f t="shared" si="17"/>
        <v>178</v>
      </c>
      <c r="C182" s="14"/>
      <c r="D182" s="15" t="str">
        <f t="shared" si="19"/>
        <v>Únor</v>
      </c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6"/>
    </row>
    <row r="183" spans="2:68" ht="18.75" x14ac:dyDescent="0.3">
      <c r="B183" s="25">
        <f t="shared" si="17"/>
        <v>179</v>
      </c>
      <c r="C183" s="14"/>
      <c r="D183" s="15" t="str">
        <f t="shared" si="19"/>
        <v>Únor</v>
      </c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6"/>
    </row>
    <row r="184" spans="2:68" ht="18.75" x14ac:dyDescent="0.3">
      <c r="B184" s="25">
        <f t="shared" si="17"/>
        <v>180</v>
      </c>
      <c r="C184" s="14"/>
      <c r="D184" s="15" t="str">
        <f t="shared" si="19"/>
        <v>Únor</v>
      </c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6"/>
    </row>
    <row r="185" spans="2:68" ht="18.75" x14ac:dyDescent="0.3">
      <c r="B185" s="25">
        <f t="shared" si="17"/>
        <v>181</v>
      </c>
      <c r="C185" s="14"/>
      <c r="D185" s="15" t="str">
        <f t="shared" si="19"/>
        <v>Únor</v>
      </c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6"/>
    </row>
    <row r="186" spans="2:68" ht="18.75" x14ac:dyDescent="0.3">
      <c r="B186" s="25">
        <f t="shared" si="17"/>
        <v>182</v>
      </c>
      <c r="C186" s="14"/>
      <c r="D186" s="15" t="str">
        <f t="shared" si="19"/>
        <v>Únor</v>
      </c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6"/>
    </row>
    <row r="187" spans="2:68" ht="18.75" x14ac:dyDescent="0.3">
      <c r="B187" s="25">
        <f t="shared" si="17"/>
        <v>183</v>
      </c>
      <c r="C187" s="14"/>
      <c r="D187" s="15" t="str">
        <f t="shared" si="19"/>
        <v>Únor</v>
      </c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6"/>
    </row>
    <row r="188" spans="2:68" ht="18.75" x14ac:dyDescent="0.3">
      <c r="B188" s="25">
        <f t="shared" si="17"/>
        <v>184</v>
      </c>
      <c r="C188" s="14"/>
      <c r="D188" s="15" t="str">
        <f t="shared" si="19"/>
        <v>Únor</v>
      </c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6"/>
    </row>
    <row r="189" spans="2:68" ht="18.75" x14ac:dyDescent="0.3">
      <c r="B189" s="25">
        <f t="shared" si="17"/>
        <v>185</v>
      </c>
      <c r="C189" s="14"/>
      <c r="D189" s="15" t="str">
        <f t="shared" si="19"/>
        <v>Únor</v>
      </c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6"/>
    </row>
    <row r="190" spans="2:68" ht="18.75" x14ac:dyDescent="0.3">
      <c r="B190" s="25">
        <f t="shared" si="17"/>
        <v>186</v>
      </c>
      <c r="C190" s="14"/>
      <c r="D190" s="15" t="str">
        <f t="shared" si="19"/>
        <v>Únor</v>
      </c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6"/>
    </row>
    <row r="191" spans="2:68" ht="18.75" x14ac:dyDescent="0.3">
      <c r="B191" s="25">
        <f t="shared" si="17"/>
        <v>187</v>
      </c>
      <c r="C191" s="14"/>
      <c r="D191" s="15" t="str">
        <f t="shared" si="19"/>
        <v>Únor</v>
      </c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6"/>
    </row>
    <row r="192" spans="2:68" ht="18.75" x14ac:dyDescent="0.3">
      <c r="B192" s="25">
        <f t="shared" si="17"/>
        <v>188</v>
      </c>
      <c r="C192" s="14"/>
      <c r="D192" s="15" t="str">
        <f t="shared" si="19"/>
        <v>Únor</v>
      </c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6"/>
    </row>
    <row r="193" spans="2:68" ht="18.75" x14ac:dyDescent="0.3">
      <c r="B193" s="25">
        <f t="shared" si="17"/>
        <v>189</v>
      </c>
      <c r="C193" s="14"/>
      <c r="D193" s="15" t="str">
        <f t="shared" si="19"/>
        <v>Únor</v>
      </c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6"/>
    </row>
    <row r="194" spans="2:68" ht="18.75" x14ac:dyDescent="0.3">
      <c r="B194" s="25">
        <f t="shared" si="17"/>
        <v>190</v>
      </c>
      <c r="C194" s="14"/>
      <c r="D194" s="15" t="str">
        <f t="shared" si="19"/>
        <v>Únor</v>
      </c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6"/>
    </row>
    <row r="195" spans="2:68" ht="18.75" x14ac:dyDescent="0.3">
      <c r="B195" s="25">
        <f t="shared" si="17"/>
        <v>191</v>
      </c>
      <c r="C195" s="14"/>
      <c r="D195" s="15" t="str">
        <f t="shared" si="19"/>
        <v>Únor</v>
      </c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6"/>
    </row>
    <row r="196" spans="2:68" ht="18.75" x14ac:dyDescent="0.3">
      <c r="B196" s="25">
        <f t="shared" si="17"/>
        <v>192</v>
      </c>
      <c r="C196" s="14"/>
      <c r="D196" s="15" t="str">
        <f t="shared" si="19"/>
        <v>Únor</v>
      </c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6"/>
    </row>
    <row r="197" spans="2:68" ht="18.75" x14ac:dyDescent="0.3">
      <c r="B197" s="25">
        <f t="shared" si="17"/>
        <v>193</v>
      </c>
      <c r="C197" s="14"/>
      <c r="D197" s="15" t="str">
        <f t="shared" si="19"/>
        <v>Únor</v>
      </c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6"/>
    </row>
    <row r="198" spans="2:68" ht="18.75" x14ac:dyDescent="0.3">
      <c r="B198" s="25">
        <f t="shared" ref="B198:B261" si="21">B197+1</f>
        <v>194</v>
      </c>
      <c r="C198" s="14"/>
      <c r="D198" s="15" t="str">
        <f t="shared" si="19"/>
        <v>Únor</v>
      </c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6"/>
    </row>
    <row r="199" spans="2:68" ht="18.75" x14ac:dyDescent="0.3">
      <c r="B199" s="25">
        <f t="shared" si="21"/>
        <v>195</v>
      </c>
      <c r="C199" s="14"/>
      <c r="D199" s="15" t="str">
        <f t="shared" ref="D199:D262" si="22">D198</f>
        <v>Únor</v>
      </c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6"/>
    </row>
    <row r="200" spans="2:68" ht="18.75" x14ac:dyDescent="0.3">
      <c r="B200" s="25">
        <f t="shared" si="21"/>
        <v>196</v>
      </c>
      <c r="C200" s="14"/>
      <c r="D200" s="15" t="str">
        <f t="shared" si="22"/>
        <v>Únor</v>
      </c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6"/>
    </row>
    <row r="201" spans="2:68" ht="18.75" x14ac:dyDescent="0.3">
      <c r="B201" s="25">
        <f t="shared" si="21"/>
        <v>197</v>
      </c>
      <c r="C201" s="14"/>
      <c r="D201" s="15" t="str">
        <f t="shared" si="22"/>
        <v>Únor</v>
      </c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6"/>
    </row>
    <row r="202" spans="2:68" ht="18.75" x14ac:dyDescent="0.3">
      <c r="B202" s="25">
        <f t="shared" si="21"/>
        <v>198</v>
      </c>
      <c r="C202" s="14"/>
      <c r="D202" s="15" t="str">
        <f t="shared" si="22"/>
        <v>Únor</v>
      </c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6"/>
    </row>
    <row r="203" spans="2:68" ht="18.75" x14ac:dyDescent="0.3">
      <c r="B203" s="25">
        <f t="shared" si="21"/>
        <v>199</v>
      </c>
      <c r="C203" s="14"/>
      <c r="D203" s="15" t="str">
        <f t="shared" si="22"/>
        <v>Únor</v>
      </c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6"/>
    </row>
    <row r="204" spans="2:68" ht="18.75" x14ac:dyDescent="0.3">
      <c r="B204" s="25">
        <f t="shared" si="21"/>
        <v>200</v>
      </c>
      <c r="C204" s="14"/>
      <c r="D204" s="15" t="str">
        <f t="shared" si="22"/>
        <v>Únor</v>
      </c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6"/>
    </row>
    <row r="205" spans="2:68" ht="18.75" x14ac:dyDescent="0.3">
      <c r="B205" s="25">
        <f t="shared" si="21"/>
        <v>201</v>
      </c>
      <c r="C205" s="14"/>
      <c r="D205" s="15" t="str">
        <f t="shared" si="22"/>
        <v>Únor</v>
      </c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6"/>
    </row>
    <row r="206" spans="2:68" ht="18.75" x14ac:dyDescent="0.3">
      <c r="B206" s="25">
        <f t="shared" si="21"/>
        <v>202</v>
      </c>
      <c r="C206" s="14"/>
      <c r="D206" s="15" t="str">
        <f t="shared" si="22"/>
        <v>Únor</v>
      </c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6"/>
    </row>
    <row r="207" spans="2:68" ht="18.75" x14ac:dyDescent="0.3">
      <c r="B207" s="25">
        <f t="shared" si="21"/>
        <v>203</v>
      </c>
      <c r="C207" s="14"/>
      <c r="D207" s="15" t="str">
        <f t="shared" si="22"/>
        <v>Únor</v>
      </c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6"/>
    </row>
    <row r="208" spans="2:68" ht="18.75" x14ac:dyDescent="0.3">
      <c r="B208" s="25">
        <f t="shared" si="21"/>
        <v>204</v>
      </c>
      <c r="C208" s="14"/>
      <c r="D208" s="15" t="str">
        <f t="shared" si="22"/>
        <v>Únor</v>
      </c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6"/>
    </row>
    <row r="209" spans="2:68" ht="18.75" x14ac:dyDescent="0.3">
      <c r="B209" s="25">
        <f t="shared" si="21"/>
        <v>205</v>
      </c>
      <c r="C209" s="14"/>
      <c r="D209" s="15" t="str">
        <f t="shared" si="22"/>
        <v>Únor</v>
      </c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6"/>
    </row>
    <row r="210" spans="2:68" ht="18.75" x14ac:dyDescent="0.3">
      <c r="B210" s="25">
        <f t="shared" si="21"/>
        <v>206</v>
      </c>
      <c r="C210" s="14"/>
      <c r="D210" s="15" t="str">
        <f t="shared" si="22"/>
        <v>Únor</v>
      </c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6"/>
    </row>
    <row r="211" spans="2:68" ht="18.75" x14ac:dyDescent="0.3">
      <c r="B211" s="25">
        <f t="shared" si="21"/>
        <v>207</v>
      </c>
      <c r="C211" s="14"/>
      <c r="D211" s="15" t="str">
        <f t="shared" si="22"/>
        <v>Únor</v>
      </c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6"/>
    </row>
    <row r="212" spans="2:68" ht="18.75" x14ac:dyDescent="0.3">
      <c r="B212" s="25">
        <f t="shared" si="21"/>
        <v>208</v>
      </c>
      <c r="C212" s="14"/>
      <c r="D212" s="15" t="str">
        <f t="shared" si="22"/>
        <v>Únor</v>
      </c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6"/>
    </row>
    <row r="213" spans="2:68" ht="18.75" x14ac:dyDescent="0.3">
      <c r="B213" s="25">
        <f t="shared" si="21"/>
        <v>209</v>
      </c>
      <c r="C213" s="14"/>
      <c r="D213" s="15" t="str">
        <f t="shared" si="22"/>
        <v>Únor</v>
      </c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6"/>
    </row>
    <row r="214" spans="2:68" ht="18.75" x14ac:dyDescent="0.3">
      <c r="B214" s="25">
        <f t="shared" si="21"/>
        <v>210</v>
      </c>
      <c r="C214" s="14"/>
      <c r="D214" s="15" t="str">
        <f t="shared" si="22"/>
        <v>Únor</v>
      </c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6"/>
    </row>
    <row r="215" spans="2:68" ht="18.75" x14ac:dyDescent="0.3">
      <c r="B215" s="25">
        <f t="shared" si="21"/>
        <v>211</v>
      </c>
      <c r="C215" s="14"/>
      <c r="D215" s="15" t="str">
        <f t="shared" si="22"/>
        <v>Únor</v>
      </c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6"/>
    </row>
    <row r="216" spans="2:68" ht="18.75" x14ac:dyDescent="0.3">
      <c r="B216" s="25">
        <f t="shared" si="21"/>
        <v>212</v>
      </c>
      <c r="C216" s="14"/>
      <c r="D216" s="15" t="str">
        <f t="shared" si="22"/>
        <v>Únor</v>
      </c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6"/>
    </row>
    <row r="217" spans="2:68" ht="18.75" x14ac:dyDescent="0.3">
      <c r="B217" s="25">
        <f t="shared" si="21"/>
        <v>213</v>
      </c>
      <c r="C217" s="14"/>
      <c r="D217" s="15" t="str">
        <f t="shared" si="22"/>
        <v>Únor</v>
      </c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6"/>
    </row>
    <row r="218" spans="2:68" ht="18.75" x14ac:dyDescent="0.3">
      <c r="B218" s="25">
        <f t="shared" si="21"/>
        <v>214</v>
      </c>
      <c r="C218" s="14"/>
      <c r="D218" s="15" t="str">
        <f t="shared" si="22"/>
        <v>Únor</v>
      </c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6"/>
    </row>
    <row r="219" spans="2:68" ht="18.75" x14ac:dyDescent="0.3">
      <c r="B219" s="25">
        <f t="shared" si="21"/>
        <v>215</v>
      </c>
      <c r="C219" s="14"/>
      <c r="D219" s="15" t="str">
        <f t="shared" si="22"/>
        <v>Únor</v>
      </c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6"/>
    </row>
    <row r="220" spans="2:68" ht="18.75" x14ac:dyDescent="0.3">
      <c r="B220" s="25">
        <f t="shared" si="21"/>
        <v>216</v>
      </c>
      <c r="C220" s="14"/>
      <c r="D220" s="15" t="str">
        <f t="shared" si="22"/>
        <v>Únor</v>
      </c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6"/>
    </row>
    <row r="221" spans="2:68" ht="18.75" x14ac:dyDescent="0.3">
      <c r="B221" s="25">
        <f t="shared" si="21"/>
        <v>217</v>
      </c>
      <c r="C221" s="14"/>
      <c r="D221" s="15" t="str">
        <f t="shared" si="22"/>
        <v>Únor</v>
      </c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6"/>
    </row>
    <row r="222" spans="2:68" ht="18.75" x14ac:dyDescent="0.3">
      <c r="B222" s="25">
        <f t="shared" si="21"/>
        <v>218</v>
      </c>
      <c r="C222" s="14"/>
      <c r="D222" s="15" t="str">
        <f t="shared" si="22"/>
        <v>Únor</v>
      </c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6"/>
    </row>
    <row r="223" spans="2:68" ht="18.75" x14ac:dyDescent="0.3">
      <c r="B223" s="25">
        <f t="shared" si="21"/>
        <v>219</v>
      </c>
      <c r="C223" s="14"/>
      <c r="D223" s="15" t="str">
        <f t="shared" si="22"/>
        <v>Únor</v>
      </c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6"/>
    </row>
    <row r="224" spans="2:68" ht="18.75" x14ac:dyDescent="0.3">
      <c r="B224" s="25">
        <f t="shared" si="21"/>
        <v>220</v>
      </c>
      <c r="C224" s="14"/>
      <c r="D224" s="15" t="str">
        <f t="shared" si="22"/>
        <v>Únor</v>
      </c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6"/>
    </row>
    <row r="225" spans="2:68" ht="18.75" x14ac:dyDescent="0.3">
      <c r="B225" s="25">
        <f t="shared" si="21"/>
        <v>221</v>
      </c>
      <c r="C225" s="14"/>
      <c r="D225" s="15" t="str">
        <f t="shared" si="22"/>
        <v>Únor</v>
      </c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6"/>
    </row>
    <row r="226" spans="2:68" ht="18.75" x14ac:dyDescent="0.3">
      <c r="B226" s="25">
        <f t="shared" si="21"/>
        <v>222</v>
      </c>
      <c r="C226" s="14"/>
      <c r="D226" s="15" t="str">
        <f t="shared" si="22"/>
        <v>Únor</v>
      </c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6"/>
    </row>
    <row r="227" spans="2:68" ht="18.75" x14ac:dyDescent="0.3">
      <c r="B227" s="25">
        <f t="shared" si="21"/>
        <v>223</v>
      </c>
      <c r="C227" s="14"/>
      <c r="D227" s="15" t="str">
        <f t="shared" si="22"/>
        <v>Únor</v>
      </c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6"/>
    </row>
    <row r="228" spans="2:68" ht="18.75" x14ac:dyDescent="0.3">
      <c r="B228" s="25">
        <f t="shared" si="21"/>
        <v>224</v>
      </c>
      <c r="C228" s="14"/>
      <c r="D228" s="15" t="str">
        <f t="shared" si="22"/>
        <v>Únor</v>
      </c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6"/>
    </row>
    <row r="229" spans="2:68" ht="18.75" x14ac:dyDescent="0.3">
      <c r="B229" s="25">
        <f t="shared" si="21"/>
        <v>225</v>
      </c>
      <c r="C229" s="14"/>
      <c r="D229" s="15" t="str">
        <f t="shared" si="22"/>
        <v>Únor</v>
      </c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6"/>
    </row>
    <row r="230" spans="2:68" ht="18.75" x14ac:dyDescent="0.3">
      <c r="B230" s="25">
        <f t="shared" si="21"/>
        <v>226</v>
      </c>
      <c r="C230" s="14"/>
      <c r="D230" s="15" t="str">
        <f t="shared" si="22"/>
        <v>Únor</v>
      </c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6"/>
    </row>
    <row r="231" spans="2:68" ht="18.75" x14ac:dyDescent="0.3">
      <c r="B231" s="25">
        <f t="shared" si="21"/>
        <v>227</v>
      </c>
      <c r="C231" s="14"/>
      <c r="D231" s="15" t="str">
        <f t="shared" si="22"/>
        <v>Únor</v>
      </c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6"/>
    </row>
    <row r="232" spans="2:68" ht="18.75" x14ac:dyDescent="0.3">
      <c r="B232" s="25">
        <f t="shared" si="21"/>
        <v>228</v>
      </c>
      <c r="C232" s="14"/>
      <c r="D232" s="15" t="str">
        <f t="shared" si="22"/>
        <v>Únor</v>
      </c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6"/>
    </row>
    <row r="233" spans="2:68" ht="18.75" x14ac:dyDescent="0.3">
      <c r="B233" s="25">
        <f t="shared" si="21"/>
        <v>229</v>
      </c>
      <c r="C233" s="14"/>
      <c r="D233" s="15" t="str">
        <f t="shared" si="22"/>
        <v>Únor</v>
      </c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6"/>
    </row>
    <row r="234" spans="2:68" ht="18.75" x14ac:dyDescent="0.3">
      <c r="B234" s="25">
        <f t="shared" si="21"/>
        <v>230</v>
      </c>
      <c r="C234" s="14"/>
      <c r="D234" s="15" t="str">
        <f t="shared" si="22"/>
        <v>Únor</v>
      </c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6"/>
    </row>
    <row r="235" spans="2:68" ht="18.75" x14ac:dyDescent="0.3">
      <c r="B235" s="25">
        <f t="shared" si="21"/>
        <v>231</v>
      </c>
      <c r="C235" s="14"/>
      <c r="D235" s="15" t="str">
        <f t="shared" si="22"/>
        <v>Únor</v>
      </c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6"/>
    </row>
    <row r="236" spans="2:68" ht="18.75" x14ac:dyDescent="0.3">
      <c r="B236" s="25">
        <f t="shared" si="21"/>
        <v>232</v>
      </c>
      <c r="C236" s="14"/>
      <c r="D236" s="15" t="str">
        <f t="shared" si="22"/>
        <v>Únor</v>
      </c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6"/>
    </row>
    <row r="237" spans="2:68" ht="18.75" x14ac:dyDescent="0.3">
      <c r="B237" s="25">
        <f t="shared" si="21"/>
        <v>233</v>
      </c>
      <c r="C237" s="14"/>
      <c r="D237" s="15" t="str">
        <f t="shared" si="22"/>
        <v>Únor</v>
      </c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6"/>
    </row>
    <row r="238" spans="2:68" ht="18.75" x14ac:dyDescent="0.3">
      <c r="B238" s="25">
        <f t="shared" si="21"/>
        <v>234</v>
      </c>
      <c r="C238" s="14"/>
      <c r="D238" s="15" t="str">
        <f t="shared" si="22"/>
        <v>Únor</v>
      </c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6"/>
    </row>
    <row r="239" spans="2:68" ht="18.75" x14ac:dyDescent="0.3">
      <c r="B239" s="25">
        <f t="shared" si="21"/>
        <v>235</v>
      </c>
      <c r="C239" s="14"/>
      <c r="D239" s="15" t="str">
        <f t="shared" si="22"/>
        <v>Únor</v>
      </c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6"/>
    </row>
    <row r="240" spans="2:68" ht="18.75" x14ac:dyDescent="0.3">
      <c r="B240" s="25">
        <f t="shared" si="21"/>
        <v>236</v>
      </c>
      <c r="C240" s="14"/>
      <c r="D240" s="15" t="str">
        <f t="shared" si="22"/>
        <v>Únor</v>
      </c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6"/>
    </row>
    <row r="241" spans="2:68" ht="18.75" x14ac:dyDescent="0.3">
      <c r="B241" s="25">
        <f t="shared" si="21"/>
        <v>237</v>
      </c>
      <c r="C241" s="14"/>
      <c r="D241" s="15" t="str">
        <f t="shared" si="22"/>
        <v>Únor</v>
      </c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6"/>
    </row>
    <row r="242" spans="2:68" ht="18.75" x14ac:dyDescent="0.3">
      <c r="B242" s="25">
        <f t="shared" si="21"/>
        <v>238</v>
      </c>
      <c r="C242" s="14"/>
      <c r="D242" s="15" t="str">
        <f t="shared" si="22"/>
        <v>Únor</v>
      </c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6"/>
    </row>
    <row r="243" spans="2:68" ht="18.75" x14ac:dyDescent="0.3">
      <c r="B243" s="25">
        <f t="shared" si="21"/>
        <v>239</v>
      </c>
      <c r="C243" s="14"/>
      <c r="D243" s="15" t="str">
        <f t="shared" si="22"/>
        <v>Únor</v>
      </c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6"/>
    </row>
    <row r="244" spans="2:68" ht="18.75" x14ac:dyDescent="0.3">
      <c r="B244" s="25">
        <f t="shared" si="21"/>
        <v>240</v>
      </c>
      <c r="C244" s="14"/>
      <c r="D244" s="15" t="str">
        <f t="shared" si="22"/>
        <v>Únor</v>
      </c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6"/>
    </row>
    <row r="245" spans="2:68" ht="18.75" x14ac:dyDescent="0.3">
      <c r="B245" s="25">
        <f t="shared" si="21"/>
        <v>241</v>
      </c>
      <c r="C245" s="14"/>
      <c r="D245" s="15" t="str">
        <f t="shared" si="22"/>
        <v>Únor</v>
      </c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6"/>
    </row>
    <row r="246" spans="2:68" ht="18.75" x14ac:dyDescent="0.3">
      <c r="B246" s="25">
        <f t="shared" si="21"/>
        <v>242</v>
      </c>
      <c r="C246" s="14"/>
      <c r="D246" s="15" t="str">
        <f t="shared" si="22"/>
        <v>Únor</v>
      </c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6"/>
    </row>
    <row r="247" spans="2:68" ht="18.75" x14ac:dyDescent="0.3">
      <c r="B247" s="25">
        <f t="shared" si="21"/>
        <v>243</v>
      </c>
      <c r="C247" s="14"/>
      <c r="D247" s="15" t="str">
        <f t="shared" si="22"/>
        <v>Únor</v>
      </c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6"/>
    </row>
    <row r="248" spans="2:68" ht="18.75" x14ac:dyDescent="0.3">
      <c r="B248" s="25">
        <f t="shared" si="21"/>
        <v>244</v>
      </c>
      <c r="C248" s="14"/>
      <c r="D248" s="15" t="str">
        <f t="shared" si="22"/>
        <v>Únor</v>
      </c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6"/>
    </row>
    <row r="249" spans="2:68" ht="18.75" x14ac:dyDescent="0.3">
      <c r="B249" s="25">
        <f t="shared" si="21"/>
        <v>245</v>
      </c>
      <c r="C249" s="14"/>
      <c r="D249" s="15" t="str">
        <f t="shared" si="22"/>
        <v>Únor</v>
      </c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6"/>
    </row>
    <row r="250" spans="2:68" ht="18.75" x14ac:dyDescent="0.3">
      <c r="B250" s="25">
        <f t="shared" si="21"/>
        <v>246</v>
      </c>
      <c r="C250" s="14"/>
      <c r="D250" s="15" t="str">
        <f t="shared" si="22"/>
        <v>Únor</v>
      </c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6"/>
    </row>
    <row r="251" spans="2:68" ht="18.75" x14ac:dyDescent="0.3">
      <c r="B251" s="25">
        <f t="shared" si="21"/>
        <v>247</v>
      </c>
      <c r="C251" s="14"/>
      <c r="D251" s="15" t="str">
        <f t="shared" si="22"/>
        <v>Únor</v>
      </c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6"/>
    </row>
    <row r="252" spans="2:68" ht="18.75" x14ac:dyDescent="0.3">
      <c r="B252" s="25">
        <f t="shared" si="21"/>
        <v>248</v>
      </c>
      <c r="C252" s="14"/>
      <c r="D252" s="15" t="str">
        <f t="shared" si="22"/>
        <v>Únor</v>
      </c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6"/>
    </row>
    <row r="253" spans="2:68" ht="18.75" x14ac:dyDescent="0.3">
      <c r="B253" s="25">
        <f t="shared" si="21"/>
        <v>249</v>
      </c>
      <c r="C253" s="14"/>
      <c r="D253" s="15" t="str">
        <f t="shared" si="22"/>
        <v>Únor</v>
      </c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6"/>
    </row>
    <row r="254" spans="2:68" ht="18.75" x14ac:dyDescent="0.3">
      <c r="B254" s="25">
        <f t="shared" si="21"/>
        <v>250</v>
      </c>
      <c r="C254" s="14"/>
      <c r="D254" s="15" t="str">
        <f t="shared" si="22"/>
        <v>Únor</v>
      </c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6"/>
    </row>
    <row r="255" spans="2:68" ht="18.75" x14ac:dyDescent="0.3">
      <c r="B255" s="25">
        <f t="shared" si="21"/>
        <v>251</v>
      </c>
      <c r="C255" s="14"/>
      <c r="D255" s="15" t="str">
        <f t="shared" si="22"/>
        <v>Únor</v>
      </c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6"/>
    </row>
    <row r="256" spans="2:68" ht="18.75" x14ac:dyDescent="0.3">
      <c r="B256" s="25">
        <f t="shared" si="21"/>
        <v>252</v>
      </c>
      <c r="C256" s="14"/>
      <c r="D256" s="15" t="str">
        <f t="shared" si="22"/>
        <v>Únor</v>
      </c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6"/>
    </row>
    <row r="257" spans="2:68" ht="18.75" x14ac:dyDescent="0.3">
      <c r="B257" s="25">
        <f t="shared" si="21"/>
        <v>253</v>
      </c>
      <c r="C257" s="14"/>
      <c r="D257" s="15" t="str">
        <f t="shared" si="22"/>
        <v>Únor</v>
      </c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6"/>
    </row>
    <row r="258" spans="2:68" ht="18.75" x14ac:dyDescent="0.3">
      <c r="B258" s="25">
        <f t="shared" si="21"/>
        <v>254</v>
      </c>
      <c r="C258" s="14"/>
      <c r="D258" s="15" t="str">
        <f t="shared" si="22"/>
        <v>Únor</v>
      </c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6"/>
    </row>
    <row r="259" spans="2:68" ht="18.75" x14ac:dyDescent="0.3">
      <c r="B259" s="25">
        <f t="shared" si="21"/>
        <v>255</v>
      </c>
      <c r="C259" s="14"/>
      <c r="D259" s="15" t="str">
        <f t="shared" si="22"/>
        <v>Únor</v>
      </c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6"/>
    </row>
    <row r="260" spans="2:68" ht="18.75" x14ac:dyDescent="0.3">
      <c r="B260" s="25">
        <f t="shared" si="21"/>
        <v>256</v>
      </c>
      <c r="C260" s="14"/>
      <c r="D260" s="15" t="str">
        <f t="shared" si="22"/>
        <v>Únor</v>
      </c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6"/>
    </row>
    <row r="261" spans="2:68" ht="18.75" x14ac:dyDescent="0.3">
      <c r="B261" s="25">
        <f t="shared" si="21"/>
        <v>257</v>
      </c>
      <c r="C261" s="14"/>
      <c r="D261" s="15" t="str">
        <f t="shared" si="22"/>
        <v>Únor</v>
      </c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6"/>
    </row>
    <row r="262" spans="2:68" ht="18.75" x14ac:dyDescent="0.3">
      <c r="B262" s="25">
        <f t="shared" ref="B262:B325" si="23">B261+1</f>
        <v>258</v>
      </c>
      <c r="C262" s="14"/>
      <c r="D262" s="15" t="str">
        <f t="shared" si="22"/>
        <v>Únor</v>
      </c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6"/>
    </row>
    <row r="263" spans="2:68" ht="18.75" x14ac:dyDescent="0.3">
      <c r="B263" s="25">
        <f t="shared" si="23"/>
        <v>259</v>
      </c>
      <c r="C263" s="14"/>
      <c r="D263" s="15" t="str">
        <f t="shared" ref="D263:D326" si="24">D262</f>
        <v>Únor</v>
      </c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6"/>
    </row>
    <row r="264" spans="2:68" ht="18.75" x14ac:dyDescent="0.3">
      <c r="B264" s="25">
        <f t="shared" si="23"/>
        <v>260</v>
      </c>
      <c r="C264" s="14"/>
      <c r="D264" s="15" t="str">
        <f t="shared" si="24"/>
        <v>Únor</v>
      </c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6"/>
    </row>
    <row r="265" spans="2:68" ht="18.75" x14ac:dyDescent="0.3">
      <c r="B265" s="25">
        <f t="shared" si="23"/>
        <v>261</v>
      </c>
      <c r="C265" s="14"/>
      <c r="D265" s="15" t="str">
        <f t="shared" si="24"/>
        <v>Únor</v>
      </c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6"/>
    </row>
    <row r="266" spans="2:68" ht="18.75" x14ac:dyDescent="0.3">
      <c r="B266" s="25">
        <f t="shared" si="23"/>
        <v>262</v>
      </c>
      <c r="C266" s="14"/>
      <c r="D266" s="15" t="str">
        <f t="shared" si="24"/>
        <v>Únor</v>
      </c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6"/>
    </row>
    <row r="267" spans="2:68" ht="18.75" x14ac:dyDescent="0.3">
      <c r="B267" s="25">
        <f t="shared" si="23"/>
        <v>263</v>
      </c>
      <c r="C267" s="14"/>
      <c r="D267" s="15" t="str">
        <f t="shared" si="24"/>
        <v>Únor</v>
      </c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6"/>
    </row>
    <row r="268" spans="2:68" ht="18.75" x14ac:dyDescent="0.3">
      <c r="B268" s="25">
        <f t="shared" si="23"/>
        <v>264</v>
      </c>
      <c r="C268" s="14"/>
      <c r="D268" s="15" t="str">
        <f t="shared" si="24"/>
        <v>Únor</v>
      </c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6"/>
    </row>
    <row r="269" spans="2:68" ht="18.75" x14ac:dyDescent="0.3">
      <c r="B269" s="25">
        <f t="shared" si="23"/>
        <v>265</v>
      </c>
      <c r="C269" s="14"/>
      <c r="D269" s="15" t="str">
        <f t="shared" si="24"/>
        <v>Únor</v>
      </c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6"/>
    </row>
    <row r="270" spans="2:68" ht="18.75" x14ac:dyDescent="0.3">
      <c r="B270" s="25">
        <f t="shared" si="23"/>
        <v>266</v>
      </c>
      <c r="C270" s="14"/>
      <c r="D270" s="15" t="str">
        <f t="shared" si="24"/>
        <v>Únor</v>
      </c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6"/>
    </row>
    <row r="271" spans="2:68" ht="18.75" x14ac:dyDescent="0.3">
      <c r="B271" s="25">
        <f t="shared" si="23"/>
        <v>267</v>
      </c>
      <c r="C271" s="14"/>
      <c r="D271" s="15" t="str">
        <f t="shared" si="24"/>
        <v>Únor</v>
      </c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6"/>
    </row>
    <row r="272" spans="2:68" ht="18.75" x14ac:dyDescent="0.3">
      <c r="B272" s="25">
        <f t="shared" si="23"/>
        <v>268</v>
      </c>
      <c r="C272" s="14"/>
      <c r="D272" s="15" t="str">
        <f t="shared" si="24"/>
        <v>Únor</v>
      </c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6"/>
    </row>
    <row r="273" spans="2:68" ht="18.75" x14ac:dyDescent="0.3">
      <c r="B273" s="25">
        <f t="shared" si="23"/>
        <v>269</v>
      </c>
      <c r="C273" s="14"/>
      <c r="D273" s="15" t="str">
        <f t="shared" si="24"/>
        <v>Únor</v>
      </c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6"/>
    </row>
    <row r="274" spans="2:68" ht="18.75" x14ac:dyDescent="0.3">
      <c r="B274" s="25">
        <f t="shared" si="23"/>
        <v>270</v>
      </c>
      <c r="C274" s="14"/>
      <c r="D274" s="15" t="str">
        <f t="shared" si="24"/>
        <v>Únor</v>
      </c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6"/>
    </row>
    <row r="275" spans="2:68" ht="18.75" x14ac:dyDescent="0.3">
      <c r="B275" s="25">
        <f t="shared" si="23"/>
        <v>271</v>
      </c>
      <c r="C275" s="14"/>
      <c r="D275" s="15" t="str">
        <f t="shared" si="24"/>
        <v>Únor</v>
      </c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6"/>
    </row>
    <row r="276" spans="2:68" ht="18.75" x14ac:dyDescent="0.3">
      <c r="B276" s="25">
        <f t="shared" si="23"/>
        <v>272</v>
      </c>
      <c r="C276" s="14"/>
      <c r="D276" s="15" t="str">
        <f t="shared" si="24"/>
        <v>Únor</v>
      </c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6"/>
    </row>
    <row r="277" spans="2:68" ht="18.75" x14ac:dyDescent="0.3">
      <c r="B277" s="25">
        <f t="shared" si="23"/>
        <v>273</v>
      </c>
      <c r="C277" s="14"/>
      <c r="D277" s="15" t="str">
        <f t="shared" si="24"/>
        <v>Únor</v>
      </c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6"/>
    </row>
    <row r="278" spans="2:68" ht="18.75" x14ac:dyDescent="0.3">
      <c r="B278" s="25">
        <f t="shared" si="23"/>
        <v>274</v>
      </c>
      <c r="C278" s="14"/>
      <c r="D278" s="15" t="str">
        <f t="shared" si="24"/>
        <v>Únor</v>
      </c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6"/>
    </row>
    <row r="279" spans="2:68" ht="18.75" x14ac:dyDescent="0.3">
      <c r="B279" s="25">
        <f t="shared" si="23"/>
        <v>275</v>
      </c>
      <c r="C279" s="14"/>
      <c r="D279" s="15" t="str">
        <f t="shared" si="24"/>
        <v>Únor</v>
      </c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6"/>
    </row>
    <row r="280" spans="2:68" ht="18.75" x14ac:dyDescent="0.3">
      <c r="B280" s="25">
        <f t="shared" si="23"/>
        <v>276</v>
      </c>
      <c r="C280" s="14"/>
      <c r="D280" s="15" t="str">
        <f t="shared" si="24"/>
        <v>Únor</v>
      </c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6"/>
    </row>
    <row r="281" spans="2:68" ht="18.75" x14ac:dyDescent="0.3">
      <c r="B281" s="25">
        <f t="shared" si="23"/>
        <v>277</v>
      </c>
      <c r="C281" s="14"/>
      <c r="D281" s="15" t="str">
        <f t="shared" si="24"/>
        <v>Únor</v>
      </c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6"/>
    </row>
    <row r="282" spans="2:68" ht="18.75" x14ac:dyDescent="0.3">
      <c r="B282" s="25">
        <f t="shared" si="23"/>
        <v>278</v>
      </c>
      <c r="C282" s="14"/>
      <c r="D282" s="15" t="str">
        <f t="shared" si="24"/>
        <v>Únor</v>
      </c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6"/>
    </row>
    <row r="283" spans="2:68" ht="18.75" x14ac:dyDescent="0.3">
      <c r="B283" s="25">
        <f t="shared" si="23"/>
        <v>279</v>
      </c>
      <c r="C283" s="14"/>
      <c r="D283" s="15" t="str">
        <f t="shared" si="24"/>
        <v>Únor</v>
      </c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6"/>
    </row>
    <row r="284" spans="2:68" ht="18.75" x14ac:dyDescent="0.3">
      <c r="B284" s="25">
        <f t="shared" si="23"/>
        <v>280</v>
      </c>
      <c r="C284" s="14"/>
      <c r="D284" s="15" t="str">
        <f t="shared" si="24"/>
        <v>Únor</v>
      </c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6"/>
    </row>
    <row r="285" spans="2:68" ht="18.75" x14ac:dyDescent="0.3">
      <c r="B285" s="25">
        <f t="shared" si="23"/>
        <v>281</v>
      </c>
      <c r="C285" s="14"/>
      <c r="D285" s="15" t="str">
        <f t="shared" si="24"/>
        <v>Únor</v>
      </c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6"/>
    </row>
    <row r="286" spans="2:68" ht="18.75" x14ac:dyDescent="0.3">
      <c r="B286" s="25">
        <f t="shared" si="23"/>
        <v>282</v>
      </c>
      <c r="C286" s="14"/>
      <c r="D286" s="15" t="str">
        <f t="shared" si="24"/>
        <v>Únor</v>
      </c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6"/>
    </row>
    <row r="287" spans="2:68" ht="18.75" x14ac:dyDescent="0.3">
      <c r="B287" s="25">
        <f t="shared" si="23"/>
        <v>283</v>
      </c>
      <c r="C287" s="14"/>
      <c r="D287" s="15" t="str">
        <f t="shared" si="24"/>
        <v>Únor</v>
      </c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6"/>
    </row>
    <row r="288" spans="2:68" ht="18.75" x14ac:dyDescent="0.3">
      <c r="B288" s="25">
        <f t="shared" si="23"/>
        <v>284</v>
      </c>
      <c r="C288" s="14"/>
      <c r="D288" s="15" t="str">
        <f t="shared" si="24"/>
        <v>Únor</v>
      </c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6"/>
    </row>
    <row r="289" spans="2:68" ht="18.75" x14ac:dyDescent="0.3">
      <c r="B289" s="25">
        <f t="shared" si="23"/>
        <v>285</v>
      </c>
      <c r="C289" s="14"/>
      <c r="D289" s="15" t="str">
        <f t="shared" si="24"/>
        <v>Únor</v>
      </c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6"/>
    </row>
    <row r="290" spans="2:68" ht="18.75" x14ac:dyDescent="0.3">
      <c r="B290" s="25">
        <f t="shared" si="23"/>
        <v>286</v>
      </c>
      <c r="C290" s="14"/>
      <c r="D290" s="15" t="str">
        <f t="shared" si="24"/>
        <v>Únor</v>
      </c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6"/>
    </row>
    <row r="291" spans="2:68" ht="18.75" x14ac:dyDescent="0.3">
      <c r="B291" s="25">
        <f t="shared" si="23"/>
        <v>287</v>
      </c>
      <c r="C291" s="14"/>
      <c r="D291" s="15" t="str">
        <f t="shared" si="24"/>
        <v>Únor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6"/>
    </row>
    <row r="292" spans="2:68" ht="18.75" x14ac:dyDescent="0.3">
      <c r="B292" s="25">
        <f t="shared" si="23"/>
        <v>288</v>
      </c>
      <c r="C292" s="14"/>
      <c r="D292" s="15" t="str">
        <f t="shared" si="24"/>
        <v>Únor</v>
      </c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6"/>
    </row>
    <row r="293" spans="2:68" ht="18.75" x14ac:dyDescent="0.3">
      <c r="B293" s="25">
        <f t="shared" si="23"/>
        <v>289</v>
      </c>
      <c r="C293" s="14"/>
      <c r="D293" s="15" t="str">
        <f t="shared" si="24"/>
        <v>Únor</v>
      </c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6"/>
    </row>
    <row r="294" spans="2:68" ht="18.75" x14ac:dyDescent="0.3">
      <c r="B294" s="25">
        <f t="shared" si="23"/>
        <v>290</v>
      </c>
      <c r="C294" s="14"/>
      <c r="D294" s="15" t="str">
        <f t="shared" si="24"/>
        <v>Únor</v>
      </c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6"/>
    </row>
    <row r="295" spans="2:68" ht="18.75" x14ac:dyDescent="0.3">
      <c r="B295" s="25">
        <f t="shared" si="23"/>
        <v>291</v>
      </c>
      <c r="C295" s="14"/>
      <c r="D295" s="15" t="str">
        <f t="shared" si="24"/>
        <v>Únor</v>
      </c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6"/>
    </row>
    <row r="296" spans="2:68" ht="18.75" x14ac:dyDescent="0.3">
      <c r="B296" s="25">
        <f t="shared" si="23"/>
        <v>292</v>
      </c>
      <c r="C296" s="14"/>
      <c r="D296" s="15" t="str">
        <f t="shared" si="24"/>
        <v>Únor</v>
      </c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6"/>
    </row>
    <row r="297" spans="2:68" ht="18.75" x14ac:dyDescent="0.3">
      <c r="B297" s="25">
        <f t="shared" si="23"/>
        <v>293</v>
      </c>
      <c r="C297" s="14"/>
      <c r="D297" s="15" t="str">
        <f t="shared" si="24"/>
        <v>Únor</v>
      </c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6"/>
    </row>
    <row r="298" spans="2:68" ht="18.75" x14ac:dyDescent="0.3">
      <c r="B298" s="25">
        <f t="shared" si="23"/>
        <v>294</v>
      </c>
      <c r="C298" s="14"/>
      <c r="D298" s="15" t="str">
        <f t="shared" si="24"/>
        <v>Únor</v>
      </c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6"/>
    </row>
    <row r="299" spans="2:68" ht="18.75" x14ac:dyDescent="0.3">
      <c r="B299" s="25">
        <f t="shared" si="23"/>
        <v>295</v>
      </c>
      <c r="C299" s="14"/>
      <c r="D299" s="15" t="str">
        <f t="shared" si="24"/>
        <v>Únor</v>
      </c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6"/>
    </row>
    <row r="300" spans="2:68" ht="18.75" x14ac:dyDescent="0.3">
      <c r="B300" s="25">
        <f t="shared" si="23"/>
        <v>296</v>
      </c>
      <c r="C300" s="14"/>
      <c r="D300" s="15" t="str">
        <f t="shared" si="24"/>
        <v>Únor</v>
      </c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6"/>
    </row>
    <row r="301" spans="2:68" ht="18.75" x14ac:dyDescent="0.3">
      <c r="B301" s="25">
        <f t="shared" si="23"/>
        <v>297</v>
      </c>
      <c r="C301" s="14"/>
      <c r="D301" s="15" t="str">
        <f t="shared" si="24"/>
        <v>Únor</v>
      </c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6"/>
    </row>
    <row r="302" spans="2:68" ht="18.75" x14ac:dyDescent="0.3">
      <c r="B302" s="25">
        <f t="shared" si="23"/>
        <v>298</v>
      </c>
      <c r="C302" s="14"/>
      <c r="D302" s="15" t="str">
        <f t="shared" si="24"/>
        <v>Únor</v>
      </c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6"/>
    </row>
    <row r="303" spans="2:68" ht="18.75" x14ac:dyDescent="0.3">
      <c r="B303" s="25">
        <f t="shared" si="23"/>
        <v>299</v>
      </c>
      <c r="C303" s="14"/>
      <c r="D303" s="15" t="str">
        <f t="shared" si="24"/>
        <v>Únor</v>
      </c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6"/>
    </row>
    <row r="304" spans="2:68" ht="18.75" x14ac:dyDescent="0.3">
      <c r="B304" s="25">
        <f t="shared" si="23"/>
        <v>300</v>
      </c>
      <c r="C304" s="14"/>
      <c r="D304" s="15" t="str">
        <f t="shared" si="24"/>
        <v>Únor</v>
      </c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6"/>
    </row>
    <row r="305" spans="2:68" ht="18.75" x14ac:dyDescent="0.3">
      <c r="B305" s="25">
        <f t="shared" si="23"/>
        <v>301</v>
      </c>
      <c r="C305" s="14"/>
      <c r="D305" s="15" t="str">
        <f t="shared" si="24"/>
        <v>Únor</v>
      </c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6"/>
    </row>
    <row r="306" spans="2:68" ht="18.75" x14ac:dyDescent="0.3">
      <c r="B306" s="25">
        <f t="shared" si="23"/>
        <v>302</v>
      </c>
      <c r="C306" s="14"/>
      <c r="D306" s="15" t="str">
        <f t="shared" si="24"/>
        <v>Únor</v>
      </c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6"/>
    </row>
    <row r="307" spans="2:68" ht="18.75" x14ac:dyDescent="0.3">
      <c r="B307" s="25">
        <f t="shared" si="23"/>
        <v>303</v>
      </c>
      <c r="C307" s="14"/>
      <c r="D307" s="15" t="str">
        <f t="shared" si="24"/>
        <v>Únor</v>
      </c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6"/>
    </row>
    <row r="308" spans="2:68" ht="18.75" x14ac:dyDescent="0.3">
      <c r="B308" s="25">
        <f t="shared" si="23"/>
        <v>304</v>
      </c>
      <c r="C308" s="14"/>
      <c r="D308" s="15" t="str">
        <f t="shared" si="24"/>
        <v>Únor</v>
      </c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6"/>
    </row>
    <row r="309" spans="2:68" ht="18.75" x14ac:dyDescent="0.3">
      <c r="B309" s="25">
        <f t="shared" si="23"/>
        <v>305</v>
      </c>
      <c r="C309" s="14"/>
      <c r="D309" s="15" t="str">
        <f t="shared" si="24"/>
        <v>Únor</v>
      </c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6"/>
    </row>
    <row r="310" spans="2:68" ht="18.75" x14ac:dyDescent="0.3">
      <c r="B310" s="25">
        <f t="shared" si="23"/>
        <v>306</v>
      </c>
      <c r="C310" s="14"/>
      <c r="D310" s="15" t="str">
        <f t="shared" si="24"/>
        <v>Únor</v>
      </c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6"/>
    </row>
    <row r="311" spans="2:68" ht="18.75" x14ac:dyDescent="0.3">
      <c r="B311" s="25">
        <f t="shared" si="23"/>
        <v>307</v>
      </c>
      <c r="C311" s="14"/>
      <c r="D311" s="15" t="str">
        <f t="shared" si="24"/>
        <v>Únor</v>
      </c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6"/>
    </row>
    <row r="312" spans="2:68" ht="18.75" x14ac:dyDescent="0.3">
      <c r="B312" s="25">
        <f t="shared" si="23"/>
        <v>308</v>
      </c>
      <c r="C312" s="14"/>
      <c r="D312" s="15" t="str">
        <f t="shared" si="24"/>
        <v>Únor</v>
      </c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6"/>
    </row>
    <row r="313" spans="2:68" ht="18.75" x14ac:dyDescent="0.3">
      <c r="B313" s="25">
        <f t="shared" si="23"/>
        <v>309</v>
      </c>
      <c r="C313" s="14"/>
      <c r="D313" s="15" t="str">
        <f t="shared" si="24"/>
        <v>Únor</v>
      </c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6"/>
    </row>
    <row r="314" spans="2:68" ht="18.75" x14ac:dyDescent="0.3">
      <c r="B314" s="25">
        <f t="shared" si="23"/>
        <v>310</v>
      </c>
      <c r="C314" s="14"/>
      <c r="D314" s="15" t="str">
        <f t="shared" si="24"/>
        <v>Únor</v>
      </c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6"/>
    </row>
    <row r="315" spans="2:68" ht="18.75" x14ac:dyDescent="0.3">
      <c r="B315" s="25">
        <f t="shared" si="23"/>
        <v>311</v>
      </c>
      <c r="C315" s="14"/>
      <c r="D315" s="15" t="str">
        <f t="shared" si="24"/>
        <v>Únor</v>
      </c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6"/>
    </row>
    <row r="316" spans="2:68" ht="18.75" x14ac:dyDescent="0.3">
      <c r="B316" s="25">
        <f t="shared" si="23"/>
        <v>312</v>
      </c>
      <c r="C316" s="14"/>
      <c r="D316" s="15" t="str">
        <f t="shared" si="24"/>
        <v>Únor</v>
      </c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6"/>
    </row>
    <row r="317" spans="2:68" ht="18.75" x14ac:dyDescent="0.3">
      <c r="B317" s="25">
        <f t="shared" si="23"/>
        <v>313</v>
      </c>
      <c r="C317" s="14"/>
      <c r="D317" s="15" t="str">
        <f t="shared" si="24"/>
        <v>Únor</v>
      </c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6"/>
    </row>
    <row r="318" spans="2:68" ht="18.75" x14ac:dyDescent="0.3">
      <c r="B318" s="25">
        <f t="shared" si="23"/>
        <v>314</v>
      </c>
      <c r="C318" s="14"/>
      <c r="D318" s="15" t="str">
        <f t="shared" si="24"/>
        <v>Únor</v>
      </c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6"/>
    </row>
    <row r="319" spans="2:68" ht="18.75" x14ac:dyDescent="0.3">
      <c r="B319" s="25">
        <f t="shared" si="23"/>
        <v>315</v>
      </c>
      <c r="C319" s="14"/>
      <c r="D319" s="15" t="str">
        <f t="shared" si="24"/>
        <v>Únor</v>
      </c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6"/>
    </row>
    <row r="320" spans="2:68" ht="18.75" x14ac:dyDescent="0.3">
      <c r="B320" s="25">
        <f t="shared" si="23"/>
        <v>316</v>
      </c>
      <c r="C320" s="14"/>
      <c r="D320" s="15" t="str">
        <f t="shared" si="24"/>
        <v>Únor</v>
      </c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6"/>
    </row>
    <row r="321" spans="2:68" ht="18.75" x14ac:dyDescent="0.3">
      <c r="B321" s="25">
        <f t="shared" si="23"/>
        <v>317</v>
      </c>
      <c r="C321" s="14"/>
      <c r="D321" s="15" t="str">
        <f t="shared" si="24"/>
        <v>Únor</v>
      </c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6"/>
    </row>
    <row r="322" spans="2:68" ht="18.75" x14ac:dyDescent="0.3">
      <c r="B322" s="25">
        <f t="shared" si="23"/>
        <v>318</v>
      </c>
      <c r="C322" s="14"/>
      <c r="D322" s="15" t="str">
        <f t="shared" si="24"/>
        <v>Únor</v>
      </c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6"/>
    </row>
    <row r="323" spans="2:68" ht="18.75" x14ac:dyDescent="0.3">
      <c r="B323" s="25">
        <f t="shared" si="23"/>
        <v>319</v>
      </c>
      <c r="C323" s="14"/>
      <c r="D323" s="15" t="str">
        <f t="shared" si="24"/>
        <v>Únor</v>
      </c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6"/>
    </row>
    <row r="324" spans="2:68" ht="18.75" x14ac:dyDescent="0.3">
      <c r="B324" s="25">
        <f t="shared" si="23"/>
        <v>320</v>
      </c>
      <c r="C324" s="14"/>
      <c r="D324" s="15" t="str">
        <f t="shared" si="24"/>
        <v>Únor</v>
      </c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6"/>
    </row>
    <row r="325" spans="2:68" ht="18.75" x14ac:dyDescent="0.3">
      <c r="B325" s="25">
        <f t="shared" si="23"/>
        <v>321</v>
      </c>
      <c r="C325" s="14"/>
      <c r="D325" s="15" t="str">
        <f t="shared" si="24"/>
        <v>Únor</v>
      </c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6"/>
    </row>
    <row r="326" spans="2:68" ht="18.75" x14ac:dyDescent="0.3">
      <c r="B326" s="25">
        <f t="shared" ref="B326:B360" si="25">B325+1</f>
        <v>322</v>
      </c>
      <c r="C326" s="14"/>
      <c r="D326" s="15" t="str">
        <f t="shared" si="24"/>
        <v>Únor</v>
      </c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6"/>
    </row>
    <row r="327" spans="2:68" ht="18.75" x14ac:dyDescent="0.3">
      <c r="B327" s="25">
        <f t="shared" si="25"/>
        <v>323</v>
      </c>
      <c r="C327" s="14"/>
      <c r="D327" s="15" t="str">
        <f t="shared" ref="D327:D360" si="26">D326</f>
        <v>Únor</v>
      </c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6"/>
    </row>
    <row r="328" spans="2:68" ht="18.75" x14ac:dyDescent="0.3">
      <c r="B328" s="25">
        <f t="shared" si="25"/>
        <v>324</v>
      </c>
      <c r="C328" s="14"/>
      <c r="D328" s="15" t="str">
        <f t="shared" si="26"/>
        <v>Únor</v>
      </c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6"/>
    </row>
    <row r="329" spans="2:68" ht="18.75" x14ac:dyDescent="0.3">
      <c r="B329" s="25">
        <f t="shared" si="25"/>
        <v>325</v>
      </c>
      <c r="C329" s="14"/>
      <c r="D329" s="15" t="str">
        <f t="shared" si="26"/>
        <v>Únor</v>
      </c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6"/>
    </row>
    <row r="330" spans="2:68" ht="18.75" x14ac:dyDescent="0.3">
      <c r="B330" s="25">
        <f t="shared" si="25"/>
        <v>326</v>
      </c>
      <c r="C330" s="14"/>
      <c r="D330" s="15" t="str">
        <f t="shared" si="26"/>
        <v>Únor</v>
      </c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6"/>
    </row>
    <row r="331" spans="2:68" ht="18.75" x14ac:dyDescent="0.3">
      <c r="B331" s="25">
        <f t="shared" si="25"/>
        <v>327</v>
      </c>
      <c r="C331" s="14"/>
      <c r="D331" s="15" t="str">
        <f t="shared" si="26"/>
        <v>Únor</v>
      </c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6"/>
    </row>
    <row r="332" spans="2:68" ht="18.75" x14ac:dyDescent="0.3">
      <c r="B332" s="25">
        <f t="shared" si="25"/>
        <v>328</v>
      </c>
      <c r="C332" s="14"/>
      <c r="D332" s="15" t="str">
        <f t="shared" si="26"/>
        <v>Únor</v>
      </c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6"/>
    </row>
    <row r="333" spans="2:68" ht="18.75" x14ac:dyDescent="0.3">
      <c r="B333" s="25">
        <f t="shared" si="25"/>
        <v>329</v>
      </c>
      <c r="C333" s="14"/>
      <c r="D333" s="15" t="str">
        <f t="shared" si="26"/>
        <v>Únor</v>
      </c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6"/>
    </row>
    <row r="334" spans="2:68" ht="18.75" x14ac:dyDescent="0.3">
      <c r="B334" s="25">
        <f t="shared" si="25"/>
        <v>330</v>
      </c>
      <c r="C334" s="14"/>
      <c r="D334" s="15" t="str">
        <f t="shared" si="26"/>
        <v>Únor</v>
      </c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6"/>
    </row>
    <row r="335" spans="2:68" ht="18.75" x14ac:dyDescent="0.3">
      <c r="B335" s="25">
        <f t="shared" si="25"/>
        <v>331</v>
      </c>
      <c r="C335" s="14"/>
      <c r="D335" s="15" t="str">
        <f t="shared" si="26"/>
        <v>Únor</v>
      </c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6"/>
    </row>
    <row r="336" spans="2:68" ht="18.75" x14ac:dyDescent="0.3">
      <c r="B336" s="25">
        <f t="shared" si="25"/>
        <v>332</v>
      </c>
      <c r="C336" s="14"/>
      <c r="D336" s="15" t="str">
        <f t="shared" si="26"/>
        <v>Únor</v>
      </c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6"/>
    </row>
    <row r="337" spans="2:68" ht="18.75" x14ac:dyDescent="0.3">
      <c r="B337" s="25">
        <f t="shared" si="25"/>
        <v>333</v>
      </c>
      <c r="C337" s="14"/>
      <c r="D337" s="15" t="str">
        <f t="shared" si="26"/>
        <v>Únor</v>
      </c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6"/>
    </row>
    <row r="338" spans="2:68" ht="18.75" x14ac:dyDescent="0.3">
      <c r="B338" s="25">
        <f t="shared" si="25"/>
        <v>334</v>
      </c>
      <c r="C338" s="14"/>
      <c r="D338" s="15" t="str">
        <f t="shared" si="26"/>
        <v>Únor</v>
      </c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6"/>
    </row>
    <row r="339" spans="2:68" ht="18.75" x14ac:dyDescent="0.3">
      <c r="B339" s="25">
        <f t="shared" si="25"/>
        <v>335</v>
      </c>
      <c r="C339" s="14"/>
      <c r="D339" s="15" t="str">
        <f t="shared" si="26"/>
        <v>Únor</v>
      </c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6"/>
    </row>
    <row r="340" spans="2:68" ht="18.75" x14ac:dyDescent="0.3">
      <c r="B340" s="25">
        <f t="shared" si="25"/>
        <v>336</v>
      </c>
      <c r="C340" s="14"/>
      <c r="D340" s="15" t="str">
        <f t="shared" si="26"/>
        <v>Únor</v>
      </c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6"/>
    </row>
    <row r="341" spans="2:68" ht="18.75" x14ac:dyDescent="0.3">
      <c r="B341" s="25">
        <f t="shared" si="25"/>
        <v>337</v>
      </c>
      <c r="C341" s="14"/>
      <c r="D341" s="15" t="str">
        <f t="shared" si="26"/>
        <v>Únor</v>
      </c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6"/>
    </row>
    <row r="342" spans="2:68" ht="18.75" x14ac:dyDescent="0.3">
      <c r="B342" s="25">
        <f t="shared" si="25"/>
        <v>338</v>
      </c>
      <c r="C342" s="14"/>
      <c r="D342" s="15" t="str">
        <f t="shared" si="26"/>
        <v>Únor</v>
      </c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6"/>
    </row>
    <row r="343" spans="2:68" ht="18.75" x14ac:dyDescent="0.3">
      <c r="B343" s="25">
        <f t="shared" si="25"/>
        <v>339</v>
      </c>
      <c r="C343" s="14"/>
      <c r="D343" s="15" t="str">
        <f t="shared" si="26"/>
        <v>Únor</v>
      </c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6"/>
    </row>
    <row r="344" spans="2:68" ht="18.75" x14ac:dyDescent="0.3">
      <c r="B344" s="25">
        <f t="shared" si="25"/>
        <v>340</v>
      </c>
      <c r="C344" s="14"/>
      <c r="D344" s="15" t="str">
        <f t="shared" si="26"/>
        <v>Únor</v>
      </c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6"/>
    </row>
    <row r="345" spans="2:68" ht="18.75" x14ac:dyDescent="0.3">
      <c r="B345" s="25">
        <f t="shared" si="25"/>
        <v>341</v>
      </c>
      <c r="C345" s="14"/>
      <c r="D345" s="15" t="str">
        <f t="shared" si="26"/>
        <v>Únor</v>
      </c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6"/>
    </row>
    <row r="346" spans="2:68" ht="18.75" x14ac:dyDescent="0.3">
      <c r="B346" s="25">
        <f t="shared" si="25"/>
        <v>342</v>
      </c>
      <c r="C346" s="14"/>
      <c r="D346" s="15" t="str">
        <f t="shared" si="26"/>
        <v>Únor</v>
      </c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6"/>
    </row>
    <row r="347" spans="2:68" ht="18.75" x14ac:dyDescent="0.3">
      <c r="B347" s="25">
        <f t="shared" si="25"/>
        <v>343</v>
      </c>
      <c r="C347" s="14"/>
      <c r="D347" s="15" t="str">
        <f t="shared" si="26"/>
        <v>Únor</v>
      </c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6"/>
    </row>
    <row r="348" spans="2:68" ht="18.75" x14ac:dyDescent="0.3">
      <c r="B348" s="25">
        <f t="shared" si="25"/>
        <v>344</v>
      </c>
      <c r="C348" s="14"/>
      <c r="D348" s="15" t="str">
        <f t="shared" si="26"/>
        <v>Únor</v>
      </c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6"/>
    </row>
    <row r="349" spans="2:68" ht="18.75" x14ac:dyDescent="0.3">
      <c r="B349" s="25">
        <f t="shared" si="25"/>
        <v>345</v>
      </c>
      <c r="C349" s="14"/>
      <c r="D349" s="15" t="str">
        <f t="shared" si="26"/>
        <v>Únor</v>
      </c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6"/>
    </row>
    <row r="350" spans="2:68" ht="18.75" x14ac:dyDescent="0.3">
      <c r="B350" s="25">
        <f t="shared" si="25"/>
        <v>346</v>
      </c>
      <c r="C350" s="14"/>
      <c r="D350" s="15" t="str">
        <f t="shared" si="26"/>
        <v>Únor</v>
      </c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6"/>
    </row>
    <row r="351" spans="2:68" ht="18.75" x14ac:dyDescent="0.3">
      <c r="B351" s="25">
        <f t="shared" si="25"/>
        <v>347</v>
      </c>
      <c r="C351" s="14"/>
      <c r="D351" s="15" t="str">
        <f t="shared" si="26"/>
        <v>Únor</v>
      </c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6"/>
    </row>
    <row r="352" spans="2:68" ht="18.75" x14ac:dyDescent="0.3">
      <c r="B352" s="25">
        <f t="shared" si="25"/>
        <v>348</v>
      </c>
      <c r="C352" s="14"/>
      <c r="D352" s="15" t="str">
        <f t="shared" si="26"/>
        <v>Únor</v>
      </c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6"/>
    </row>
    <row r="353" spans="2:68" ht="18.75" x14ac:dyDescent="0.3">
      <c r="B353" s="25">
        <f t="shared" si="25"/>
        <v>349</v>
      </c>
      <c r="C353" s="14"/>
      <c r="D353" s="15" t="str">
        <f t="shared" si="26"/>
        <v>Únor</v>
      </c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6"/>
    </row>
    <row r="354" spans="2:68" ht="18.75" x14ac:dyDescent="0.3">
      <c r="B354" s="25">
        <f t="shared" si="25"/>
        <v>350</v>
      </c>
      <c r="C354" s="14"/>
      <c r="D354" s="15" t="str">
        <f t="shared" si="26"/>
        <v>Únor</v>
      </c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6"/>
    </row>
    <row r="355" spans="2:68" ht="18.75" x14ac:dyDescent="0.3">
      <c r="B355" s="25">
        <f t="shared" si="25"/>
        <v>351</v>
      </c>
      <c r="C355" s="14"/>
      <c r="D355" s="15" t="str">
        <f t="shared" si="26"/>
        <v>Únor</v>
      </c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6"/>
    </row>
    <row r="356" spans="2:68" ht="18.75" x14ac:dyDescent="0.3">
      <c r="B356" s="25">
        <f t="shared" si="25"/>
        <v>352</v>
      </c>
      <c r="C356" s="14"/>
      <c r="D356" s="15" t="str">
        <f t="shared" si="26"/>
        <v>Únor</v>
      </c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6"/>
    </row>
    <row r="357" spans="2:68" ht="18.75" x14ac:dyDescent="0.3">
      <c r="B357" s="25">
        <f t="shared" si="25"/>
        <v>353</v>
      </c>
      <c r="C357" s="14"/>
      <c r="D357" s="15" t="str">
        <f t="shared" si="26"/>
        <v>Únor</v>
      </c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6"/>
    </row>
    <row r="358" spans="2:68" ht="18.75" x14ac:dyDescent="0.3">
      <c r="B358" s="25">
        <f t="shared" si="25"/>
        <v>354</v>
      </c>
      <c r="C358" s="14"/>
      <c r="D358" s="15" t="str">
        <f t="shared" si="26"/>
        <v>Únor</v>
      </c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6"/>
    </row>
    <row r="359" spans="2:68" ht="18.75" x14ac:dyDescent="0.3">
      <c r="B359" s="25">
        <f t="shared" si="25"/>
        <v>355</v>
      </c>
      <c r="C359" s="14"/>
      <c r="D359" s="15" t="str">
        <f t="shared" si="26"/>
        <v>Únor</v>
      </c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6"/>
    </row>
    <row r="360" spans="2:68" ht="19.5" thickBot="1" x14ac:dyDescent="0.35">
      <c r="B360" s="25">
        <f t="shared" si="25"/>
        <v>356</v>
      </c>
      <c r="C360" s="17"/>
      <c r="D360" s="15" t="str">
        <f t="shared" si="26"/>
        <v>Únor</v>
      </c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9"/>
    </row>
  </sheetData>
  <autoFilter ref="A4:BP360" xr:uid="{BE0BC099-7A5E-4B0E-8B74-2B3ED1340ABC}"/>
  <phoneticPr fontId="16" type="noConversion"/>
  <conditionalFormatting sqref="L121:L122 L103:L119 L92:L100 L5:L28 L88:L90 L30:L86 L148:L360">
    <cfRule type="cellIs" dxfId="3" priority="2" operator="equal">
      <formula>0</formula>
    </cfRule>
  </conditionalFormatting>
  <conditionalFormatting sqref="L125">
    <cfRule type="cellIs" dxfId="2" priority="1" operator="equal">
      <formula>0</formula>
    </cfRule>
  </conditionalFormatting>
  <conditionalFormatting sqref="BP5:BP1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2" xr:uid="{44A23B2B-1D5B-4B71-B23A-5ECCE2373987}">
      <formula1>$BY$5:$BY$16</formula1>
    </dataValidation>
  </dataValidations>
  <pageMargins left="0.7" right="0.7" top="0.78740157499999996" bottom="0.78740157499999996" header="0.3" footer="0.3"/>
  <pageSetup paperSize="9" orientation="portrait" r:id="rId1"/>
  <headerFooter>
    <oddHeader>&amp;R&amp;"Calibri"&amp;10&amp;K000000 Interní&amp;1#_x000D_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AY363"/>
  <sheetViews>
    <sheetView topLeftCell="A128" zoomScaleNormal="100" workbookViewId="0">
      <selection activeCell="C134" sqref="C134"/>
    </sheetView>
  </sheetViews>
  <sheetFormatPr defaultColWidth="8.85546875" defaultRowHeight="15" outlineLevelCol="1" x14ac:dyDescent="0.25"/>
  <cols>
    <col min="1" max="1" width="4" bestFit="1" customWidth="1"/>
    <col min="2" max="2" width="32.42578125" bestFit="1" customWidth="1"/>
    <col min="3" max="3" width="11.42578125" customWidth="1"/>
    <col min="4" max="6" width="9.140625" customWidth="1" outlineLevel="1"/>
    <col min="7" max="7" width="7" customWidth="1" outlineLevel="1"/>
    <col min="9" max="9" width="9.140625" hidden="1" customWidth="1" outlineLevel="1"/>
    <col min="10" max="10" width="13.85546875" hidden="1" customWidth="1" outlineLevel="1"/>
    <col min="11" max="11" width="14.85546875" hidden="1" customWidth="1" outlineLevel="1"/>
    <col min="12" max="14" width="9.140625" hidden="1" customWidth="1" outlineLevel="1"/>
    <col min="15" max="15" width="9.140625" collapsed="1"/>
    <col min="16" max="17" width="9.140625" hidden="1" customWidth="1" outlineLevel="1"/>
    <col min="18" max="18" width="9.140625" collapsed="1"/>
    <col min="19" max="27" width="9.140625" hidden="1" customWidth="1" outlineLevel="1"/>
    <col min="28" max="28" width="9.140625" collapsed="1"/>
    <col min="29" max="37" width="9.140625" hidden="1" customWidth="1" outlineLevel="1"/>
    <col min="38" max="38" width="9.140625" collapsed="1"/>
    <col min="39" max="41" width="9.140625" customWidth="1" outlineLevel="1"/>
    <col min="46" max="46" width="16.28515625" bestFit="1" customWidth="1"/>
    <col min="48" max="48" width="4.42578125" customWidth="1"/>
  </cols>
  <sheetData>
    <row r="1" spans="1:51" x14ac:dyDescent="0.25">
      <c r="B1">
        <v>1</v>
      </c>
      <c r="C1">
        <v>2</v>
      </c>
      <c r="D1">
        <v>5</v>
      </c>
      <c r="E1">
        <v>6</v>
      </c>
      <c r="F1">
        <v>7</v>
      </c>
      <c r="G1">
        <v>8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P1">
        <v>17</v>
      </c>
      <c r="Q1">
        <v>22</v>
      </c>
      <c r="S1">
        <v>37</v>
      </c>
      <c r="T1">
        <v>38</v>
      </c>
      <c r="U1">
        <v>39</v>
      </c>
      <c r="V1">
        <v>40</v>
      </c>
      <c r="W1">
        <v>41</v>
      </c>
      <c r="X1">
        <v>42</v>
      </c>
      <c r="Y1">
        <v>43</v>
      </c>
      <c r="Z1">
        <v>44</v>
      </c>
      <c r="AA1">
        <v>45</v>
      </c>
      <c r="AC1">
        <v>46</v>
      </c>
      <c r="AD1">
        <v>47</v>
      </c>
      <c r="AE1">
        <v>48</v>
      </c>
      <c r="AF1">
        <v>49</v>
      </c>
      <c r="AG1">
        <v>50</v>
      </c>
      <c r="AH1">
        <v>51</v>
      </c>
      <c r="AI1">
        <v>52</v>
      </c>
      <c r="AJ1">
        <v>53</v>
      </c>
      <c r="AK1">
        <v>54</v>
      </c>
      <c r="AM1">
        <v>55</v>
      </c>
      <c r="AN1">
        <v>56</v>
      </c>
      <c r="AO1">
        <v>57</v>
      </c>
      <c r="AU1">
        <f>COLUMN(AU2)</f>
        <v>47</v>
      </c>
    </row>
    <row r="2" spans="1:51" s="7" customFormat="1" ht="60" x14ac:dyDescent="0.25">
      <c r="B2" s="33" t="s">
        <v>437</v>
      </c>
      <c r="C2" s="33" t="s">
        <v>503</v>
      </c>
      <c r="D2" s="7" t="s">
        <v>546</v>
      </c>
      <c r="E2" s="7" t="s">
        <v>547</v>
      </c>
      <c r="F2" s="7" t="s">
        <v>548</v>
      </c>
      <c r="G2" s="7" t="s">
        <v>505</v>
      </c>
      <c r="H2" s="34" t="s">
        <v>549</v>
      </c>
      <c r="I2" s="7" t="s">
        <v>550</v>
      </c>
      <c r="J2" s="7" t="s">
        <v>551</v>
      </c>
      <c r="K2" s="7" t="s">
        <v>552</v>
      </c>
      <c r="L2" s="7" t="s">
        <v>553</v>
      </c>
      <c r="M2" s="7" t="s">
        <v>554</v>
      </c>
      <c r="N2" s="7" t="s">
        <v>555</v>
      </c>
      <c r="O2" s="34" t="s">
        <v>556</v>
      </c>
      <c r="P2" s="7" t="s">
        <v>558</v>
      </c>
      <c r="Q2" s="7" t="s">
        <v>563</v>
      </c>
      <c r="R2" s="34" t="s">
        <v>557</v>
      </c>
      <c r="S2" s="7" t="s">
        <v>559</v>
      </c>
      <c r="AB2" s="34" t="s">
        <v>561</v>
      </c>
      <c r="AC2" s="7" t="s">
        <v>560</v>
      </c>
      <c r="AL2" s="34" t="s">
        <v>562</v>
      </c>
      <c r="AP2" s="7" t="s">
        <v>564</v>
      </c>
      <c r="AQ2" s="7" t="s">
        <v>565</v>
      </c>
      <c r="AR2" s="7" t="s">
        <v>566</v>
      </c>
      <c r="AT2" s="7" t="s">
        <v>567</v>
      </c>
      <c r="AU2" s="7" t="s">
        <v>569</v>
      </c>
    </row>
    <row r="3" spans="1:51" x14ac:dyDescent="0.25">
      <c r="A3">
        <v>1</v>
      </c>
      <c r="B3" t="str">
        <f>INDEX(Data!$C$5:$BP$360,'Kontrolní List'!$A3,'Kontrolní List'!B$1)</f>
        <v>KJ - Nádražní, Adamov</v>
      </c>
      <c r="C3" t="str">
        <f>INDEX(Data!$C$5:$BP$360,'Kontrolní List'!$A3,'Kontrolní List'!C$1)</f>
        <v>Únor</v>
      </c>
      <c r="D3">
        <f>INDEX(Data!$C$5:$BP$360,'Kontrolní List'!$A3,'Kontrolní List'!D$1)</f>
        <v>1773.182</v>
      </c>
      <c r="E3">
        <f>INDEX(Data!$C$5:$BP$360,'Kontrolní List'!$A3,'Kontrolní List'!E$1)</f>
        <v>834.43200000000002</v>
      </c>
      <c r="F3">
        <f>INDEX(Data!$C$5:$BP$360,'Kontrolní List'!$A3,'Kontrolní List'!F$1)</f>
        <v>938.75</v>
      </c>
      <c r="G3">
        <f>INDEX(Data!$C$5:$BP$360,'Kontrolní List'!$A3,'Kontrolní List'!G$1)</f>
        <v>35.018999999999998</v>
      </c>
      <c r="H3">
        <f>D3-E3-F3</f>
        <v>0</v>
      </c>
      <c r="I3">
        <f>INDEX(Data!$C$5:$BP$360,'Kontrolní List'!$A3,'Kontrolní List'!I$1)</f>
        <v>640.23699999999997</v>
      </c>
      <c r="J3">
        <f>INDEX(Data!$C$5:$BP$360,'Kontrolní List'!$A3,'Kontrolní List'!J$1)</f>
        <v>6.9119999999999999</v>
      </c>
      <c r="K3">
        <f>INDEX(Data!$C$5:$BP$360,'Kontrolní List'!$A3,'Kontrolní List'!K$1)</f>
        <v>7.7759999999999998</v>
      </c>
      <c r="L3">
        <f>INDEX(Data!$C$5:$BP$360,'Kontrolní List'!$A3,'Kontrolní List'!L$1)</f>
        <v>0</v>
      </c>
      <c r="M3">
        <f>INDEX(Data!$C$5:$BP$360,'Kontrolní List'!$A3,'Kontrolní List'!M$1)</f>
        <v>0</v>
      </c>
      <c r="N3">
        <f>INDEX(Data!$C$5:$BP$360,'Kontrolní List'!$A3,'Kontrolní List'!N$1)</f>
        <v>625.54899999999998</v>
      </c>
      <c r="O3">
        <f>I3-J3-K3-L3-M3-N3</f>
        <v>0</v>
      </c>
      <c r="P3">
        <f>INDEX(Data!$C$5:$BP$360,'Kontrolní List'!$A3,'Kontrolní List'!P$1)</f>
        <v>2593</v>
      </c>
      <c r="Q3">
        <f>INDEX(Data!$C$5:$BP$360,'Kontrolní List'!$A3,'Kontrolní List'!Q$1)</f>
        <v>2593</v>
      </c>
      <c r="R3">
        <f>P3-Q3</f>
        <v>0</v>
      </c>
      <c r="S3">
        <f>INDEX(Data!$C$5:$BP$360,'Kontrolní List'!$A3,'Kontrolní List'!S$1)</f>
        <v>625.54899999999998</v>
      </c>
      <c r="T3">
        <f>INDEX(Data!$C$5:$BP$360,'Kontrolní List'!$A3,'Kontrolní List'!T$1)</f>
        <v>0</v>
      </c>
      <c r="U3">
        <f>INDEX(Data!$C$5:$BP$360,'Kontrolní List'!$A3,'Kontrolní List'!U$1)</f>
        <v>0</v>
      </c>
      <c r="V3">
        <f>INDEX(Data!$C$5:$BP$360,'Kontrolní List'!$A3,'Kontrolní List'!V$1)</f>
        <v>0</v>
      </c>
      <c r="W3">
        <f>INDEX(Data!$C$5:$BP$360,'Kontrolní List'!$A3,'Kontrolní List'!W$1)</f>
        <v>0</v>
      </c>
      <c r="X3">
        <f>INDEX(Data!$C$5:$BP$360,'Kontrolní List'!$A3,'Kontrolní List'!X$1)</f>
        <v>0</v>
      </c>
      <c r="Y3">
        <f>INDEX(Data!$C$5:$BP$360,'Kontrolní List'!$A3,'Kontrolní List'!Y$1)</f>
        <v>0</v>
      </c>
      <c r="Z3">
        <f>INDEX(Data!$C$5:$BP$360,'Kontrolní List'!$A3,'Kontrolní List'!Z$1)</f>
        <v>0</v>
      </c>
      <c r="AA3">
        <f>INDEX(Data!$C$5:$BP$360,'Kontrolní List'!$A3,'Kontrolní List'!AA$1)</f>
        <v>0</v>
      </c>
      <c r="AB3">
        <f>SUM(S3:AA3)-N3</f>
        <v>0</v>
      </c>
      <c r="AC3">
        <f>INDEX(Data!$C$5:$BP$360,'Kontrolní List'!$A3,'Kontrolní List'!AC$1)</f>
        <v>2593</v>
      </c>
      <c r="AD3">
        <f>INDEX(Data!$C$5:$BP$360,'Kontrolní List'!$A3,'Kontrolní List'!AD$1)</f>
        <v>0</v>
      </c>
      <c r="AE3">
        <f>INDEX(Data!$C$5:$BP$360,'Kontrolní List'!$A3,'Kontrolní List'!AE$1)</f>
        <v>0</v>
      </c>
      <c r="AF3">
        <f>INDEX(Data!$C$5:$BP$360,'Kontrolní List'!$A3,'Kontrolní List'!AF$1)</f>
        <v>0</v>
      </c>
      <c r="AG3">
        <f>INDEX(Data!$C$5:$BP$360,'Kontrolní List'!$A3,'Kontrolní List'!AG$1)</f>
        <v>0</v>
      </c>
      <c r="AH3">
        <f>INDEX(Data!$C$5:$BP$360,'Kontrolní List'!$A3,'Kontrolní List'!AH$1)</f>
        <v>0</v>
      </c>
      <c r="AI3">
        <f>INDEX(Data!$C$5:$BP$360,'Kontrolní List'!$A3,'Kontrolní List'!AI$1)</f>
        <v>0</v>
      </c>
      <c r="AJ3">
        <f>INDEX(Data!$C$5:$BP$360,'Kontrolní List'!$A3,'Kontrolní List'!AJ$1)</f>
        <v>0</v>
      </c>
      <c r="AK3">
        <f>INDEX(Data!$C$5:$BP$360,'Kontrolní List'!$A3,'Kontrolní List'!AK$1)</f>
        <v>0</v>
      </c>
      <c r="AL3">
        <f>SUM(AC3:AK3)-Q3</f>
        <v>0</v>
      </c>
      <c r="AM3">
        <f>INDEX(Data!$C$5:$BP$360,'Kontrolní List'!$A3,'Kontrolní List'!AM$1)</f>
        <v>640.23699999999997</v>
      </c>
      <c r="AN3">
        <f>INDEX(Data!$C$5:$BP$360,'Kontrolní List'!$A3,'Kontrolní List'!AN$1)</f>
        <v>2593</v>
      </c>
      <c r="AO3">
        <f>INDEX(Data!$C$5:$BP$360,'Kontrolní List'!$A3,'Kontrolní List'!AO$1)</f>
        <v>1773.182</v>
      </c>
      <c r="AP3" t="b">
        <f>EXACT(AM3,I3)</f>
        <v>1</v>
      </c>
      <c r="AQ3" t="b">
        <f>EXACT(AN3,P3)</f>
        <v>1</v>
      </c>
      <c r="AR3" t="b">
        <f>EXACT(AO3,D3)</f>
        <v>1</v>
      </c>
      <c r="AT3" s="35">
        <f>(I3+(P3/3.6))/D3</f>
        <v>0.76727305926733846</v>
      </c>
      <c r="AU3" s="36" t="s">
        <v>570</v>
      </c>
      <c r="AV3" s="1"/>
      <c r="AY3" s="38"/>
    </row>
    <row r="4" spans="1:51" x14ac:dyDescent="0.25">
      <c r="A4">
        <v>2</v>
      </c>
      <c r="B4" t="str">
        <f>INDEX(Data!$C$5:$BP$360,'Kontrolní List'!$A4,'Kontrolní List'!B$1)</f>
        <v>KJ - Babice (areál Hamé)</v>
      </c>
      <c r="C4" t="str">
        <f>INDEX(Data!$C$5:$BP$360,'Kontrolní List'!$A4,'Kontrolní List'!C$1)</f>
        <v>Únor</v>
      </c>
      <c r="D4">
        <f>INDEX(Data!$C$5:$BP$360,'Kontrolní List'!$A4,'Kontrolní List'!D$1)</f>
        <v>507.83300000000003</v>
      </c>
      <c r="E4">
        <f>INDEX(Data!$C$5:$BP$360,'Kontrolní List'!$A4,'Kontrolní List'!E$1)</f>
        <v>242.19900000000001</v>
      </c>
      <c r="F4">
        <f>INDEX(Data!$C$5:$BP$360,'Kontrolní List'!$A4,'Kontrolní List'!F$1)</f>
        <v>265.63400000000001</v>
      </c>
      <c r="G4">
        <f>INDEX(Data!$C$5:$BP$360,'Kontrolní List'!$A4,'Kontrolní List'!G$1)</f>
        <v>34.631</v>
      </c>
      <c r="H4">
        <f t="shared" ref="H4:H67" si="0">D4-E4-F4</f>
        <v>0</v>
      </c>
      <c r="I4">
        <f>INDEX(Data!$C$5:$BP$360,'Kontrolní List'!$A4,'Kontrolní List'!I$1)</f>
        <v>189.7</v>
      </c>
      <c r="J4">
        <f>INDEX(Data!$C$5:$BP$360,'Kontrolní List'!$A4,'Kontrolní List'!J$1)</f>
        <v>1.587</v>
      </c>
      <c r="K4">
        <f>INDEX(Data!$C$5:$BP$360,'Kontrolní List'!$A4,'Kontrolní List'!K$1)</f>
        <v>1.74</v>
      </c>
      <c r="L4">
        <f>INDEX(Data!$C$5:$BP$360,'Kontrolní List'!$A4,'Kontrolní List'!L$1)</f>
        <v>0</v>
      </c>
      <c r="M4">
        <f>INDEX(Data!$C$5:$BP$360,'Kontrolní List'!$A4,'Kontrolní List'!M$1)</f>
        <v>0</v>
      </c>
      <c r="N4">
        <f>INDEX(Data!$C$5:$BP$360,'Kontrolní List'!$A4,'Kontrolní List'!N$1)</f>
        <v>186.37299999999999</v>
      </c>
      <c r="O4">
        <f t="shared" ref="O4:O67" si="1">I4-J4-K4-L4-M4-N4</f>
        <v>0</v>
      </c>
      <c r="P4">
        <f>INDEX(Data!$C$5:$BP$360,'Kontrolní List'!$A4,'Kontrolní List'!P$1)</f>
        <v>749</v>
      </c>
      <c r="Q4">
        <f>INDEX(Data!$C$5:$BP$360,'Kontrolní List'!$A4,'Kontrolní List'!Q$1)</f>
        <v>749</v>
      </c>
      <c r="R4">
        <f t="shared" ref="R4:R67" si="2">P4-Q4</f>
        <v>0</v>
      </c>
      <c r="S4">
        <f>INDEX(Data!$C$5:$BP$360,'Kontrolní List'!$A4,'Kontrolní List'!S$1)</f>
        <v>186.37299999999999</v>
      </c>
      <c r="T4">
        <f>INDEX(Data!$C$5:$BP$360,'Kontrolní List'!$A4,'Kontrolní List'!T$1)</f>
        <v>0</v>
      </c>
      <c r="U4">
        <f>INDEX(Data!$C$5:$BP$360,'Kontrolní List'!$A4,'Kontrolní List'!U$1)</f>
        <v>0</v>
      </c>
      <c r="V4">
        <f>INDEX(Data!$C$5:$BP$360,'Kontrolní List'!$A4,'Kontrolní List'!V$1)</f>
        <v>0</v>
      </c>
      <c r="W4">
        <f>INDEX(Data!$C$5:$BP$360,'Kontrolní List'!$A4,'Kontrolní List'!W$1)</f>
        <v>0</v>
      </c>
      <c r="X4">
        <f>INDEX(Data!$C$5:$BP$360,'Kontrolní List'!$A4,'Kontrolní List'!X$1)</f>
        <v>0</v>
      </c>
      <c r="Y4">
        <f>INDEX(Data!$C$5:$BP$360,'Kontrolní List'!$A4,'Kontrolní List'!Y$1)</f>
        <v>0</v>
      </c>
      <c r="Z4">
        <f>INDEX(Data!$C$5:$BP$360,'Kontrolní List'!$A4,'Kontrolní List'!Z$1)</f>
        <v>0</v>
      </c>
      <c r="AA4">
        <f>INDEX(Data!$C$5:$BP$360,'Kontrolní List'!$A4,'Kontrolní List'!AA$1)</f>
        <v>0</v>
      </c>
      <c r="AB4">
        <f t="shared" ref="AB4:AB67" si="3">SUM(S4:AA4)-N4</f>
        <v>0</v>
      </c>
      <c r="AC4">
        <f>INDEX(Data!$C$5:$BP$360,'Kontrolní List'!$A4,'Kontrolní List'!AC$1)</f>
        <v>749</v>
      </c>
      <c r="AD4">
        <f>INDEX(Data!$C$5:$BP$360,'Kontrolní List'!$A4,'Kontrolní List'!AD$1)</f>
        <v>0</v>
      </c>
      <c r="AE4">
        <f>INDEX(Data!$C$5:$BP$360,'Kontrolní List'!$A4,'Kontrolní List'!AE$1)</f>
        <v>0</v>
      </c>
      <c r="AF4">
        <f>INDEX(Data!$C$5:$BP$360,'Kontrolní List'!$A4,'Kontrolní List'!AF$1)</f>
        <v>0</v>
      </c>
      <c r="AG4">
        <f>INDEX(Data!$C$5:$BP$360,'Kontrolní List'!$A4,'Kontrolní List'!AG$1)</f>
        <v>0</v>
      </c>
      <c r="AH4">
        <f>INDEX(Data!$C$5:$BP$360,'Kontrolní List'!$A4,'Kontrolní List'!AH$1)</f>
        <v>0</v>
      </c>
      <c r="AI4">
        <f>INDEX(Data!$C$5:$BP$360,'Kontrolní List'!$A4,'Kontrolní List'!AI$1)</f>
        <v>0</v>
      </c>
      <c r="AJ4">
        <f>INDEX(Data!$C$5:$BP$360,'Kontrolní List'!$A4,'Kontrolní List'!AJ$1)</f>
        <v>0</v>
      </c>
      <c r="AK4">
        <f>INDEX(Data!$C$5:$BP$360,'Kontrolní List'!$A4,'Kontrolní List'!AK$1)</f>
        <v>0</v>
      </c>
      <c r="AL4">
        <f t="shared" ref="AL4:AL67" si="4">SUM(AC4:AK4)-Q4</f>
        <v>0</v>
      </c>
      <c r="AM4">
        <f>INDEX(Data!$C$5:$BP$360,'Kontrolní List'!$A4,'Kontrolní List'!AM$1)</f>
        <v>189.7</v>
      </c>
      <c r="AN4">
        <f>INDEX(Data!$C$5:$BP$360,'Kontrolní List'!$A4,'Kontrolní List'!AN$1)</f>
        <v>749</v>
      </c>
      <c r="AO4">
        <f>INDEX(Data!$C$5:$BP$360,'Kontrolní List'!$A4,'Kontrolní List'!AO$1)</f>
        <v>507.83300000000003</v>
      </c>
      <c r="AP4" t="b">
        <f t="shared" ref="AP4:AP67" si="5">EXACT(AM4,I4)</f>
        <v>1</v>
      </c>
      <c r="AQ4" t="b">
        <f t="shared" ref="AQ4:AQ67" si="6">EXACT(AN4,P4)</f>
        <v>1</v>
      </c>
      <c r="AR4" t="b">
        <f t="shared" ref="AR4:AR67" si="7">EXACT(AO4,D4)</f>
        <v>1</v>
      </c>
      <c r="AT4" s="35">
        <f t="shared" ref="AT4:AT67" si="8">(I4+(P4/3.6))/D4</f>
        <v>0.7832408598014613</v>
      </c>
      <c r="AU4" s="36" t="s">
        <v>570</v>
      </c>
      <c r="AV4" s="1"/>
    </row>
    <row r="5" spans="1:51" x14ac:dyDescent="0.25">
      <c r="A5">
        <v>3</v>
      </c>
      <c r="B5" t="str">
        <f>INDEX(Data!$C$5:$BP$360,'Kontrolní List'!$A5,'Kontrolní List'!B$1)</f>
        <v>KJ - Bečov</v>
      </c>
      <c r="C5" t="str">
        <f>INDEX(Data!$C$5:$BP$360,'Kontrolní List'!$A5,'Kontrolní List'!C$1)</f>
        <v>Únor</v>
      </c>
      <c r="D5">
        <f>INDEX(Data!$C$5:$BP$360,'Kontrolní List'!$A5,'Kontrolní List'!D$1)</f>
        <v>803.38</v>
      </c>
      <c r="E5">
        <f>INDEX(Data!$C$5:$BP$360,'Kontrolní List'!$A5,'Kontrolní List'!E$1)</f>
        <v>370.255</v>
      </c>
      <c r="F5">
        <f>INDEX(Data!$C$5:$BP$360,'Kontrolní List'!$A5,'Kontrolní List'!F$1)</f>
        <v>433.125</v>
      </c>
      <c r="G5">
        <f>INDEX(Data!$C$5:$BP$360,'Kontrolní List'!$A5,'Kontrolní List'!G$1)</f>
        <v>35.017000000000003</v>
      </c>
      <c r="H5">
        <f t="shared" si="0"/>
        <v>0</v>
      </c>
      <c r="I5">
        <f>INDEX(Data!$C$5:$BP$360,'Kontrolní List'!$A5,'Kontrolní List'!I$1)</f>
        <v>307.27</v>
      </c>
      <c r="J5">
        <f>INDEX(Data!$C$5:$BP$360,'Kontrolní List'!$A5,'Kontrolní List'!J$1)</f>
        <v>1.98</v>
      </c>
      <c r="K5">
        <f>INDEX(Data!$C$5:$BP$360,'Kontrolní List'!$A5,'Kontrolní List'!K$1)</f>
        <v>2.3170000000000002</v>
      </c>
      <c r="L5">
        <f>INDEX(Data!$C$5:$BP$360,'Kontrolní List'!$A5,'Kontrolní List'!L$1)</f>
        <v>0</v>
      </c>
      <c r="M5">
        <f>INDEX(Data!$C$5:$BP$360,'Kontrolní List'!$A5,'Kontrolní List'!M$1)</f>
        <v>0</v>
      </c>
      <c r="N5">
        <f>INDEX(Data!$C$5:$BP$360,'Kontrolní List'!$A5,'Kontrolní List'!N$1)</f>
        <v>302.97300000000001</v>
      </c>
      <c r="O5">
        <f t="shared" si="1"/>
        <v>0</v>
      </c>
      <c r="P5">
        <f>INDEX(Data!$C$5:$BP$360,'Kontrolní List'!$A5,'Kontrolní List'!P$1)</f>
        <v>1294</v>
      </c>
      <c r="Q5">
        <f>INDEX(Data!$C$5:$BP$360,'Kontrolní List'!$A5,'Kontrolní List'!Q$1)</f>
        <v>1294</v>
      </c>
      <c r="R5">
        <f t="shared" si="2"/>
        <v>0</v>
      </c>
      <c r="S5">
        <f>INDEX(Data!$C$5:$BP$360,'Kontrolní List'!$A5,'Kontrolní List'!S$1)</f>
        <v>302.97300000000001</v>
      </c>
      <c r="T5">
        <f>INDEX(Data!$C$5:$BP$360,'Kontrolní List'!$A5,'Kontrolní List'!T$1)</f>
        <v>0</v>
      </c>
      <c r="U5">
        <f>INDEX(Data!$C$5:$BP$360,'Kontrolní List'!$A5,'Kontrolní List'!U$1)</f>
        <v>0</v>
      </c>
      <c r="V5">
        <f>INDEX(Data!$C$5:$BP$360,'Kontrolní List'!$A5,'Kontrolní List'!V$1)</f>
        <v>0</v>
      </c>
      <c r="W5">
        <f>INDEX(Data!$C$5:$BP$360,'Kontrolní List'!$A5,'Kontrolní List'!W$1)</f>
        <v>0</v>
      </c>
      <c r="X5">
        <f>INDEX(Data!$C$5:$BP$360,'Kontrolní List'!$A5,'Kontrolní List'!X$1)</f>
        <v>0</v>
      </c>
      <c r="Y5">
        <f>INDEX(Data!$C$5:$BP$360,'Kontrolní List'!$A5,'Kontrolní List'!Y$1)</f>
        <v>0</v>
      </c>
      <c r="Z5">
        <f>INDEX(Data!$C$5:$BP$360,'Kontrolní List'!$A5,'Kontrolní List'!Z$1)</f>
        <v>0</v>
      </c>
      <c r="AA5">
        <f>INDEX(Data!$C$5:$BP$360,'Kontrolní List'!$A5,'Kontrolní List'!AA$1)</f>
        <v>0</v>
      </c>
      <c r="AB5">
        <f t="shared" si="3"/>
        <v>0</v>
      </c>
      <c r="AC5">
        <f>INDEX(Data!$C$5:$BP$360,'Kontrolní List'!$A5,'Kontrolní List'!AC$1)</f>
        <v>1294</v>
      </c>
      <c r="AD5">
        <f>INDEX(Data!$C$5:$BP$360,'Kontrolní List'!$A5,'Kontrolní List'!AD$1)</f>
        <v>0</v>
      </c>
      <c r="AE5">
        <f>INDEX(Data!$C$5:$BP$360,'Kontrolní List'!$A5,'Kontrolní List'!AE$1)</f>
        <v>0</v>
      </c>
      <c r="AF5">
        <f>INDEX(Data!$C$5:$BP$360,'Kontrolní List'!$A5,'Kontrolní List'!AF$1)</f>
        <v>0</v>
      </c>
      <c r="AG5">
        <f>INDEX(Data!$C$5:$BP$360,'Kontrolní List'!$A5,'Kontrolní List'!AG$1)</f>
        <v>0</v>
      </c>
      <c r="AH5">
        <f>INDEX(Data!$C$5:$BP$360,'Kontrolní List'!$A5,'Kontrolní List'!AH$1)</f>
        <v>0</v>
      </c>
      <c r="AI5">
        <f>INDEX(Data!$C$5:$BP$360,'Kontrolní List'!$A5,'Kontrolní List'!AI$1)</f>
        <v>0</v>
      </c>
      <c r="AJ5">
        <f>INDEX(Data!$C$5:$BP$360,'Kontrolní List'!$A5,'Kontrolní List'!AJ$1)</f>
        <v>0</v>
      </c>
      <c r="AK5">
        <f>INDEX(Data!$C$5:$BP$360,'Kontrolní List'!$A5,'Kontrolní List'!AK$1)</f>
        <v>0</v>
      </c>
      <c r="AL5">
        <f t="shared" si="4"/>
        <v>0</v>
      </c>
      <c r="AM5">
        <f>INDEX(Data!$C$5:$BP$360,'Kontrolní List'!$A5,'Kontrolní List'!AM$1)</f>
        <v>307.27</v>
      </c>
      <c r="AN5">
        <f>INDEX(Data!$C$5:$BP$360,'Kontrolní List'!$A5,'Kontrolní List'!AN$1)</f>
        <v>1294</v>
      </c>
      <c r="AO5">
        <f>INDEX(Data!$C$5:$BP$360,'Kontrolní List'!$A5,'Kontrolní List'!AO$1)</f>
        <v>803.38</v>
      </c>
      <c r="AP5" t="b">
        <f t="shared" si="5"/>
        <v>1</v>
      </c>
      <c r="AQ5" t="b">
        <f t="shared" si="6"/>
        <v>1</v>
      </c>
      <c r="AR5" t="b">
        <f t="shared" si="7"/>
        <v>1</v>
      </c>
      <c r="AT5" s="35">
        <f t="shared" si="8"/>
        <v>0.82988678389360504</v>
      </c>
      <c r="AU5" s="36" t="s">
        <v>570</v>
      </c>
      <c r="AV5" s="1"/>
    </row>
    <row r="6" spans="1:51" x14ac:dyDescent="0.25">
      <c r="A6">
        <v>4</v>
      </c>
      <c r="B6" t="str">
        <f>INDEX(Data!$C$5:$BP$360,'Kontrolní List'!$A6,'Kontrolní List'!B$1)</f>
        <v>KJ - Benešov</v>
      </c>
      <c r="C6" t="str">
        <f>INDEX(Data!$C$5:$BP$360,'Kontrolní List'!$A6,'Kontrolní List'!C$1)</f>
        <v>Únor</v>
      </c>
      <c r="D6">
        <f>INDEX(Data!$C$5:$BP$360,'Kontrolní List'!$A6,'Kontrolní List'!D$1)</f>
        <v>1065.5550000000001</v>
      </c>
      <c r="E6">
        <f>INDEX(Data!$C$5:$BP$360,'Kontrolní List'!$A6,'Kontrolní List'!E$1)</f>
        <v>507.74200000000002</v>
      </c>
      <c r="F6">
        <f>INDEX(Data!$C$5:$BP$360,'Kontrolní List'!$A6,'Kontrolní List'!F$1)</f>
        <v>557.81299999999999</v>
      </c>
      <c r="G6">
        <f>INDEX(Data!$C$5:$BP$360,'Kontrolní List'!$A6,'Kontrolní List'!G$1)</f>
        <v>34.637999999999998</v>
      </c>
      <c r="H6">
        <f t="shared" si="0"/>
        <v>0</v>
      </c>
      <c r="I6">
        <f>INDEX(Data!$C$5:$BP$360,'Kontrolní List'!$A6,'Kontrolní List'!I$1)</f>
        <v>402.78</v>
      </c>
      <c r="J6">
        <f>INDEX(Data!$C$5:$BP$360,'Kontrolní List'!$A6,'Kontrolní List'!J$1)</f>
        <v>3.165</v>
      </c>
      <c r="K6">
        <f>INDEX(Data!$C$5:$BP$360,'Kontrolní List'!$A6,'Kontrolní List'!K$1)</f>
        <v>3.4769999999999999</v>
      </c>
      <c r="L6">
        <f>INDEX(Data!$C$5:$BP$360,'Kontrolní List'!$A6,'Kontrolní List'!L$1)</f>
        <v>0</v>
      </c>
      <c r="M6">
        <f>INDEX(Data!$C$5:$BP$360,'Kontrolní List'!$A6,'Kontrolní List'!M$1)</f>
        <v>0</v>
      </c>
      <c r="N6">
        <f>INDEX(Data!$C$5:$BP$360,'Kontrolní List'!$A6,'Kontrolní List'!N$1)</f>
        <v>396.13799999999998</v>
      </c>
      <c r="O6">
        <f t="shared" si="1"/>
        <v>0</v>
      </c>
      <c r="P6">
        <f>INDEX(Data!$C$5:$BP$360,'Kontrolní List'!$A6,'Kontrolní List'!P$1)</f>
        <v>1593</v>
      </c>
      <c r="Q6">
        <f>INDEX(Data!$C$5:$BP$360,'Kontrolní List'!$A6,'Kontrolní List'!Q$1)</f>
        <v>1593</v>
      </c>
      <c r="R6">
        <f t="shared" si="2"/>
        <v>0</v>
      </c>
      <c r="S6">
        <f>INDEX(Data!$C$5:$BP$360,'Kontrolní List'!$A6,'Kontrolní List'!S$1)</f>
        <v>396.13799999999998</v>
      </c>
      <c r="T6">
        <f>INDEX(Data!$C$5:$BP$360,'Kontrolní List'!$A6,'Kontrolní List'!T$1)</f>
        <v>0</v>
      </c>
      <c r="U6">
        <f>INDEX(Data!$C$5:$BP$360,'Kontrolní List'!$A6,'Kontrolní List'!U$1)</f>
        <v>0</v>
      </c>
      <c r="V6">
        <f>INDEX(Data!$C$5:$BP$360,'Kontrolní List'!$A6,'Kontrolní List'!V$1)</f>
        <v>0</v>
      </c>
      <c r="W6">
        <f>INDEX(Data!$C$5:$BP$360,'Kontrolní List'!$A6,'Kontrolní List'!W$1)</f>
        <v>0</v>
      </c>
      <c r="X6">
        <f>INDEX(Data!$C$5:$BP$360,'Kontrolní List'!$A6,'Kontrolní List'!X$1)</f>
        <v>0</v>
      </c>
      <c r="Y6">
        <f>INDEX(Data!$C$5:$BP$360,'Kontrolní List'!$A6,'Kontrolní List'!Y$1)</f>
        <v>0</v>
      </c>
      <c r="Z6">
        <f>INDEX(Data!$C$5:$BP$360,'Kontrolní List'!$A6,'Kontrolní List'!Z$1)</f>
        <v>0</v>
      </c>
      <c r="AA6">
        <f>INDEX(Data!$C$5:$BP$360,'Kontrolní List'!$A6,'Kontrolní List'!AA$1)</f>
        <v>0</v>
      </c>
      <c r="AB6">
        <f t="shared" si="3"/>
        <v>0</v>
      </c>
      <c r="AC6">
        <f>INDEX(Data!$C$5:$BP$360,'Kontrolní List'!$A6,'Kontrolní List'!AC$1)</f>
        <v>1593</v>
      </c>
      <c r="AD6">
        <f>INDEX(Data!$C$5:$BP$360,'Kontrolní List'!$A6,'Kontrolní List'!AD$1)</f>
        <v>0</v>
      </c>
      <c r="AE6">
        <f>INDEX(Data!$C$5:$BP$360,'Kontrolní List'!$A6,'Kontrolní List'!AE$1)</f>
        <v>0</v>
      </c>
      <c r="AF6">
        <f>INDEX(Data!$C$5:$BP$360,'Kontrolní List'!$A6,'Kontrolní List'!AF$1)</f>
        <v>0</v>
      </c>
      <c r="AG6">
        <f>INDEX(Data!$C$5:$BP$360,'Kontrolní List'!$A6,'Kontrolní List'!AG$1)</f>
        <v>0</v>
      </c>
      <c r="AH6">
        <f>INDEX(Data!$C$5:$BP$360,'Kontrolní List'!$A6,'Kontrolní List'!AH$1)</f>
        <v>0</v>
      </c>
      <c r="AI6">
        <f>INDEX(Data!$C$5:$BP$360,'Kontrolní List'!$A6,'Kontrolní List'!AI$1)</f>
        <v>0</v>
      </c>
      <c r="AJ6">
        <f>INDEX(Data!$C$5:$BP$360,'Kontrolní List'!$A6,'Kontrolní List'!AJ$1)</f>
        <v>0</v>
      </c>
      <c r="AK6">
        <f>INDEX(Data!$C$5:$BP$360,'Kontrolní List'!$A6,'Kontrolní List'!AK$1)</f>
        <v>0</v>
      </c>
      <c r="AL6">
        <f t="shared" si="4"/>
        <v>0</v>
      </c>
      <c r="AM6">
        <f>INDEX(Data!$C$5:$BP$360,'Kontrolní List'!$A6,'Kontrolní List'!AM$1)</f>
        <v>402.78</v>
      </c>
      <c r="AN6">
        <f>INDEX(Data!$C$5:$BP$360,'Kontrolní List'!$A6,'Kontrolní List'!AN$1)</f>
        <v>1593</v>
      </c>
      <c r="AO6">
        <f>INDEX(Data!$C$5:$BP$360,'Kontrolní List'!$A6,'Kontrolní List'!AO$1)</f>
        <v>1065.5550000000001</v>
      </c>
      <c r="AP6" t="b">
        <f t="shared" si="5"/>
        <v>1</v>
      </c>
      <c r="AQ6" t="b">
        <f t="shared" si="6"/>
        <v>1</v>
      </c>
      <c r="AR6" t="b">
        <f t="shared" si="7"/>
        <v>1</v>
      </c>
      <c r="AT6" s="35">
        <f t="shared" si="8"/>
        <v>0.7932767431057054</v>
      </c>
      <c r="AU6" s="36" t="s">
        <v>570</v>
      </c>
      <c r="AV6" s="1"/>
    </row>
    <row r="7" spans="1:51" x14ac:dyDescent="0.25">
      <c r="A7">
        <v>5</v>
      </c>
      <c r="B7" t="str">
        <f>INDEX(Data!$C$5:$BP$360,'Kontrolní List'!$A7,'Kontrolní List'!B$1)</f>
        <v>KJ - Bojkovice</v>
      </c>
      <c r="C7" t="str">
        <f>INDEX(Data!$C$5:$BP$360,'Kontrolní List'!$A7,'Kontrolní List'!C$1)</f>
        <v>Únor</v>
      </c>
      <c r="D7">
        <f>INDEX(Data!$C$5:$BP$360,'Kontrolní List'!$A7,'Kontrolní List'!D$1)</f>
        <v>1228.1880000000001</v>
      </c>
      <c r="E7">
        <f>INDEX(Data!$C$5:$BP$360,'Kontrolní List'!$A7,'Kontrolní List'!E$1)</f>
        <v>582.44600000000003</v>
      </c>
      <c r="F7">
        <f>INDEX(Data!$C$5:$BP$360,'Kontrolní List'!$A7,'Kontrolní List'!F$1)</f>
        <v>645.74199999999996</v>
      </c>
      <c r="G7">
        <f>INDEX(Data!$C$5:$BP$360,'Kontrolní List'!$A7,'Kontrolní List'!G$1)</f>
        <v>35.020000000000003</v>
      </c>
      <c r="H7">
        <f t="shared" si="0"/>
        <v>0</v>
      </c>
      <c r="I7">
        <f>INDEX(Data!$C$5:$BP$360,'Kontrolní List'!$A7,'Kontrolní List'!I$1)</f>
        <v>459.50900000000001</v>
      </c>
      <c r="J7">
        <f>INDEX(Data!$C$5:$BP$360,'Kontrolní List'!$A7,'Kontrolní List'!J$1)</f>
        <v>6.4349999999999996</v>
      </c>
      <c r="K7">
        <f>INDEX(Data!$C$5:$BP$360,'Kontrolní List'!$A7,'Kontrolní List'!K$1)</f>
        <v>7.1349999999999998</v>
      </c>
      <c r="L7">
        <f>INDEX(Data!$C$5:$BP$360,'Kontrolní List'!$A7,'Kontrolní List'!L$1)</f>
        <v>0</v>
      </c>
      <c r="M7">
        <f>INDEX(Data!$C$5:$BP$360,'Kontrolní List'!$A7,'Kontrolní List'!M$1)</f>
        <v>0</v>
      </c>
      <c r="N7">
        <f>INDEX(Data!$C$5:$BP$360,'Kontrolní List'!$A7,'Kontrolní List'!N$1)</f>
        <v>445.93900000000002</v>
      </c>
      <c r="O7">
        <f t="shared" si="1"/>
        <v>0</v>
      </c>
      <c r="P7">
        <f>INDEX(Data!$C$5:$BP$360,'Kontrolní List'!$A7,'Kontrolní List'!P$1)</f>
        <v>1834</v>
      </c>
      <c r="Q7">
        <f>INDEX(Data!$C$5:$BP$360,'Kontrolní List'!$A7,'Kontrolní List'!Q$1)</f>
        <v>1834</v>
      </c>
      <c r="R7">
        <f t="shared" si="2"/>
        <v>0</v>
      </c>
      <c r="S7">
        <f>INDEX(Data!$C$5:$BP$360,'Kontrolní List'!$A7,'Kontrolní List'!S$1)</f>
        <v>445.93900000000002</v>
      </c>
      <c r="T7">
        <f>INDEX(Data!$C$5:$BP$360,'Kontrolní List'!$A7,'Kontrolní List'!T$1)</f>
        <v>0</v>
      </c>
      <c r="U7">
        <f>INDEX(Data!$C$5:$BP$360,'Kontrolní List'!$A7,'Kontrolní List'!U$1)</f>
        <v>0</v>
      </c>
      <c r="V7">
        <f>INDEX(Data!$C$5:$BP$360,'Kontrolní List'!$A7,'Kontrolní List'!V$1)</f>
        <v>0</v>
      </c>
      <c r="W7">
        <f>INDEX(Data!$C$5:$BP$360,'Kontrolní List'!$A7,'Kontrolní List'!W$1)</f>
        <v>0</v>
      </c>
      <c r="X7">
        <f>INDEX(Data!$C$5:$BP$360,'Kontrolní List'!$A7,'Kontrolní List'!X$1)</f>
        <v>0</v>
      </c>
      <c r="Y7">
        <f>INDEX(Data!$C$5:$BP$360,'Kontrolní List'!$A7,'Kontrolní List'!Y$1)</f>
        <v>0</v>
      </c>
      <c r="Z7">
        <f>INDEX(Data!$C$5:$BP$360,'Kontrolní List'!$A7,'Kontrolní List'!Z$1)</f>
        <v>0</v>
      </c>
      <c r="AA7">
        <f>INDEX(Data!$C$5:$BP$360,'Kontrolní List'!$A7,'Kontrolní List'!AA$1)</f>
        <v>0</v>
      </c>
      <c r="AB7">
        <f t="shared" si="3"/>
        <v>0</v>
      </c>
      <c r="AC7">
        <f>INDEX(Data!$C$5:$BP$360,'Kontrolní List'!$A7,'Kontrolní List'!AC$1)</f>
        <v>0</v>
      </c>
      <c r="AD7">
        <f>INDEX(Data!$C$5:$BP$360,'Kontrolní List'!$A7,'Kontrolní List'!AD$1)</f>
        <v>0</v>
      </c>
      <c r="AE7">
        <f>INDEX(Data!$C$5:$BP$360,'Kontrolní List'!$A7,'Kontrolní List'!AE$1)</f>
        <v>1834</v>
      </c>
      <c r="AF7">
        <f>INDEX(Data!$C$5:$BP$360,'Kontrolní List'!$A7,'Kontrolní List'!AF$1)</f>
        <v>0</v>
      </c>
      <c r="AG7">
        <f>INDEX(Data!$C$5:$BP$360,'Kontrolní List'!$A7,'Kontrolní List'!AG$1)</f>
        <v>0</v>
      </c>
      <c r="AH7">
        <f>INDEX(Data!$C$5:$BP$360,'Kontrolní List'!$A7,'Kontrolní List'!AH$1)</f>
        <v>0</v>
      </c>
      <c r="AI7">
        <f>INDEX(Data!$C$5:$BP$360,'Kontrolní List'!$A7,'Kontrolní List'!AI$1)</f>
        <v>0</v>
      </c>
      <c r="AJ7">
        <f>INDEX(Data!$C$5:$BP$360,'Kontrolní List'!$A7,'Kontrolní List'!AJ$1)</f>
        <v>0</v>
      </c>
      <c r="AK7">
        <f>INDEX(Data!$C$5:$BP$360,'Kontrolní List'!$A7,'Kontrolní List'!AK$1)</f>
        <v>0</v>
      </c>
      <c r="AL7">
        <f t="shared" si="4"/>
        <v>0</v>
      </c>
      <c r="AM7">
        <f>INDEX(Data!$C$5:$BP$360,'Kontrolní List'!$A7,'Kontrolní List'!AM$1)</f>
        <v>459.50900000000001</v>
      </c>
      <c r="AN7">
        <f>INDEX(Data!$C$5:$BP$360,'Kontrolní List'!$A7,'Kontrolní List'!AN$1)</f>
        <v>1834</v>
      </c>
      <c r="AO7">
        <f>INDEX(Data!$C$5:$BP$360,'Kontrolní List'!$A7,'Kontrolní List'!AO$1)</f>
        <v>1228.1880000000001</v>
      </c>
      <c r="AP7" t="b">
        <f t="shared" si="5"/>
        <v>1</v>
      </c>
      <c r="AQ7" t="b">
        <f t="shared" si="6"/>
        <v>1</v>
      </c>
      <c r="AR7" t="b">
        <f t="shared" si="7"/>
        <v>1</v>
      </c>
      <c r="AT7" s="35">
        <f t="shared" si="8"/>
        <v>0.78892925549219206</v>
      </c>
      <c r="AU7" s="36" t="s">
        <v>570</v>
      </c>
      <c r="AV7" s="1"/>
    </row>
    <row r="8" spans="1:51" x14ac:dyDescent="0.25">
      <c r="A8">
        <v>6</v>
      </c>
      <c r="B8" t="str">
        <f>INDEX(Data!$C$5:$BP$360,'Kontrolní List'!$A8,'Kontrolní List'!B$1)</f>
        <v>KJ - Broumov</v>
      </c>
      <c r="C8" t="str">
        <f>INDEX(Data!$C$5:$BP$360,'Kontrolní List'!$A8,'Kontrolní List'!C$1)</f>
        <v>Únor</v>
      </c>
      <c r="D8">
        <f>INDEX(Data!$C$5:$BP$360,'Kontrolní List'!$A8,'Kontrolní List'!D$1)</f>
        <v>646.59500000000003</v>
      </c>
      <c r="E8">
        <f>INDEX(Data!$C$5:$BP$360,'Kontrolní List'!$A8,'Kontrolní List'!E$1)</f>
        <v>287.673</v>
      </c>
      <c r="F8">
        <f>INDEX(Data!$C$5:$BP$360,'Kontrolní List'!$A8,'Kontrolní List'!F$1)</f>
        <v>358.92200000000003</v>
      </c>
      <c r="G8">
        <f>INDEX(Data!$C$5:$BP$360,'Kontrolní List'!$A8,'Kontrolní List'!G$1)</f>
        <v>35.000999999999998</v>
      </c>
      <c r="H8">
        <f t="shared" si="0"/>
        <v>0</v>
      </c>
      <c r="I8">
        <f>INDEX(Data!$C$5:$BP$360,'Kontrolní List'!$A8,'Kontrolní List'!I$1)</f>
        <v>238.667</v>
      </c>
      <c r="J8">
        <f>INDEX(Data!$C$5:$BP$360,'Kontrolní List'!$A8,'Kontrolní List'!J$1)</f>
        <v>2.661</v>
      </c>
      <c r="K8">
        <f>INDEX(Data!$C$5:$BP$360,'Kontrolní List'!$A8,'Kontrolní List'!K$1)</f>
        <v>3.32</v>
      </c>
      <c r="L8">
        <f>INDEX(Data!$C$5:$BP$360,'Kontrolní List'!$A8,'Kontrolní List'!L$1)</f>
        <v>0</v>
      </c>
      <c r="M8">
        <f>INDEX(Data!$C$5:$BP$360,'Kontrolní List'!$A8,'Kontrolní List'!M$1)</f>
        <v>0</v>
      </c>
      <c r="N8">
        <f>INDEX(Data!$C$5:$BP$360,'Kontrolní List'!$A8,'Kontrolní List'!N$1)</f>
        <v>232.68600000000001</v>
      </c>
      <c r="O8">
        <f t="shared" si="1"/>
        <v>0</v>
      </c>
      <c r="P8">
        <f>INDEX(Data!$C$5:$BP$360,'Kontrolní List'!$A8,'Kontrolní List'!P$1)</f>
        <v>1072</v>
      </c>
      <c r="Q8">
        <f>INDEX(Data!$C$5:$BP$360,'Kontrolní List'!$A8,'Kontrolní List'!Q$1)</f>
        <v>1072</v>
      </c>
      <c r="R8">
        <f t="shared" si="2"/>
        <v>0</v>
      </c>
      <c r="S8">
        <f>INDEX(Data!$C$5:$BP$360,'Kontrolní List'!$A8,'Kontrolní List'!S$1)</f>
        <v>232.68600000000001</v>
      </c>
      <c r="T8">
        <f>INDEX(Data!$C$5:$BP$360,'Kontrolní List'!$A8,'Kontrolní List'!T$1)</f>
        <v>0</v>
      </c>
      <c r="U8">
        <f>INDEX(Data!$C$5:$BP$360,'Kontrolní List'!$A8,'Kontrolní List'!U$1)</f>
        <v>0</v>
      </c>
      <c r="V8">
        <f>INDEX(Data!$C$5:$BP$360,'Kontrolní List'!$A8,'Kontrolní List'!V$1)</f>
        <v>0</v>
      </c>
      <c r="W8">
        <f>INDEX(Data!$C$5:$BP$360,'Kontrolní List'!$A8,'Kontrolní List'!W$1)</f>
        <v>0</v>
      </c>
      <c r="X8">
        <f>INDEX(Data!$C$5:$BP$360,'Kontrolní List'!$A8,'Kontrolní List'!X$1)</f>
        <v>0</v>
      </c>
      <c r="Y8">
        <f>INDEX(Data!$C$5:$BP$360,'Kontrolní List'!$A8,'Kontrolní List'!Y$1)</f>
        <v>0</v>
      </c>
      <c r="Z8">
        <f>INDEX(Data!$C$5:$BP$360,'Kontrolní List'!$A8,'Kontrolní List'!Z$1)</f>
        <v>0</v>
      </c>
      <c r="AA8">
        <f>INDEX(Data!$C$5:$BP$360,'Kontrolní List'!$A8,'Kontrolní List'!AA$1)</f>
        <v>0</v>
      </c>
      <c r="AB8">
        <f t="shared" si="3"/>
        <v>0</v>
      </c>
      <c r="AC8">
        <f>INDEX(Data!$C$5:$BP$360,'Kontrolní List'!$A8,'Kontrolní List'!AC$1)</f>
        <v>1072</v>
      </c>
      <c r="AD8">
        <f>INDEX(Data!$C$5:$BP$360,'Kontrolní List'!$A8,'Kontrolní List'!AD$1)</f>
        <v>0</v>
      </c>
      <c r="AE8">
        <f>INDEX(Data!$C$5:$BP$360,'Kontrolní List'!$A8,'Kontrolní List'!AE$1)</f>
        <v>0</v>
      </c>
      <c r="AF8">
        <f>INDEX(Data!$C$5:$BP$360,'Kontrolní List'!$A8,'Kontrolní List'!AF$1)</f>
        <v>0</v>
      </c>
      <c r="AG8">
        <f>INDEX(Data!$C$5:$BP$360,'Kontrolní List'!$A8,'Kontrolní List'!AG$1)</f>
        <v>0</v>
      </c>
      <c r="AH8">
        <f>INDEX(Data!$C$5:$BP$360,'Kontrolní List'!$A8,'Kontrolní List'!AH$1)</f>
        <v>0</v>
      </c>
      <c r="AI8">
        <f>INDEX(Data!$C$5:$BP$360,'Kontrolní List'!$A8,'Kontrolní List'!AI$1)</f>
        <v>0</v>
      </c>
      <c r="AJ8">
        <f>INDEX(Data!$C$5:$BP$360,'Kontrolní List'!$A8,'Kontrolní List'!AJ$1)</f>
        <v>0</v>
      </c>
      <c r="AK8">
        <f>INDEX(Data!$C$5:$BP$360,'Kontrolní List'!$A8,'Kontrolní List'!AK$1)</f>
        <v>0</v>
      </c>
      <c r="AL8">
        <f t="shared" si="4"/>
        <v>0</v>
      </c>
      <c r="AM8">
        <f>INDEX(Data!$C$5:$BP$360,'Kontrolní List'!$A8,'Kontrolní List'!AM$1)</f>
        <v>238.667</v>
      </c>
      <c r="AN8">
        <f>INDEX(Data!$C$5:$BP$360,'Kontrolní List'!$A8,'Kontrolní List'!AN$1)</f>
        <v>1072</v>
      </c>
      <c r="AO8">
        <f>INDEX(Data!$C$5:$BP$360,'Kontrolní List'!$A8,'Kontrolní List'!AO$1)</f>
        <v>646.59500000000003</v>
      </c>
      <c r="AP8" t="b">
        <f t="shared" si="5"/>
        <v>1</v>
      </c>
      <c r="AQ8" t="b">
        <f t="shared" si="6"/>
        <v>1</v>
      </c>
      <c r="AR8" t="b">
        <f t="shared" si="7"/>
        <v>1</v>
      </c>
      <c r="AT8" s="35">
        <f t="shared" si="8"/>
        <v>0.82964572534241332</v>
      </c>
      <c r="AU8" s="36" t="s">
        <v>570</v>
      </c>
      <c r="AV8" s="1"/>
    </row>
    <row r="9" spans="1:51" x14ac:dyDescent="0.25">
      <c r="A9">
        <v>7</v>
      </c>
      <c r="B9" t="str">
        <f>INDEX(Data!$C$5:$BP$360,'Kontrolní List'!$A9,'Kontrolní List'!B$1)</f>
        <v>KJ - Brtnice</v>
      </c>
      <c r="C9" t="str">
        <f>INDEX(Data!$C$5:$BP$360,'Kontrolní List'!$A9,'Kontrolní List'!C$1)</f>
        <v>Únor</v>
      </c>
      <c r="D9">
        <f>INDEX(Data!$C$5:$BP$360,'Kontrolní List'!$A9,'Kontrolní List'!D$1)</f>
        <v>323.33999999999997</v>
      </c>
      <c r="E9">
        <f>INDEX(Data!$C$5:$BP$360,'Kontrolní List'!$A9,'Kontrolní List'!E$1)</f>
        <v>130.64099999999999</v>
      </c>
      <c r="F9">
        <f>INDEX(Data!$C$5:$BP$360,'Kontrolní List'!$A9,'Kontrolní List'!F$1)</f>
        <v>192.69900000000001</v>
      </c>
      <c r="G9">
        <f>INDEX(Data!$C$5:$BP$360,'Kontrolní List'!$A9,'Kontrolní List'!G$1)</f>
        <v>35.014000000000003</v>
      </c>
      <c r="H9">
        <f t="shared" si="0"/>
        <v>0</v>
      </c>
      <c r="I9">
        <f>INDEX(Data!$C$5:$BP$360,'Kontrolní List'!$A9,'Kontrolní List'!I$1)</f>
        <v>100.94</v>
      </c>
      <c r="J9">
        <f>INDEX(Data!$C$5:$BP$360,'Kontrolní List'!$A9,'Kontrolní List'!J$1)</f>
        <v>2.798</v>
      </c>
      <c r="K9">
        <f>INDEX(Data!$C$5:$BP$360,'Kontrolní List'!$A9,'Kontrolní List'!K$1)</f>
        <v>4.1280000000000001</v>
      </c>
      <c r="L9">
        <f>INDEX(Data!$C$5:$BP$360,'Kontrolní List'!$A9,'Kontrolní List'!L$1)</f>
        <v>0</v>
      </c>
      <c r="M9">
        <f>INDEX(Data!$C$5:$BP$360,'Kontrolní List'!$A9,'Kontrolní List'!M$1)</f>
        <v>0</v>
      </c>
      <c r="N9">
        <f>INDEX(Data!$C$5:$BP$360,'Kontrolní List'!$A9,'Kontrolní List'!N$1)</f>
        <v>94.013999999999996</v>
      </c>
      <c r="O9">
        <f t="shared" si="1"/>
        <v>0</v>
      </c>
      <c r="P9">
        <f>INDEX(Data!$C$5:$BP$360,'Kontrolní List'!$A9,'Kontrolní List'!P$1)</f>
        <v>536</v>
      </c>
      <c r="Q9">
        <f>INDEX(Data!$C$5:$BP$360,'Kontrolní List'!$A9,'Kontrolní List'!Q$1)</f>
        <v>536</v>
      </c>
      <c r="R9">
        <f t="shared" si="2"/>
        <v>0</v>
      </c>
      <c r="S9">
        <f>INDEX(Data!$C$5:$BP$360,'Kontrolní List'!$A9,'Kontrolní List'!S$1)</f>
        <v>94.013999999999996</v>
      </c>
      <c r="T9">
        <f>INDEX(Data!$C$5:$BP$360,'Kontrolní List'!$A9,'Kontrolní List'!T$1)</f>
        <v>0</v>
      </c>
      <c r="U9">
        <f>INDEX(Data!$C$5:$BP$360,'Kontrolní List'!$A9,'Kontrolní List'!U$1)</f>
        <v>0</v>
      </c>
      <c r="V9">
        <f>INDEX(Data!$C$5:$BP$360,'Kontrolní List'!$A9,'Kontrolní List'!V$1)</f>
        <v>0</v>
      </c>
      <c r="W9">
        <f>INDEX(Data!$C$5:$BP$360,'Kontrolní List'!$A9,'Kontrolní List'!W$1)</f>
        <v>0</v>
      </c>
      <c r="X9">
        <f>INDEX(Data!$C$5:$BP$360,'Kontrolní List'!$A9,'Kontrolní List'!X$1)</f>
        <v>0</v>
      </c>
      <c r="Y9">
        <f>INDEX(Data!$C$5:$BP$360,'Kontrolní List'!$A9,'Kontrolní List'!Y$1)</f>
        <v>0</v>
      </c>
      <c r="Z9">
        <f>INDEX(Data!$C$5:$BP$360,'Kontrolní List'!$A9,'Kontrolní List'!Z$1)</f>
        <v>0</v>
      </c>
      <c r="AA9">
        <f>INDEX(Data!$C$5:$BP$360,'Kontrolní List'!$A9,'Kontrolní List'!AA$1)</f>
        <v>0</v>
      </c>
      <c r="AB9">
        <f t="shared" si="3"/>
        <v>0</v>
      </c>
      <c r="AC9">
        <f>INDEX(Data!$C$5:$BP$360,'Kontrolní List'!$A9,'Kontrolní List'!AC$1)</f>
        <v>536</v>
      </c>
      <c r="AD9">
        <f>INDEX(Data!$C$5:$BP$360,'Kontrolní List'!$A9,'Kontrolní List'!AD$1)</f>
        <v>0</v>
      </c>
      <c r="AE9">
        <f>INDEX(Data!$C$5:$BP$360,'Kontrolní List'!$A9,'Kontrolní List'!AE$1)</f>
        <v>0</v>
      </c>
      <c r="AF9">
        <f>INDEX(Data!$C$5:$BP$360,'Kontrolní List'!$A9,'Kontrolní List'!AF$1)</f>
        <v>0</v>
      </c>
      <c r="AG9">
        <f>INDEX(Data!$C$5:$BP$360,'Kontrolní List'!$A9,'Kontrolní List'!AG$1)</f>
        <v>0</v>
      </c>
      <c r="AH9">
        <f>INDEX(Data!$C$5:$BP$360,'Kontrolní List'!$A9,'Kontrolní List'!AH$1)</f>
        <v>0</v>
      </c>
      <c r="AI9">
        <f>INDEX(Data!$C$5:$BP$360,'Kontrolní List'!$A9,'Kontrolní List'!AI$1)</f>
        <v>0</v>
      </c>
      <c r="AJ9">
        <f>INDEX(Data!$C$5:$BP$360,'Kontrolní List'!$A9,'Kontrolní List'!AJ$1)</f>
        <v>0</v>
      </c>
      <c r="AK9">
        <f>INDEX(Data!$C$5:$BP$360,'Kontrolní List'!$A9,'Kontrolní List'!AK$1)</f>
        <v>0</v>
      </c>
      <c r="AL9">
        <f t="shared" si="4"/>
        <v>0</v>
      </c>
      <c r="AM9">
        <f>INDEX(Data!$C$5:$BP$360,'Kontrolní List'!$A9,'Kontrolní List'!AM$1)</f>
        <v>100.94</v>
      </c>
      <c r="AN9">
        <f>INDEX(Data!$C$5:$BP$360,'Kontrolní List'!$A9,'Kontrolní List'!AN$1)</f>
        <v>536</v>
      </c>
      <c r="AO9">
        <f>INDEX(Data!$C$5:$BP$360,'Kontrolní List'!$A9,'Kontrolní List'!AO$1)</f>
        <v>323.33999999999997</v>
      </c>
      <c r="AP9" t="b">
        <f t="shared" si="5"/>
        <v>1</v>
      </c>
      <c r="AQ9" t="b">
        <f t="shared" si="6"/>
        <v>1</v>
      </c>
      <c r="AR9" t="b">
        <f t="shared" si="7"/>
        <v>1</v>
      </c>
      <c r="AT9" s="35">
        <f t="shared" si="8"/>
        <v>0.77265073572366205</v>
      </c>
      <c r="AU9" s="36" t="s">
        <v>570</v>
      </c>
      <c r="AV9" s="1"/>
    </row>
    <row r="10" spans="1:51" x14ac:dyDescent="0.25">
      <c r="A10">
        <v>8</v>
      </c>
      <c r="B10" t="str">
        <f>INDEX(Data!$C$5:$BP$360,'Kontrolní List'!$A10,'Kontrolní List'!B$1)</f>
        <v>KJ - Bystřice nad Pernštejnem</v>
      </c>
      <c r="C10" t="str">
        <f>INDEX(Data!$C$5:$BP$360,'Kontrolní List'!$A10,'Kontrolní List'!C$1)</f>
        <v>Únor</v>
      </c>
      <c r="D10">
        <f>INDEX(Data!$C$5:$BP$360,'Kontrolní List'!$A10,'Kontrolní List'!D$1)</f>
        <v>2423.9549999999999</v>
      </c>
      <c r="E10">
        <f>INDEX(Data!$C$5:$BP$360,'Kontrolní List'!$A10,'Kontrolní List'!E$1)</f>
        <v>1153.799</v>
      </c>
      <c r="F10">
        <f>INDEX(Data!$C$5:$BP$360,'Kontrolní List'!$A10,'Kontrolní List'!F$1)</f>
        <v>1270.1559999999999</v>
      </c>
      <c r="G10">
        <f>INDEX(Data!$C$5:$BP$360,'Kontrolní List'!$A10,'Kontrolní List'!G$1)</f>
        <v>35.018999999999998</v>
      </c>
      <c r="H10">
        <f t="shared" si="0"/>
        <v>0</v>
      </c>
      <c r="I10">
        <f>INDEX(Data!$C$5:$BP$360,'Kontrolní List'!$A10,'Kontrolní List'!I$1)</f>
        <v>902.84</v>
      </c>
      <c r="J10">
        <f>INDEX(Data!$C$5:$BP$360,'Kontrolní List'!$A10,'Kontrolní List'!J$1)</f>
        <v>7.9619999999999997</v>
      </c>
      <c r="K10">
        <f>INDEX(Data!$C$5:$BP$360,'Kontrolní List'!$A10,'Kontrolní List'!K$1)</f>
        <v>8.7650000000000006</v>
      </c>
      <c r="L10">
        <f>INDEX(Data!$C$5:$BP$360,'Kontrolní List'!$A10,'Kontrolní List'!L$1)</f>
        <v>0</v>
      </c>
      <c r="M10">
        <f>INDEX(Data!$C$5:$BP$360,'Kontrolní List'!$A10,'Kontrolní List'!M$1)</f>
        <v>0</v>
      </c>
      <c r="N10">
        <f>INDEX(Data!$C$5:$BP$360,'Kontrolní List'!$A10,'Kontrolní List'!N$1)</f>
        <v>886.11300000000006</v>
      </c>
      <c r="O10">
        <f t="shared" si="1"/>
        <v>0</v>
      </c>
      <c r="P10">
        <f>INDEX(Data!$C$5:$BP$360,'Kontrolní List'!$A10,'Kontrolní List'!P$1)</f>
        <v>3578</v>
      </c>
      <c r="Q10">
        <f>INDEX(Data!$C$5:$BP$360,'Kontrolní List'!$A10,'Kontrolní List'!Q$1)</f>
        <v>3578</v>
      </c>
      <c r="R10">
        <f t="shared" si="2"/>
        <v>0</v>
      </c>
      <c r="S10">
        <f>INDEX(Data!$C$5:$BP$360,'Kontrolní List'!$A10,'Kontrolní List'!S$1)</f>
        <v>886.11300000000006</v>
      </c>
      <c r="T10">
        <f>INDEX(Data!$C$5:$BP$360,'Kontrolní List'!$A10,'Kontrolní List'!T$1)</f>
        <v>0</v>
      </c>
      <c r="U10">
        <f>INDEX(Data!$C$5:$BP$360,'Kontrolní List'!$A10,'Kontrolní List'!U$1)</f>
        <v>0</v>
      </c>
      <c r="V10">
        <f>INDEX(Data!$C$5:$BP$360,'Kontrolní List'!$A10,'Kontrolní List'!V$1)</f>
        <v>0</v>
      </c>
      <c r="W10">
        <f>INDEX(Data!$C$5:$BP$360,'Kontrolní List'!$A10,'Kontrolní List'!W$1)</f>
        <v>0</v>
      </c>
      <c r="X10">
        <f>INDEX(Data!$C$5:$BP$360,'Kontrolní List'!$A10,'Kontrolní List'!X$1)</f>
        <v>0</v>
      </c>
      <c r="Y10">
        <f>INDEX(Data!$C$5:$BP$360,'Kontrolní List'!$A10,'Kontrolní List'!Y$1)</f>
        <v>0</v>
      </c>
      <c r="Z10">
        <f>INDEX(Data!$C$5:$BP$360,'Kontrolní List'!$A10,'Kontrolní List'!Z$1)</f>
        <v>0</v>
      </c>
      <c r="AA10">
        <f>INDEX(Data!$C$5:$BP$360,'Kontrolní List'!$A10,'Kontrolní List'!AA$1)</f>
        <v>0</v>
      </c>
      <c r="AB10">
        <f t="shared" si="3"/>
        <v>0</v>
      </c>
      <c r="AC10">
        <f>INDEX(Data!$C$5:$BP$360,'Kontrolní List'!$A10,'Kontrolní List'!AC$1)</f>
        <v>3578</v>
      </c>
      <c r="AD10">
        <f>INDEX(Data!$C$5:$BP$360,'Kontrolní List'!$A10,'Kontrolní List'!AD$1)</f>
        <v>0</v>
      </c>
      <c r="AE10">
        <f>INDEX(Data!$C$5:$BP$360,'Kontrolní List'!$A10,'Kontrolní List'!AE$1)</f>
        <v>0</v>
      </c>
      <c r="AF10">
        <f>INDEX(Data!$C$5:$BP$360,'Kontrolní List'!$A10,'Kontrolní List'!AF$1)</f>
        <v>0</v>
      </c>
      <c r="AG10">
        <f>INDEX(Data!$C$5:$BP$360,'Kontrolní List'!$A10,'Kontrolní List'!AG$1)</f>
        <v>0</v>
      </c>
      <c r="AH10">
        <f>INDEX(Data!$C$5:$BP$360,'Kontrolní List'!$A10,'Kontrolní List'!AH$1)</f>
        <v>0</v>
      </c>
      <c r="AI10">
        <f>INDEX(Data!$C$5:$BP$360,'Kontrolní List'!$A10,'Kontrolní List'!AI$1)</f>
        <v>0</v>
      </c>
      <c r="AJ10">
        <f>INDEX(Data!$C$5:$BP$360,'Kontrolní List'!$A10,'Kontrolní List'!AJ$1)</f>
        <v>0</v>
      </c>
      <c r="AK10">
        <f>INDEX(Data!$C$5:$BP$360,'Kontrolní List'!$A10,'Kontrolní List'!AK$1)</f>
        <v>0</v>
      </c>
      <c r="AL10">
        <f t="shared" si="4"/>
        <v>0</v>
      </c>
      <c r="AM10">
        <f>INDEX(Data!$C$5:$BP$360,'Kontrolní List'!$A10,'Kontrolní List'!AM$1)</f>
        <v>902.84</v>
      </c>
      <c r="AN10">
        <f>INDEX(Data!$C$5:$BP$360,'Kontrolní List'!$A10,'Kontrolní List'!AN$1)</f>
        <v>3578</v>
      </c>
      <c r="AO10">
        <f>INDEX(Data!$C$5:$BP$360,'Kontrolní List'!$A10,'Kontrolní List'!AO$1)</f>
        <v>2423.9549999999999</v>
      </c>
      <c r="AP10" t="b">
        <f t="shared" si="5"/>
        <v>1</v>
      </c>
      <c r="AQ10" t="b">
        <f t="shared" si="6"/>
        <v>1</v>
      </c>
      <c r="AR10" t="b">
        <f t="shared" si="7"/>
        <v>1</v>
      </c>
      <c r="AT10" s="35">
        <f t="shared" si="8"/>
        <v>0.78249344104527063</v>
      </c>
      <c r="AU10" s="36" t="s">
        <v>570</v>
      </c>
      <c r="AV10" s="1"/>
    </row>
    <row r="11" spans="1:51" x14ac:dyDescent="0.25">
      <c r="A11">
        <v>9</v>
      </c>
      <c r="B11" t="str">
        <f>INDEX(Data!$C$5:$BP$360,'Kontrolní List'!$A11,'Kontrolní List'!B$1)</f>
        <v>KJ - Česká Třebová, Křib</v>
      </c>
      <c r="C11" t="str">
        <f>INDEX(Data!$C$5:$BP$360,'Kontrolní List'!$A11,'Kontrolní List'!C$1)</f>
        <v>Únor</v>
      </c>
      <c r="D11">
        <f>INDEX(Data!$C$5:$BP$360,'Kontrolní List'!$A11,'Kontrolní List'!D$1)</f>
        <v>236.58500000000001</v>
      </c>
      <c r="E11">
        <f>INDEX(Data!$C$5:$BP$360,'Kontrolní List'!$A11,'Kontrolní List'!E$1)</f>
        <v>98.98</v>
      </c>
      <c r="F11">
        <f>INDEX(Data!$C$5:$BP$360,'Kontrolní List'!$A11,'Kontrolní List'!F$1)</f>
        <v>137.60499999999999</v>
      </c>
      <c r="G11">
        <f>INDEX(Data!$C$5:$BP$360,'Kontrolní List'!$A11,'Kontrolní List'!G$1)</f>
        <v>34.994999999999997</v>
      </c>
      <c r="H11">
        <f t="shared" si="0"/>
        <v>0</v>
      </c>
      <c r="I11">
        <f>INDEX(Data!$C$5:$BP$360,'Kontrolní List'!$A11,'Kontrolní List'!I$1)</f>
        <v>82.12</v>
      </c>
      <c r="J11">
        <f>INDEX(Data!$C$5:$BP$360,'Kontrolní List'!$A11,'Kontrolní List'!J$1)</f>
        <v>2.0779999999999998</v>
      </c>
      <c r="K11">
        <f>INDEX(Data!$C$5:$BP$360,'Kontrolní List'!$A11,'Kontrolní List'!K$1)</f>
        <v>2.89</v>
      </c>
      <c r="L11">
        <f>INDEX(Data!$C$5:$BP$360,'Kontrolní List'!$A11,'Kontrolní List'!L$1)</f>
        <v>0</v>
      </c>
      <c r="M11">
        <f>INDEX(Data!$C$5:$BP$360,'Kontrolní List'!$A11,'Kontrolní List'!M$1)</f>
        <v>0</v>
      </c>
      <c r="N11">
        <f>INDEX(Data!$C$5:$BP$360,'Kontrolní List'!$A11,'Kontrolní List'!N$1)</f>
        <v>77.152000000000001</v>
      </c>
      <c r="O11">
        <f t="shared" si="1"/>
        <v>0</v>
      </c>
      <c r="P11">
        <f>INDEX(Data!$C$5:$BP$360,'Kontrolní List'!$A11,'Kontrolní List'!P$1)</f>
        <v>411</v>
      </c>
      <c r="Q11">
        <f>INDEX(Data!$C$5:$BP$360,'Kontrolní List'!$A11,'Kontrolní List'!Q$1)</f>
        <v>411</v>
      </c>
      <c r="R11">
        <f t="shared" si="2"/>
        <v>0</v>
      </c>
      <c r="S11">
        <f>INDEX(Data!$C$5:$BP$360,'Kontrolní List'!$A11,'Kontrolní List'!S$1)</f>
        <v>77.152000000000001</v>
      </c>
      <c r="T11">
        <f>INDEX(Data!$C$5:$BP$360,'Kontrolní List'!$A11,'Kontrolní List'!T$1)</f>
        <v>0</v>
      </c>
      <c r="U11">
        <f>INDEX(Data!$C$5:$BP$360,'Kontrolní List'!$A11,'Kontrolní List'!U$1)</f>
        <v>0</v>
      </c>
      <c r="V11">
        <f>INDEX(Data!$C$5:$BP$360,'Kontrolní List'!$A11,'Kontrolní List'!V$1)</f>
        <v>0</v>
      </c>
      <c r="W11">
        <f>INDEX(Data!$C$5:$BP$360,'Kontrolní List'!$A11,'Kontrolní List'!W$1)</f>
        <v>0</v>
      </c>
      <c r="X11">
        <f>INDEX(Data!$C$5:$BP$360,'Kontrolní List'!$A11,'Kontrolní List'!X$1)</f>
        <v>0</v>
      </c>
      <c r="Y11">
        <f>INDEX(Data!$C$5:$BP$360,'Kontrolní List'!$A11,'Kontrolní List'!Y$1)</f>
        <v>0</v>
      </c>
      <c r="Z11">
        <f>INDEX(Data!$C$5:$BP$360,'Kontrolní List'!$A11,'Kontrolní List'!Z$1)</f>
        <v>0</v>
      </c>
      <c r="AA11">
        <f>INDEX(Data!$C$5:$BP$360,'Kontrolní List'!$A11,'Kontrolní List'!AA$1)</f>
        <v>0</v>
      </c>
      <c r="AB11">
        <f t="shared" si="3"/>
        <v>0</v>
      </c>
      <c r="AC11">
        <f>INDEX(Data!$C$5:$BP$360,'Kontrolní List'!$A11,'Kontrolní List'!AC$1)</f>
        <v>411</v>
      </c>
      <c r="AD11">
        <f>INDEX(Data!$C$5:$BP$360,'Kontrolní List'!$A11,'Kontrolní List'!AD$1)</f>
        <v>0</v>
      </c>
      <c r="AE11">
        <f>INDEX(Data!$C$5:$BP$360,'Kontrolní List'!$A11,'Kontrolní List'!AE$1)</f>
        <v>0</v>
      </c>
      <c r="AF11">
        <f>INDEX(Data!$C$5:$BP$360,'Kontrolní List'!$A11,'Kontrolní List'!AF$1)</f>
        <v>0</v>
      </c>
      <c r="AG11">
        <f>INDEX(Data!$C$5:$BP$360,'Kontrolní List'!$A11,'Kontrolní List'!AG$1)</f>
        <v>0</v>
      </c>
      <c r="AH11">
        <f>INDEX(Data!$C$5:$BP$360,'Kontrolní List'!$A11,'Kontrolní List'!AH$1)</f>
        <v>0</v>
      </c>
      <c r="AI11">
        <f>INDEX(Data!$C$5:$BP$360,'Kontrolní List'!$A11,'Kontrolní List'!AI$1)</f>
        <v>0</v>
      </c>
      <c r="AJ11">
        <f>INDEX(Data!$C$5:$BP$360,'Kontrolní List'!$A11,'Kontrolní List'!AJ$1)</f>
        <v>0</v>
      </c>
      <c r="AK11">
        <f>INDEX(Data!$C$5:$BP$360,'Kontrolní List'!$A11,'Kontrolní List'!AK$1)</f>
        <v>0</v>
      </c>
      <c r="AL11">
        <f t="shared" si="4"/>
        <v>0</v>
      </c>
      <c r="AM11">
        <f>INDEX(Data!$C$5:$BP$360,'Kontrolní List'!$A11,'Kontrolní List'!AM$1)</f>
        <v>82.12</v>
      </c>
      <c r="AN11">
        <f>INDEX(Data!$C$5:$BP$360,'Kontrolní List'!$A11,'Kontrolní List'!AN$1)</f>
        <v>411</v>
      </c>
      <c r="AO11">
        <f>INDEX(Data!$C$5:$BP$360,'Kontrolní List'!$A11,'Kontrolní List'!AO$1)</f>
        <v>236.58500000000001</v>
      </c>
      <c r="AP11" t="b">
        <f t="shared" si="5"/>
        <v>1</v>
      </c>
      <c r="AQ11" t="b">
        <f t="shared" si="6"/>
        <v>1</v>
      </c>
      <c r="AR11" t="b">
        <f t="shared" si="7"/>
        <v>1</v>
      </c>
      <c r="AT11" s="35">
        <f t="shared" si="8"/>
        <v>0.82966657508576902</v>
      </c>
      <c r="AU11" s="36" t="s">
        <v>570</v>
      </c>
      <c r="AV11" s="1"/>
    </row>
    <row r="12" spans="1:51" x14ac:dyDescent="0.25">
      <c r="A12">
        <v>10</v>
      </c>
      <c r="B12" t="str">
        <f>INDEX(Data!$C$5:$BP$360,'Kontrolní List'!$A12,'Kontrolní List'!B$1)</f>
        <v>KJ - Česká Třebová, Lhotka</v>
      </c>
      <c r="C12" t="str">
        <f>INDEX(Data!$C$5:$BP$360,'Kontrolní List'!$A12,'Kontrolní List'!C$1)</f>
        <v>Únor</v>
      </c>
      <c r="D12">
        <f>INDEX(Data!$C$5:$BP$360,'Kontrolní List'!$A12,'Kontrolní List'!D$1)</f>
        <v>900.62900000000002</v>
      </c>
      <c r="E12">
        <f>INDEX(Data!$C$5:$BP$360,'Kontrolní List'!$A12,'Kontrolní List'!E$1)</f>
        <v>405.161</v>
      </c>
      <c r="F12">
        <f>INDEX(Data!$C$5:$BP$360,'Kontrolní List'!$A12,'Kontrolní List'!F$1)</f>
        <v>495.46800000000002</v>
      </c>
      <c r="G12">
        <f>INDEX(Data!$C$5:$BP$360,'Kontrolní List'!$A12,'Kontrolní List'!G$1)</f>
        <v>34.988</v>
      </c>
      <c r="H12">
        <f t="shared" si="0"/>
        <v>0</v>
      </c>
      <c r="I12">
        <f>INDEX(Data!$C$5:$BP$360,'Kontrolní List'!$A12,'Kontrolní List'!I$1)</f>
        <v>333</v>
      </c>
      <c r="J12">
        <f>INDEX(Data!$C$5:$BP$360,'Kontrolní List'!$A12,'Kontrolní List'!J$1)</f>
        <v>3.7320000000000002</v>
      </c>
      <c r="K12">
        <f>INDEX(Data!$C$5:$BP$360,'Kontrolní List'!$A12,'Kontrolní List'!K$1)</f>
        <v>4.5629999999999997</v>
      </c>
      <c r="L12">
        <f>INDEX(Data!$C$5:$BP$360,'Kontrolní List'!$A12,'Kontrolní List'!L$1)</f>
        <v>0</v>
      </c>
      <c r="M12">
        <f>INDEX(Data!$C$5:$BP$360,'Kontrolní List'!$A12,'Kontrolní List'!M$1)</f>
        <v>0</v>
      </c>
      <c r="N12">
        <f>INDEX(Data!$C$5:$BP$360,'Kontrolní List'!$A12,'Kontrolní List'!N$1)</f>
        <v>324.70499999999998</v>
      </c>
      <c r="O12">
        <f t="shared" si="1"/>
        <v>0</v>
      </c>
      <c r="P12">
        <f>INDEX(Data!$C$5:$BP$360,'Kontrolní List'!$A12,'Kontrolní List'!P$1)</f>
        <v>1466</v>
      </c>
      <c r="Q12">
        <f>INDEX(Data!$C$5:$BP$360,'Kontrolní List'!$A12,'Kontrolní List'!Q$1)</f>
        <v>1466</v>
      </c>
      <c r="R12">
        <f t="shared" si="2"/>
        <v>0</v>
      </c>
      <c r="S12">
        <f>INDEX(Data!$C$5:$BP$360,'Kontrolní List'!$A12,'Kontrolní List'!S$1)</f>
        <v>324.70499999999998</v>
      </c>
      <c r="T12">
        <f>INDEX(Data!$C$5:$BP$360,'Kontrolní List'!$A12,'Kontrolní List'!T$1)</f>
        <v>0</v>
      </c>
      <c r="U12">
        <f>INDEX(Data!$C$5:$BP$360,'Kontrolní List'!$A12,'Kontrolní List'!U$1)</f>
        <v>0</v>
      </c>
      <c r="V12">
        <f>INDEX(Data!$C$5:$BP$360,'Kontrolní List'!$A12,'Kontrolní List'!V$1)</f>
        <v>0</v>
      </c>
      <c r="W12">
        <f>INDEX(Data!$C$5:$BP$360,'Kontrolní List'!$A12,'Kontrolní List'!W$1)</f>
        <v>0</v>
      </c>
      <c r="X12">
        <f>INDEX(Data!$C$5:$BP$360,'Kontrolní List'!$A12,'Kontrolní List'!X$1)</f>
        <v>0</v>
      </c>
      <c r="Y12">
        <f>INDEX(Data!$C$5:$BP$360,'Kontrolní List'!$A12,'Kontrolní List'!Y$1)</f>
        <v>0</v>
      </c>
      <c r="Z12">
        <f>INDEX(Data!$C$5:$BP$360,'Kontrolní List'!$A12,'Kontrolní List'!Z$1)</f>
        <v>0</v>
      </c>
      <c r="AA12">
        <f>INDEX(Data!$C$5:$BP$360,'Kontrolní List'!$A12,'Kontrolní List'!AA$1)</f>
        <v>0</v>
      </c>
      <c r="AB12">
        <f t="shared" si="3"/>
        <v>0</v>
      </c>
      <c r="AC12">
        <f>INDEX(Data!$C$5:$BP$360,'Kontrolní List'!$A12,'Kontrolní List'!AC$1)</f>
        <v>1466</v>
      </c>
      <c r="AD12">
        <f>INDEX(Data!$C$5:$BP$360,'Kontrolní List'!$A12,'Kontrolní List'!AD$1)</f>
        <v>0</v>
      </c>
      <c r="AE12">
        <f>INDEX(Data!$C$5:$BP$360,'Kontrolní List'!$A12,'Kontrolní List'!AE$1)</f>
        <v>0</v>
      </c>
      <c r="AF12">
        <f>INDEX(Data!$C$5:$BP$360,'Kontrolní List'!$A12,'Kontrolní List'!AF$1)</f>
        <v>0</v>
      </c>
      <c r="AG12">
        <f>INDEX(Data!$C$5:$BP$360,'Kontrolní List'!$A12,'Kontrolní List'!AG$1)</f>
        <v>0</v>
      </c>
      <c r="AH12">
        <f>INDEX(Data!$C$5:$BP$360,'Kontrolní List'!$A12,'Kontrolní List'!AH$1)</f>
        <v>0</v>
      </c>
      <c r="AI12">
        <f>INDEX(Data!$C$5:$BP$360,'Kontrolní List'!$A12,'Kontrolní List'!AI$1)</f>
        <v>0</v>
      </c>
      <c r="AJ12">
        <f>INDEX(Data!$C$5:$BP$360,'Kontrolní List'!$A12,'Kontrolní List'!AJ$1)</f>
        <v>0</v>
      </c>
      <c r="AK12">
        <f>INDEX(Data!$C$5:$BP$360,'Kontrolní List'!$A12,'Kontrolní List'!AK$1)</f>
        <v>0</v>
      </c>
      <c r="AL12">
        <f t="shared" si="4"/>
        <v>0</v>
      </c>
      <c r="AM12">
        <f>INDEX(Data!$C$5:$BP$360,'Kontrolní List'!$A12,'Kontrolní List'!AM$1)</f>
        <v>333</v>
      </c>
      <c r="AN12">
        <f>INDEX(Data!$C$5:$BP$360,'Kontrolní List'!$A12,'Kontrolní List'!AN$1)</f>
        <v>1466</v>
      </c>
      <c r="AO12">
        <f>INDEX(Data!$C$5:$BP$360,'Kontrolní List'!$A12,'Kontrolní List'!AO$1)</f>
        <v>900.62900000000002</v>
      </c>
      <c r="AP12" t="b">
        <f t="shared" si="5"/>
        <v>1</v>
      </c>
      <c r="AQ12" t="b">
        <f t="shared" si="6"/>
        <v>1</v>
      </c>
      <c r="AR12" t="b">
        <f t="shared" si="7"/>
        <v>1</v>
      </c>
      <c r="AT12" s="35">
        <f t="shared" si="8"/>
        <v>0.82189472271292863</v>
      </c>
      <c r="AU12" s="36" t="s">
        <v>570</v>
      </c>
      <c r="AV12" s="1"/>
    </row>
    <row r="13" spans="1:51" x14ac:dyDescent="0.25">
      <c r="A13">
        <v>11</v>
      </c>
      <c r="B13" t="str">
        <f>INDEX(Data!$C$5:$BP$360,'Kontrolní List'!$A13,'Kontrolní List'!B$1)</f>
        <v>KJ - Duchcov</v>
      </c>
      <c r="C13" t="str">
        <f>INDEX(Data!$C$5:$BP$360,'Kontrolní List'!$A13,'Kontrolní List'!C$1)</f>
        <v>Únor</v>
      </c>
      <c r="D13">
        <f>INDEX(Data!$C$5:$BP$360,'Kontrolní List'!$A13,'Kontrolní List'!D$1)</f>
        <v>1970.355</v>
      </c>
      <c r="E13">
        <f>INDEX(Data!$C$5:$BP$360,'Kontrolní List'!$A13,'Kontrolní List'!E$1)</f>
        <v>933.86300000000006</v>
      </c>
      <c r="F13">
        <f>INDEX(Data!$C$5:$BP$360,'Kontrolní List'!$A13,'Kontrolní List'!F$1)</f>
        <v>1036.492</v>
      </c>
      <c r="G13">
        <f>INDEX(Data!$C$5:$BP$360,'Kontrolní List'!$A13,'Kontrolní List'!G$1)</f>
        <v>35.366999999999997</v>
      </c>
      <c r="H13">
        <f t="shared" si="0"/>
        <v>0</v>
      </c>
      <c r="I13">
        <f>INDEX(Data!$C$5:$BP$360,'Kontrolní List'!$A13,'Kontrolní List'!I$1)</f>
        <v>745.56399999999996</v>
      </c>
      <c r="J13">
        <f>INDEX(Data!$C$5:$BP$360,'Kontrolní List'!$A13,'Kontrolní List'!J$1)</f>
        <v>7.2750000000000004</v>
      </c>
      <c r="K13">
        <f>INDEX(Data!$C$5:$BP$360,'Kontrolní List'!$A13,'Kontrolní List'!K$1)</f>
        <v>8.0749999999999993</v>
      </c>
      <c r="L13">
        <f>INDEX(Data!$C$5:$BP$360,'Kontrolní List'!$A13,'Kontrolní List'!L$1)</f>
        <v>0</v>
      </c>
      <c r="M13">
        <f>INDEX(Data!$C$5:$BP$360,'Kontrolní List'!$A13,'Kontrolní List'!M$1)</f>
        <v>0</v>
      </c>
      <c r="N13">
        <f>INDEX(Data!$C$5:$BP$360,'Kontrolní List'!$A13,'Kontrolní List'!N$1)</f>
        <v>730.21400000000006</v>
      </c>
      <c r="O13">
        <f t="shared" si="1"/>
        <v>0</v>
      </c>
      <c r="P13">
        <f>INDEX(Data!$C$5:$BP$360,'Kontrolní List'!$A13,'Kontrolní List'!P$1)</f>
        <v>2979</v>
      </c>
      <c r="Q13">
        <f>INDEX(Data!$C$5:$BP$360,'Kontrolní List'!$A13,'Kontrolní List'!Q$1)</f>
        <v>2979</v>
      </c>
      <c r="R13">
        <f t="shared" si="2"/>
        <v>0</v>
      </c>
      <c r="S13">
        <f>INDEX(Data!$C$5:$BP$360,'Kontrolní List'!$A13,'Kontrolní List'!S$1)</f>
        <v>730.21400000000006</v>
      </c>
      <c r="T13">
        <f>INDEX(Data!$C$5:$BP$360,'Kontrolní List'!$A13,'Kontrolní List'!T$1)</f>
        <v>0</v>
      </c>
      <c r="U13">
        <f>INDEX(Data!$C$5:$BP$360,'Kontrolní List'!$A13,'Kontrolní List'!U$1)</f>
        <v>0</v>
      </c>
      <c r="V13">
        <f>INDEX(Data!$C$5:$BP$360,'Kontrolní List'!$A13,'Kontrolní List'!V$1)</f>
        <v>0</v>
      </c>
      <c r="W13">
        <f>INDEX(Data!$C$5:$BP$360,'Kontrolní List'!$A13,'Kontrolní List'!W$1)</f>
        <v>0</v>
      </c>
      <c r="X13">
        <f>INDEX(Data!$C$5:$BP$360,'Kontrolní List'!$A13,'Kontrolní List'!X$1)</f>
        <v>0</v>
      </c>
      <c r="Y13">
        <f>INDEX(Data!$C$5:$BP$360,'Kontrolní List'!$A13,'Kontrolní List'!Y$1)</f>
        <v>0</v>
      </c>
      <c r="Z13">
        <f>INDEX(Data!$C$5:$BP$360,'Kontrolní List'!$A13,'Kontrolní List'!Z$1)</f>
        <v>0</v>
      </c>
      <c r="AA13">
        <f>INDEX(Data!$C$5:$BP$360,'Kontrolní List'!$A13,'Kontrolní List'!AA$1)</f>
        <v>0</v>
      </c>
      <c r="AB13">
        <f t="shared" si="3"/>
        <v>0</v>
      </c>
      <c r="AC13">
        <f>INDEX(Data!$C$5:$BP$360,'Kontrolní List'!$A13,'Kontrolní List'!AC$1)</f>
        <v>2979</v>
      </c>
      <c r="AD13">
        <f>INDEX(Data!$C$5:$BP$360,'Kontrolní List'!$A13,'Kontrolní List'!AD$1)</f>
        <v>0</v>
      </c>
      <c r="AE13">
        <f>INDEX(Data!$C$5:$BP$360,'Kontrolní List'!$A13,'Kontrolní List'!AE$1)</f>
        <v>0</v>
      </c>
      <c r="AF13">
        <f>INDEX(Data!$C$5:$BP$360,'Kontrolní List'!$A13,'Kontrolní List'!AF$1)</f>
        <v>0</v>
      </c>
      <c r="AG13">
        <f>INDEX(Data!$C$5:$BP$360,'Kontrolní List'!$A13,'Kontrolní List'!AG$1)</f>
        <v>0</v>
      </c>
      <c r="AH13">
        <f>INDEX(Data!$C$5:$BP$360,'Kontrolní List'!$A13,'Kontrolní List'!AH$1)</f>
        <v>0</v>
      </c>
      <c r="AI13">
        <f>INDEX(Data!$C$5:$BP$360,'Kontrolní List'!$A13,'Kontrolní List'!AI$1)</f>
        <v>0</v>
      </c>
      <c r="AJ13">
        <f>INDEX(Data!$C$5:$BP$360,'Kontrolní List'!$A13,'Kontrolní List'!AJ$1)</f>
        <v>0</v>
      </c>
      <c r="AK13">
        <f>INDEX(Data!$C$5:$BP$360,'Kontrolní List'!$A13,'Kontrolní List'!AK$1)</f>
        <v>0</v>
      </c>
      <c r="AL13">
        <f t="shared" si="4"/>
        <v>0</v>
      </c>
      <c r="AM13">
        <f>INDEX(Data!$C$5:$BP$360,'Kontrolní List'!$A13,'Kontrolní List'!AM$1)</f>
        <v>745.56399999999996</v>
      </c>
      <c r="AN13">
        <f>INDEX(Data!$C$5:$BP$360,'Kontrolní List'!$A13,'Kontrolní List'!AN$1)</f>
        <v>2979</v>
      </c>
      <c r="AO13">
        <f>INDEX(Data!$C$5:$BP$360,'Kontrolní List'!$A13,'Kontrolní List'!AO$1)</f>
        <v>1970.355</v>
      </c>
      <c r="AP13" t="b">
        <f t="shared" si="5"/>
        <v>1</v>
      </c>
      <c r="AQ13" t="b">
        <f t="shared" si="6"/>
        <v>1</v>
      </c>
      <c r="AR13" t="b">
        <f t="shared" si="7"/>
        <v>1</v>
      </c>
      <c r="AT13" s="35">
        <f t="shared" si="8"/>
        <v>0.7983657767255139</v>
      </c>
      <c r="AU13" s="36" t="s">
        <v>570</v>
      </c>
      <c r="AV13" s="1"/>
    </row>
    <row r="14" spans="1:51" x14ac:dyDescent="0.25">
      <c r="A14">
        <v>12</v>
      </c>
      <c r="B14" t="str">
        <f>INDEX(Data!$C$5:$BP$360,'Kontrolní List'!$A14,'Kontrolní List'!B$1)</f>
        <v>KJ - Fügnerova, Vrchlabí</v>
      </c>
      <c r="C14" t="str">
        <f>INDEX(Data!$C$5:$BP$360,'Kontrolní List'!$A14,'Kontrolní List'!C$1)</f>
        <v>Únor</v>
      </c>
      <c r="D14">
        <f>INDEX(Data!$C$5:$BP$360,'Kontrolní List'!$A14,'Kontrolní List'!D$1)</f>
        <v>867.91300000000001</v>
      </c>
      <c r="E14">
        <f>INDEX(Data!$C$5:$BP$360,'Kontrolní List'!$A14,'Kontrolní List'!E$1)</f>
        <v>398.43599999999998</v>
      </c>
      <c r="F14">
        <f>INDEX(Data!$C$5:$BP$360,'Kontrolní List'!$A14,'Kontrolní List'!F$1)</f>
        <v>469.47699999999998</v>
      </c>
      <c r="G14">
        <f>INDEX(Data!$C$5:$BP$360,'Kontrolní List'!$A14,'Kontrolní List'!G$1)</f>
        <v>35.012</v>
      </c>
      <c r="H14">
        <f t="shared" si="0"/>
        <v>0</v>
      </c>
      <c r="I14">
        <f>INDEX(Data!$C$5:$BP$360,'Kontrolní List'!$A14,'Kontrolní List'!I$1)</f>
        <v>318.726</v>
      </c>
      <c r="J14">
        <f>INDEX(Data!$C$5:$BP$360,'Kontrolní List'!$A14,'Kontrolní List'!J$1)</f>
        <v>7.0869999999999997</v>
      </c>
      <c r="K14">
        <f>INDEX(Data!$C$5:$BP$360,'Kontrolní List'!$A14,'Kontrolní List'!K$1)</f>
        <v>8.3510000000000009</v>
      </c>
      <c r="L14">
        <f>INDEX(Data!$C$5:$BP$360,'Kontrolní List'!$A14,'Kontrolní List'!L$1)</f>
        <v>0</v>
      </c>
      <c r="M14">
        <f>INDEX(Data!$C$5:$BP$360,'Kontrolní List'!$A14,'Kontrolní List'!M$1)</f>
        <v>0</v>
      </c>
      <c r="N14">
        <f>INDEX(Data!$C$5:$BP$360,'Kontrolní List'!$A14,'Kontrolní List'!N$1)</f>
        <v>303.28800000000001</v>
      </c>
      <c r="O14">
        <f t="shared" si="1"/>
        <v>0</v>
      </c>
      <c r="P14">
        <f>INDEX(Data!$C$5:$BP$360,'Kontrolní List'!$A14,'Kontrolní List'!P$1)</f>
        <v>1352</v>
      </c>
      <c r="Q14">
        <f>INDEX(Data!$C$5:$BP$360,'Kontrolní List'!$A14,'Kontrolní List'!Q$1)</f>
        <v>1352</v>
      </c>
      <c r="R14">
        <f t="shared" si="2"/>
        <v>0</v>
      </c>
      <c r="S14">
        <f>INDEX(Data!$C$5:$BP$360,'Kontrolní List'!$A14,'Kontrolní List'!S$1)</f>
        <v>303.28800000000001</v>
      </c>
      <c r="T14">
        <f>INDEX(Data!$C$5:$BP$360,'Kontrolní List'!$A14,'Kontrolní List'!T$1)</f>
        <v>0</v>
      </c>
      <c r="U14">
        <f>INDEX(Data!$C$5:$BP$360,'Kontrolní List'!$A14,'Kontrolní List'!U$1)</f>
        <v>0</v>
      </c>
      <c r="V14">
        <f>INDEX(Data!$C$5:$BP$360,'Kontrolní List'!$A14,'Kontrolní List'!V$1)</f>
        <v>0</v>
      </c>
      <c r="W14">
        <f>INDEX(Data!$C$5:$BP$360,'Kontrolní List'!$A14,'Kontrolní List'!W$1)</f>
        <v>0</v>
      </c>
      <c r="X14">
        <f>INDEX(Data!$C$5:$BP$360,'Kontrolní List'!$A14,'Kontrolní List'!X$1)</f>
        <v>0</v>
      </c>
      <c r="Y14">
        <f>INDEX(Data!$C$5:$BP$360,'Kontrolní List'!$A14,'Kontrolní List'!Y$1)</f>
        <v>0</v>
      </c>
      <c r="Z14">
        <f>INDEX(Data!$C$5:$BP$360,'Kontrolní List'!$A14,'Kontrolní List'!Z$1)</f>
        <v>0</v>
      </c>
      <c r="AA14">
        <f>INDEX(Data!$C$5:$BP$360,'Kontrolní List'!$A14,'Kontrolní List'!AA$1)</f>
        <v>0</v>
      </c>
      <c r="AB14">
        <f t="shared" si="3"/>
        <v>0</v>
      </c>
      <c r="AC14">
        <f>INDEX(Data!$C$5:$BP$360,'Kontrolní List'!$A14,'Kontrolní List'!AC$1)</f>
        <v>1352</v>
      </c>
      <c r="AD14">
        <f>INDEX(Data!$C$5:$BP$360,'Kontrolní List'!$A14,'Kontrolní List'!AD$1)</f>
        <v>0</v>
      </c>
      <c r="AE14">
        <f>INDEX(Data!$C$5:$BP$360,'Kontrolní List'!$A14,'Kontrolní List'!AE$1)</f>
        <v>0</v>
      </c>
      <c r="AF14">
        <f>INDEX(Data!$C$5:$BP$360,'Kontrolní List'!$A14,'Kontrolní List'!AF$1)</f>
        <v>0</v>
      </c>
      <c r="AG14">
        <f>INDEX(Data!$C$5:$BP$360,'Kontrolní List'!$A14,'Kontrolní List'!AG$1)</f>
        <v>0</v>
      </c>
      <c r="AH14">
        <f>INDEX(Data!$C$5:$BP$360,'Kontrolní List'!$A14,'Kontrolní List'!AH$1)</f>
        <v>0</v>
      </c>
      <c r="AI14">
        <f>INDEX(Data!$C$5:$BP$360,'Kontrolní List'!$A14,'Kontrolní List'!AI$1)</f>
        <v>0</v>
      </c>
      <c r="AJ14">
        <f>INDEX(Data!$C$5:$BP$360,'Kontrolní List'!$A14,'Kontrolní List'!AJ$1)</f>
        <v>0</v>
      </c>
      <c r="AK14">
        <f>INDEX(Data!$C$5:$BP$360,'Kontrolní List'!$A14,'Kontrolní List'!AK$1)</f>
        <v>0</v>
      </c>
      <c r="AL14">
        <f t="shared" si="4"/>
        <v>0</v>
      </c>
      <c r="AM14">
        <f>INDEX(Data!$C$5:$BP$360,'Kontrolní List'!$A14,'Kontrolní List'!AM$1)</f>
        <v>318.726</v>
      </c>
      <c r="AN14">
        <f>INDEX(Data!$C$5:$BP$360,'Kontrolní List'!$A14,'Kontrolní List'!AN$1)</f>
        <v>1352</v>
      </c>
      <c r="AO14">
        <f>INDEX(Data!$C$5:$BP$360,'Kontrolní List'!$A14,'Kontrolní List'!AO$1)</f>
        <v>867.91300000000001</v>
      </c>
      <c r="AP14" t="b">
        <f t="shared" si="5"/>
        <v>1</v>
      </c>
      <c r="AQ14" t="b">
        <f t="shared" si="6"/>
        <v>1</v>
      </c>
      <c r="AR14" t="b">
        <f t="shared" si="7"/>
        <v>1</v>
      </c>
      <c r="AT14" s="35">
        <f t="shared" si="8"/>
        <v>0.79994372195779473</v>
      </c>
      <c r="AU14" s="36" t="s">
        <v>570</v>
      </c>
      <c r="AV14" s="1"/>
    </row>
    <row r="15" spans="1:51" x14ac:dyDescent="0.25">
      <c r="A15">
        <v>13</v>
      </c>
      <c r="B15" t="str">
        <f>INDEX(Data!$C$5:$BP$360,'Kontrolní List'!$A15,'Kontrolní List'!B$1)</f>
        <v>KJ - Havlíčkův Brod, Rozkošská</v>
      </c>
      <c r="C15" t="str">
        <f>INDEX(Data!$C$5:$BP$360,'Kontrolní List'!$A15,'Kontrolní List'!C$1)</f>
        <v>Únor</v>
      </c>
      <c r="D15">
        <f>INDEX(Data!$C$5:$BP$360,'Kontrolní List'!$A15,'Kontrolní List'!D$1)</f>
        <v>233.95400000000001</v>
      </c>
      <c r="E15">
        <f>INDEX(Data!$C$5:$BP$360,'Kontrolní List'!$A15,'Kontrolní List'!E$1)</f>
        <v>106.48399999999999</v>
      </c>
      <c r="F15">
        <f>INDEX(Data!$C$5:$BP$360,'Kontrolní List'!$A15,'Kontrolní List'!F$1)</f>
        <v>127.47</v>
      </c>
      <c r="G15">
        <f>INDEX(Data!$C$5:$BP$360,'Kontrolní List'!$A15,'Kontrolní List'!G$1)</f>
        <v>34.988</v>
      </c>
      <c r="H15">
        <f t="shared" si="0"/>
        <v>0</v>
      </c>
      <c r="I15">
        <f>INDEX(Data!$C$5:$BP$360,'Kontrolní List'!$A15,'Kontrolní List'!I$1)</f>
        <v>79.591999999999999</v>
      </c>
      <c r="J15">
        <f>INDEX(Data!$C$5:$BP$360,'Kontrolní List'!$A15,'Kontrolní List'!J$1)</f>
        <v>1.9450000000000001</v>
      </c>
      <c r="K15">
        <f>INDEX(Data!$C$5:$BP$360,'Kontrolní List'!$A15,'Kontrolní List'!K$1)</f>
        <v>2.3279999999999998</v>
      </c>
      <c r="L15">
        <f>INDEX(Data!$C$5:$BP$360,'Kontrolní List'!$A15,'Kontrolní List'!L$1)</f>
        <v>0</v>
      </c>
      <c r="M15">
        <f>INDEX(Data!$C$5:$BP$360,'Kontrolní List'!$A15,'Kontrolní List'!M$1)</f>
        <v>0</v>
      </c>
      <c r="N15">
        <f>INDEX(Data!$C$5:$BP$360,'Kontrolní List'!$A15,'Kontrolní List'!N$1)</f>
        <v>75.319000000000003</v>
      </c>
      <c r="O15">
        <f t="shared" si="1"/>
        <v>0</v>
      </c>
      <c r="P15">
        <f>INDEX(Data!$C$5:$BP$360,'Kontrolní List'!$A15,'Kontrolní List'!P$1)</f>
        <v>343</v>
      </c>
      <c r="Q15">
        <f>INDEX(Data!$C$5:$BP$360,'Kontrolní List'!$A15,'Kontrolní List'!Q$1)</f>
        <v>343</v>
      </c>
      <c r="R15">
        <f t="shared" si="2"/>
        <v>0</v>
      </c>
      <c r="S15">
        <f>INDEX(Data!$C$5:$BP$360,'Kontrolní List'!$A15,'Kontrolní List'!S$1)</f>
        <v>75.319000000000003</v>
      </c>
      <c r="T15">
        <f>INDEX(Data!$C$5:$BP$360,'Kontrolní List'!$A15,'Kontrolní List'!T$1)</f>
        <v>0</v>
      </c>
      <c r="U15">
        <f>INDEX(Data!$C$5:$BP$360,'Kontrolní List'!$A15,'Kontrolní List'!U$1)</f>
        <v>0</v>
      </c>
      <c r="V15">
        <f>INDEX(Data!$C$5:$BP$360,'Kontrolní List'!$A15,'Kontrolní List'!V$1)</f>
        <v>0</v>
      </c>
      <c r="W15">
        <f>INDEX(Data!$C$5:$BP$360,'Kontrolní List'!$A15,'Kontrolní List'!W$1)</f>
        <v>0</v>
      </c>
      <c r="X15">
        <f>INDEX(Data!$C$5:$BP$360,'Kontrolní List'!$A15,'Kontrolní List'!X$1)</f>
        <v>0</v>
      </c>
      <c r="Y15">
        <f>INDEX(Data!$C$5:$BP$360,'Kontrolní List'!$A15,'Kontrolní List'!Y$1)</f>
        <v>0</v>
      </c>
      <c r="Z15">
        <f>INDEX(Data!$C$5:$BP$360,'Kontrolní List'!$A15,'Kontrolní List'!Z$1)</f>
        <v>0</v>
      </c>
      <c r="AA15">
        <f>INDEX(Data!$C$5:$BP$360,'Kontrolní List'!$A15,'Kontrolní List'!AA$1)</f>
        <v>0</v>
      </c>
      <c r="AB15">
        <f t="shared" si="3"/>
        <v>0</v>
      </c>
      <c r="AC15">
        <f>INDEX(Data!$C$5:$BP$360,'Kontrolní List'!$A15,'Kontrolní List'!AC$1)</f>
        <v>0</v>
      </c>
      <c r="AD15">
        <f>INDEX(Data!$C$5:$BP$360,'Kontrolní List'!$A15,'Kontrolní List'!AD$1)</f>
        <v>0</v>
      </c>
      <c r="AE15">
        <f>INDEX(Data!$C$5:$BP$360,'Kontrolní List'!$A15,'Kontrolní List'!AE$1)</f>
        <v>0</v>
      </c>
      <c r="AF15">
        <f>INDEX(Data!$C$5:$BP$360,'Kontrolní List'!$A15,'Kontrolní List'!AF$1)</f>
        <v>0</v>
      </c>
      <c r="AG15">
        <f>INDEX(Data!$C$5:$BP$360,'Kontrolní List'!$A15,'Kontrolní List'!AG$1)</f>
        <v>0</v>
      </c>
      <c r="AH15">
        <f>INDEX(Data!$C$5:$BP$360,'Kontrolní List'!$A15,'Kontrolní List'!AH$1)</f>
        <v>0</v>
      </c>
      <c r="AI15">
        <f>INDEX(Data!$C$5:$BP$360,'Kontrolní List'!$A15,'Kontrolní List'!AI$1)</f>
        <v>343</v>
      </c>
      <c r="AJ15">
        <f>INDEX(Data!$C$5:$BP$360,'Kontrolní List'!$A15,'Kontrolní List'!AJ$1)</f>
        <v>0</v>
      </c>
      <c r="AK15">
        <f>INDEX(Data!$C$5:$BP$360,'Kontrolní List'!$A15,'Kontrolní List'!AK$1)</f>
        <v>0</v>
      </c>
      <c r="AL15">
        <f t="shared" si="4"/>
        <v>0</v>
      </c>
      <c r="AM15">
        <f>INDEX(Data!$C$5:$BP$360,'Kontrolní List'!$A15,'Kontrolní List'!AM$1)</f>
        <v>79.591999999999999</v>
      </c>
      <c r="AN15">
        <f>INDEX(Data!$C$5:$BP$360,'Kontrolní List'!$A15,'Kontrolní List'!AN$1)</f>
        <v>343</v>
      </c>
      <c r="AO15">
        <f>INDEX(Data!$C$5:$BP$360,'Kontrolní List'!$A15,'Kontrolní List'!AO$1)</f>
        <v>233.95400000000001</v>
      </c>
      <c r="AP15" t="b">
        <f t="shared" si="5"/>
        <v>1</v>
      </c>
      <c r="AQ15" t="b">
        <f t="shared" si="6"/>
        <v>1</v>
      </c>
      <c r="AR15" t="b">
        <f t="shared" si="7"/>
        <v>1</v>
      </c>
      <c r="AT15" s="35">
        <f t="shared" si="8"/>
        <v>0.74745367797848183</v>
      </c>
      <c r="AU15" s="36" t="s">
        <v>570</v>
      </c>
      <c r="AV15" s="1"/>
    </row>
    <row r="16" spans="1:51" x14ac:dyDescent="0.25">
      <c r="A16">
        <v>14</v>
      </c>
      <c r="B16" t="str">
        <f>INDEX(Data!$C$5:$BP$360,'Kontrolní List'!$A16,'Kontrolní List'!B$1)</f>
        <v>KJ - Havlíčkův Brod, Na Výšině</v>
      </c>
      <c r="C16" t="str">
        <f>INDEX(Data!$C$5:$BP$360,'Kontrolní List'!$A16,'Kontrolní List'!C$1)</f>
        <v>Únor</v>
      </c>
      <c r="D16">
        <f>INDEX(Data!$C$5:$BP$360,'Kontrolní List'!$A16,'Kontrolní List'!D$1)</f>
        <v>659.61599999999999</v>
      </c>
      <c r="E16">
        <f>INDEX(Data!$C$5:$BP$360,'Kontrolní List'!$A16,'Kontrolní List'!E$1)</f>
        <v>310.29399999999998</v>
      </c>
      <c r="F16">
        <f>INDEX(Data!$C$5:$BP$360,'Kontrolní List'!$A16,'Kontrolní List'!F$1)</f>
        <v>349.322</v>
      </c>
      <c r="G16">
        <f>INDEX(Data!$C$5:$BP$360,'Kontrolní List'!$A16,'Kontrolní List'!G$1)</f>
        <v>34.993000000000002</v>
      </c>
      <c r="H16">
        <f t="shared" si="0"/>
        <v>0</v>
      </c>
      <c r="I16">
        <f>INDEX(Data!$C$5:$BP$360,'Kontrolní List'!$A16,'Kontrolní List'!I$1)</f>
        <v>238.6</v>
      </c>
      <c r="J16">
        <f>INDEX(Data!$C$5:$BP$360,'Kontrolní List'!$A16,'Kontrolní List'!J$1)</f>
        <v>2.504</v>
      </c>
      <c r="K16">
        <f>INDEX(Data!$C$5:$BP$360,'Kontrolní List'!$A16,'Kontrolní List'!K$1)</f>
        <v>2.8180000000000001</v>
      </c>
      <c r="L16">
        <f>INDEX(Data!$C$5:$BP$360,'Kontrolní List'!$A16,'Kontrolní List'!L$1)</f>
        <v>0</v>
      </c>
      <c r="M16">
        <f>INDEX(Data!$C$5:$BP$360,'Kontrolní List'!$A16,'Kontrolní List'!M$1)</f>
        <v>0</v>
      </c>
      <c r="N16">
        <f>INDEX(Data!$C$5:$BP$360,'Kontrolní List'!$A16,'Kontrolní List'!N$1)</f>
        <v>233.27799999999999</v>
      </c>
      <c r="O16">
        <f t="shared" si="1"/>
        <v>0</v>
      </c>
      <c r="P16">
        <f>INDEX(Data!$C$5:$BP$360,'Kontrolní List'!$A16,'Kontrolní List'!P$1)</f>
        <v>967</v>
      </c>
      <c r="Q16">
        <f>INDEX(Data!$C$5:$BP$360,'Kontrolní List'!$A16,'Kontrolní List'!Q$1)</f>
        <v>967</v>
      </c>
      <c r="R16">
        <f t="shared" si="2"/>
        <v>0</v>
      </c>
      <c r="S16">
        <f>INDEX(Data!$C$5:$BP$360,'Kontrolní List'!$A16,'Kontrolní List'!S$1)</f>
        <v>233.27799999999999</v>
      </c>
      <c r="T16">
        <f>INDEX(Data!$C$5:$BP$360,'Kontrolní List'!$A16,'Kontrolní List'!T$1)</f>
        <v>0</v>
      </c>
      <c r="U16">
        <f>INDEX(Data!$C$5:$BP$360,'Kontrolní List'!$A16,'Kontrolní List'!U$1)</f>
        <v>0</v>
      </c>
      <c r="V16">
        <f>INDEX(Data!$C$5:$BP$360,'Kontrolní List'!$A16,'Kontrolní List'!V$1)</f>
        <v>0</v>
      </c>
      <c r="W16">
        <f>INDEX(Data!$C$5:$BP$360,'Kontrolní List'!$A16,'Kontrolní List'!W$1)</f>
        <v>0</v>
      </c>
      <c r="X16">
        <f>INDEX(Data!$C$5:$BP$360,'Kontrolní List'!$A16,'Kontrolní List'!X$1)</f>
        <v>0</v>
      </c>
      <c r="Y16">
        <f>INDEX(Data!$C$5:$BP$360,'Kontrolní List'!$A16,'Kontrolní List'!Y$1)</f>
        <v>0</v>
      </c>
      <c r="Z16">
        <f>INDEX(Data!$C$5:$BP$360,'Kontrolní List'!$A16,'Kontrolní List'!Z$1)</f>
        <v>0</v>
      </c>
      <c r="AA16">
        <f>INDEX(Data!$C$5:$BP$360,'Kontrolní List'!$A16,'Kontrolní List'!AA$1)</f>
        <v>0</v>
      </c>
      <c r="AB16">
        <f t="shared" si="3"/>
        <v>0</v>
      </c>
      <c r="AC16">
        <f>INDEX(Data!$C$5:$BP$360,'Kontrolní List'!$A16,'Kontrolní List'!AC$1)</f>
        <v>967</v>
      </c>
      <c r="AD16">
        <f>INDEX(Data!$C$5:$BP$360,'Kontrolní List'!$A16,'Kontrolní List'!AD$1)</f>
        <v>0</v>
      </c>
      <c r="AE16">
        <f>INDEX(Data!$C$5:$BP$360,'Kontrolní List'!$A16,'Kontrolní List'!AE$1)</f>
        <v>0</v>
      </c>
      <c r="AF16">
        <f>INDEX(Data!$C$5:$BP$360,'Kontrolní List'!$A16,'Kontrolní List'!AF$1)</f>
        <v>0</v>
      </c>
      <c r="AG16">
        <f>INDEX(Data!$C$5:$BP$360,'Kontrolní List'!$A16,'Kontrolní List'!AG$1)</f>
        <v>0</v>
      </c>
      <c r="AH16">
        <f>INDEX(Data!$C$5:$BP$360,'Kontrolní List'!$A16,'Kontrolní List'!AH$1)</f>
        <v>0</v>
      </c>
      <c r="AI16">
        <f>INDEX(Data!$C$5:$BP$360,'Kontrolní List'!$A16,'Kontrolní List'!AI$1)</f>
        <v>0</v>
      </c>
      <c r="AJ16">
        <f>INDEX(Data!$C$5:$BP$360,'Kontrolní List'!$A16,'Kontrolní List'!AJ$1)</f>
        <v>0</v>
      </c>
      <c r="AK16">
        <f>INDEX(Data!$C$5:$BP$360,'Kontrolní List'!$A16,'Kontrolní List'!AK$1)</f>
        <v>0</v>
      </c>
      <c r="AL16">
        <f t="shared" si="4"/>
        <v>0</v>
      </c>
      <c r="AM16">
        <f>INDEX(Data!$C$5:$BP$360,'Kontrolní List'!$A16,'Kontrolní List'!AM$1)</f>
        <v>238.6</v>
      </c>
      <c r="AN16">
        <f>INDEX(Data!$C$5:$BP$360,'Kontrolní List'!$A16,'Kontrolní List'!AN$1)</f>
        <v>967</v>
      </c>
      <c r="AO16">
        <f>INDEX(Data!$C$5:$BP$360,'Kontrolní List'!$A16,'Kontrolní List'!AO$1)</f>
        <v>659.61599999999999</v>
      </c>
      <c r="AP16" t="b">
        <f t="shared" si="5"/>
        <v>1</v>
      </c>
      <c r="AQ16" t="b">
        <f t="shared" si="6"/>
        <v>1</v>
      </c>
      <c r="AR16" t="b">
        <f t="shared" si="7"/>
        <v>1</v>
      </c>
      <c r="AT16" s="35">
        <f t="shared" si="8"/>
        <v>0.76894907205269603</v>
      </c>
      <c r="AU16" s="36" t="s">
        <v>570</v>
      </c>
      <c r="AV16" s="1"/>
    </row>
    <row r="17" spans="1:48" x14ac:dyDescent="0.25">
      <c r="A17">
        <v>15</v>
      </c>
      <c r="B17" t="str">
        <f>INDEX(Data!$C$5:$BP$360,'Kontrolní List'!$A17,'Kontrolní List'!B$1)</f>
        <v>KJ - Havlíčkův Brod, Smetanovo náměstí</v>
      </c>
      <c r="C17" t="str">
        <f>INDEX(Data!$C$5:$BP$360,'Kontrolní List'!$A17,'Kontrolní List'!C$1)</f>
        <v>Únor</v>
      </c>
      <c r="D17">
        <f>INDEX(Data!$C$5:$BP$360,'Kontrolní List'!$A17,'Kontrolní List'!D$1)</f>
        <v>418.601</v>
      </c>
      <c r="E17">
        <f>INDEX(Data!$C$5:$BP$360,'Kontrolní List'!$A17,'Kontrolní List'!E$1)</f>
        <v>202.47900000000001</v>
      </c>
      <c r="F17">
        <f>INDEX(Data!$C$5:$BP$360,'Kontrolní List'!$A17,'Kontrolní List'!F$1)</f>
        <v>216.12200000000001</v>
      </c>
      <c r="G17">
        <f>INDEX(Data!$C$5:$BP$360,'Kontrolní List'!$A17,'Kontrolní List'!G$1)</f>
        <v>34.988</v>
      </c>
      <c r="H17">
        <f t="shared" si="0"/>
        <v>0</v>
      </c>
      <c r="I17">
        <f>INDEX(Data!$C$5:$BP$360,'Kontrolní List'!$A17,'Kontrolní List'!I$1)</f>
        <v>157.70699999999999</v>
      </c>
      <c r="J17">
        <f>INDEX(Data!$C$5:$BP$360,'Kontrolní List'!$A17,'Kontrolní List'!J$1)</f>
        <v>1.623</v>
      </c>
      <c r="K17">
        <f>INDEX(Data!$C$5:$BP$360,'Kontrolní List'!$A17,'Kontrolní List'!K$1)</f>
        <v>1.732</v>
      </c>
      <c r="L17">
        <f>INDEX(Data!$C$5:$BP$360,'Kontrolní List'!$A17,'Kontrolní List'!L$1)</f>
        <v>0</v>
      </c>
      <c r="M17">
        <f>INDEX(Data!$C$5:$BP$360,'Kontrolní List'!$A17,'Kontrolní List'!M$1)</f>
        <v>0</v>
      </c>
      <c r="N17">
        <f>INDEX(Data!$C$5:$BP$360,'Kontrolní List'!$A17,'Kontrolní List'!N$1)</f>
        <v>154.352</v>
      </c>
      <c r="O17">
        <f t="shared" si="1"/>
        <v>0</v>
      </c>
      <c r="P17">
        <f>INDEX(Data!$C$5:$BP$360,'Kontrolní List'!$A17,'Kontrolní List'!P$1)</f>
        <v>606</v>
      </c>
      <c r="Q17">
        <f>INDEX(Data!$C$5:$BP$360,'Kontrolní List'!$A17,'Kontrolní List'!Q$1)</f>
        <v>606</v>
      </c>
      <c r="R17">
        <f t="shared" si="2"/>
        <v>0</v>
      </c>
      <c r="S17">
        <f>INDEX(Data!$C$5:$BP$360,'Kontrolní List'!$A17,'Kontrolní List'!S$1)</f>
        <v>154.352</v>
      </c>
      <c r="T17">
        <f>INDEX(Data!$C$5:$BP$360,'Kontrolní List'!$A17,'Kontrolní List'!T$1)</f>
        <v>0</v>
      </c>
      <c r="U17">
        <f>INDEX(Data!$C$5:$BP$360,'Kontrolní List'!$A17,'Kontrolní List'!U$1)</f>
        <v>0</v>
      </c>
      <c r="V17">
        <f>INDEX(Data!$C$5:$BP$360,'Kontrolní List'!$A17,'Kontrolní List'!V$1)</f>
        <v>0</v>
      </c>
      <c r="W17">
        <f>INDEX(Data!$C$5:$BP$360,'Kontrolní List'!$A17,'Kontrolní List'!W$1)</f>
        <v>0</v>
      </c>
      <c r="X17">
        <f>INDEX(Data!$C$5:$BP$360,'Kontrolní List'!$A17,'Kontrolní List'!X$1)</f>
        <v>0</v>
      </c>
      <c r="Y17">
        <f>INDEX(Data!$C$5:$BP$360,'Kontrolní List'!$A17,'Kontrolní List'!Y$1)</f>
        <v>0</v>
      </c>
      <c r="Z17">
        <f>INDEX(Data!$C$5:$BP$360,'Kontrolní List'!$A17,'Kontrolní List'!Z$1)</f>
        <v>0</v>
      </c>
      <c r="AA17">
        <f>INDEX(Data!$C$5:$BP$360,'Kontrolní List'!$A17,'Kontrolní List'!AA$1)</f>
        <v>0</v>
      </c>
      <c r="AB17">
        <f t="shared" si="3"/>
        <v>0</v>
      </c>
      <c r="AC17">
        <f>INDEX(Data!$C$5:$BP$360,'Kontrolní List'!$A17,'Kontrolní List'!AC$1)</f>
        <v>606</v>
      </c>
      <c r="AD17">
        <f>INDEX(Data!$C$5:$BP$360,'Kontrolní List'!$A17,'Kontrolní List'!AD$1)</f>
        <v>0</v>
      </c>
      <c r="AE17">
        <f>INDEX(Data!$C$5:$BP$360,'Kontrolní List'!$A17,'Kontrolní List'!AE$1)</f>
        <v>0</v>
      </c>
      <c r="AF17">
        <f>INDEX(Data!$C$5:$BP$360,'Kontrolní List'!$A17,'Kontrolní List'!AF$1)</f>
        <v>0</v>
      </c>
      <c r="AG17">
        <f>INDEX(Data!$C$5:$BP$360,'Kontrolní List'!$A17,'Kontrolní List'!AG$1)</f>
        <v>0</v>
      </c>
      <c r="AH17">
        <f>INDEX(Data!$C$5:$BP$360,'Kontrolní List'!$A17,'Kontrolní List'!AH$1)</f>
        <v>0</v>
      </c>
      <c r="AI17">
        <f>INDEX(Data!$C$5:$BP$360,'Kontrolní List'!$A17,'Kontrolní List'!AI$1)</f>
        <v>0</v>
      </c>
      <c r="AJ17">
        <f>INDEX(Data!$C$5:$BP$360,'Kontrolní List'!$A17,'Kontrolní List'!AJ$1)</f>
        <v>0</v>
      </c>
      <c r="AK17">
        <f>INDEX(Data!$C$5:$BP$360,'Kontrolní List'!$A17,'Kontrolní List'!AK$1)</f>
        <v>0</v>
      </c>
      <c r="AL17">
        <f t="shared" si="4"/>
        <v>0</v>
      </c>
      <c r="AM17">
        <f>INDEX(Data!$C$5:$BP$360,'Kontrolní List'!$A17,'Kontrolní List'!AM$1)</f>
        <v>157.70699999999999</v>
      </c>
      <c r="AN17">
        <f>INDEX(Data!$C$5:$BP$360,'Kontrolní List'!$A17,'Kontrolní List'!AN$1)</f>
        <v>606</v>
      </c>
      <c r="AO17">
        <f>INDEX(Data!$C$5:$BP$360,'Kontrolní List'!$A17,'Kontrolní List'!AO$1)</f>
        <v>418.601</v>
      </c>
      <c r="AP17" t="b">
        <f t="shared" si="5"/>
        <v>1</v>
      </c>
      <c r="AQ17" t="b">
        <f t="shared" si="6"/>
        <v>1</v>
      </c>
      <c r="AR17" t="b">
        <f t="shared" si="7"/>
        <v>1</v>
      </c>
      <c r="AT17" s="35">
        <f t="shared" si="8"/>
        <v>0.77888092320212654</v>
      </c>
      <c r="AU17" s="36" t="s">
        <v>570</v>
      </c>
      <c r="AV17" s="1"/>
    </row>
    <row r="18" spans="1:48" x14ac:dyDescent="0.25">
      <c r="A18">
        <v>16</v>
      </c>
      <c r="B18" t="str">
        <f>INDEX(Data!$C$5:$BP$360,'Kontrolní List'!$A18,'Kontrolní List'!B$1)</f>
        <v>KJ - Havlíčkův Brod, Žižkov II</v>
      </c>
      <c r="C18" t="str">
        <f>INDEX(Data!$C$5:$BP$360,'Kontrolní List'!$A18,'Kontrolní List'!C$1)</f>
        <v>Únor</v>
      </c>
      <c r="D18">
        <f>INDEX(Data!$C$5:$BP$360,'Kontrolní List'!$A18,'Kontrolní List'!D$1)</f>
        <v>429.27</v>
      </c>
      <c r="E18">
        <f>INDEX(Data!$C$5:$BP$360,'Kontrolní List'!$A18,'Kontrolní List'!E$1)</f>
        <v>210.73599999999999</v>
      </c>
      <c r="F18">
        <f>INDEX(Data!$C$5:$BP$360,'Kontrolní List'!$A18,'Kontrolní List'!F$1)</f>
        <v>218.53399999999999</v>
      </c>
      <c r="G18">
        <f>INDEX(Data!$C$5:$BP$360,'Kontrolní List'!$A18,'Kontrolní List'!G$1)</f>
        <v>34.988</v>
      </c>
      <c r="H18">
        <f t="shared" si="0"/>
        <v>0</v>
      </c>
      <c r="I18">
        <f>INDEX(Data!$C$5:$BP$360,'Kontrolní List'!$A18,'Kontrolní List'!I$1)</f>
        <v>160.988</v>
      </c>
      <c r="J18">
        <f>INDEX(Data!$C$5:$BP$360,'Kontrolní List'!$A18,'Kontrolní List'!J$1)</f>
        <v>1.5960000000000001</v>
      </c>
      <c r="K18">
        <f>INDEX(Data!$C$5:$BP$360,'Kontrolní List'!$A18,'Kontrolní List'!K$1)</f>
        <v>1.655</v>
      </c>
      <c r="L18">
        <f>INDEX(Data!$C$5:$BP$360,'Kontrolní List'!$A18,'Kontrolní List'!L$1)</f>
        <v>0</v>
      </c>
      <c r="M18">
        <f>INDEX(Data!$C$5:$BP$360,'Kontrolní List'!$A18,'Kontrolní List'!M$1)</f>
        <v>0</v>
      </c>
      <c r="N18">
        <f>INDEX(Data!$C$5:$BP$360,'Kontrolní List'!$A18,'Kontrolní List'!N$1)</f>
        <v>157.73699999999999</v>
      </c>
      <c r="O18">
        <f t="shared" si="1"/>
        <v>0</v>
      </c>
      <c r="P18">
        <f>INDEX(Data!$C$5:$BP$360,'Kontrolní List'!$A18,'Kontrolní List'!P$1)</f>
        <v>601</v>
      </c>
      <c r="Q18">
        <f>INDEX(Data!$C$5:$BP$360,'Kontrolní List'!$A18,'Kontrolní List'!Q$1)</f>
        <v>601</v>
      </c>
      <c r="R18">
        <f t="shared" si="2"/>
        <v>0</v>
      </c>
      <c r="S18">
        <f>INDEX(Data!$C$5:$BP$360,'Kontrolní List'!$A18,'Kontrolní List'!S$1)</f>
        <v>157.73699999999999</v>
      </c>
      <c r="T18">
        <f>INDEX(Data!$C$5:$BP$360,'Kontrolní List'!$A18,'Kontrolní List'!T$1)</f>
        <v>0</v>
      </c>
      <c r="U18">
        <f>INDEX(Data!$C$5:$BP$360,'Kontrolní List'!$A18,'Kontrolní List'!U$1)</f>
        <v>0</v>
      </c>
      <c r="V18">
        <f>INDEX(Data!$C$5:$BP$360,'Kontrolní List'!$A18,'Kontrolní List'!V$1)</f>
        <v>0</v>
      </c>
      <c r="W18">
        <f>INDEX(Data!$C$5:$BP$360,'Kontrolní List'!$A18,'Kontrolní List'!W$1)</f>
        <v>0</v>
      </c>
      <c r="X18">
        <f>INDEX(Data!$C$5:$BP$360,'Kontrolní List'!$A18,'Kontrolní List'!X$1)</f>
        <v>0</v>
      </c>
      <c r="Y18">
        <f>INDEX(Data!$C$5:$BP$360,'Kontrolní List'!$A18,'Kontrolní List'!Y$1)</f>
        <v>0</v>
      </c>
      <c r="Z18">
        <f>INDEX(Data!$C$5:$BP$360,'Kontrolní List'!$A18,'Kontrolní List'!Z$1)</f>
        <v>0</v>
      </c>
      <c r="AA18">
        <f>INDEX(Data!$C$5:$BP$360,'Kontrolní List'!$A18,'Kontrolní List'!AA$1)</f>
        <v>0</v>
      </c>
      <c r="AB18">
        <f t="shared" si="3"/>
        <v>0</v>
      </c>
      <c r="AC18">
        <f>INDEX(Data!$C$5:$BP$360,'Kontrolní List'!$A18,'Kontrolní List'!AC$1)</f>
        <v>601</v>
      </c>
      <c r="AD18">
        <f>INDEX(Data!$C$5:$BP$360,'Kontrolní List'!$A18,'Kontrolní List'!AD$1)</f>
        <v>0</v>
      </c>
      <c r="AE18">
        <f>INDEX(Data!$C$5:$BP$360,'Kontrolní List'!$A18,'Kontrolní List'!AE$1)</f>
        <v>0</v>
      </c>
      <c r="AF18">
        <f>INDEX(Data!$C$5:$BP$360,'Kontrolní List'!$A18,'Kontrolní List'!AF$1)</f>
        <v>0</v>
      </c>
      <c r="AG18">
        <f>INDEX(Data!$C$5:$BP$360,'Kontrolní List'!$A18,'Kontrolní List'!AG$1)</f>
        <v>0</v>
      </c>
      <c r="AH18">
        <f>INDEX(Data!$C$5:$BP$360,'Kontrolní List'!$A18,'Kontrolní List'!AH$1)</f>
        <v>0</v>
      </c>
      <c r="AI18">
        <f>INDEX(Data!$C$5:$BP$360,'Kontrolní List'!$A18,'Kontrolní List'!AI$1)</f>
        <v>0</v>
      </c>
      <c r="AJ18">
        <f>INDEX(Data!$C$5:$BP$360,'Kontrolní List'!$A18,'Kontrolní List'!AJ$1)</f>
        <v>0</v>
      </c>
      <c r="AK18">
        <f>INDEX(Data!$C$5:$BP$360,'Kontrolní List'!$A18,'Kontrolní List'!AK$1)</f>
        <v>0</v>
      </c>
      <c r="AL18">
        <f t="shared" si="4"/>
        <v>0</v>
      </c>
      <c r="AM18">
        <f>INDEX(Data!$C$5:$BP$360,'Kontrolní List'!$A18,'Kontrolní List'!AM$1)</f>
        <v>160.988</v>
      </c>
      <c r="AN18">
        <f>INDEX(Data!$C$5:$BP$360,'Kontrolní List'!$A18,'Kontrolní List'!AN$1)</f>
        <v>601</v>
      </c>
      <c r="AO18">
        <f>INDEX(Data!$C$5:$BP$360,'Kontrolní List'!$A18,'Kontrolní List'!AO$1)</f>
        <v>429.27</v>
      </c>
      <c r="AP18" t="b">
        <f t="shared" si="5"/>
        <v>1</v>
      </c>
      <c r="AQ18" t="b">
        <f t="shared" si="6"/>
        <v>1</v>
      </c>
      <c r="AR18" t="b">
        <f t="shared" si="7"/>
        <v>1</v>
      </c>
      <c r="AT18" s="35">
        <f t="shared" si="8"/>
        <v>0.76393049699360405</v>
      </c>
      <c r="AU18" s="36" t="s">
        <v>570</v>
      </c>
      <c r="AV18" s="1"/>
    </row>
    <row r="19" spans="1:48" x14ac:dyDescent="0.25">
      <c r="A19">
        <v>17</v>
      </c>
      <c r="B19" t="str">
        <f>INDEX(Data!$C$5:$BP$360,'Kontrolní List'!$A19,'Kontrolní List'!B$1)</f>
        <v>KJ - Hlučín</v>
      </c>
      <c r="C19" t="str">
        <f>INDEX(Data!$C$5:$BP$360,'Kontrolní List'!$A19,'Kontrolní List'!C$1)</f>
        <v>Únor</v>
      </c>
      <c r="D19">
        <f>INDEX(Data!$C$5:$BP$360,'Kontrolní List'!$A19,'Kontrolní List'!D$1)</f>
        <v>1786.4349999999999</v>
      </c>
      <c r="E19">
        <f>INDEX(Data!$C$5:$BP$360,'Kontrolní List'!$A19,'Kontrolní List'!E$1)</f>
        <v>834.50400000000002</v>
      </c>
      <c r="F19">
        <f>INDEX(Data!$C$5:$BP$360,'Kontrolní List'!$A19,'Kontrolní List'!F$1)</f>
        <v>951.93100000000004</v>
      </c>
      <c r="G19">
        <f>INDEX(Data!$C$5:$BP$360,'Kontrolní List'!$A19,'Kontrolní List'!G$1)</f>
        <v>34.831000000000003</v>
      </c>
      <c r="H19">
        <f t="shared" si="0"/>
        <v>0</v>
      </c>
      <c r="I19">
        <f>INDEX(Data!$C$5:$BP$360,'Kontrolní List'!$A19,'Kontrolní List'!I$1)</f>
        <v>653.58600000000001</v>
      </c>
      <c r="J19">
        <f>INDEX(Data!$C$5:$BP$360,'Kontrolní List'!$A19,'Kontrolní List'!J$1)</f>
        <v>9.3290000000000006</v>
      </c>
      <c r="K19">
        <f>INDEX(Data!$C$5:$BP$360,'Kontrolní List'!$A19,'Kontrolní List'!K$1)</f>
        <v>10.641</v>
      </c>
      <c r="L19">
        <f>INDEX(Data!$C$5:$BP$360,'Kontrolní List'!$A19,'Kontrolní List'!L$1)</f>
        <v>0</v>
      </c>
      <c r="M19">
        <f>INDEX(Data!$C$5:$BP$360,'Kontrolní List'!$A19,'Kontrolní List'!M$1)</f>
        <v>0</v>
      </c>
      <c r="N19">
        <f>INDEX(Data!$C$5:$BP$360,'Kontrolní List'!$A19,'Kontrolní List'!N$1)</f>
        <v>633.61599999999999</v>
      </c>
      <c r="O19">
        <f t="shared" si="1"/>
        <v>0</v>
      </c>
      <c r="P19">
        <f>INDEX(Data!$C$5:$BP$360,'Kontrolní List'!$A19,'Kontrolní List'!P$1)</f>
        <v>2684</v>
      </c>
      <c r="Q19">
        <f>INDEX(Data!$C$5:$BP$360,'Kontrolní List'!$A19,'Kontrolní List'!Q$1)</f>
        <v>2684</v>
      </c>
      <c r="R19">
        <f t="shared" si="2"/>
        <v>0</v>
      </c>
      <c r="S19">
        <f>INDEX(Data!$C$5:$BP$360,'Kontrolní List'!$A19,'Kontrolní List'!S$1)</f>
        <v>633.61599999999999</v>
      </c>
      <c r="T19">
        <f>INDEX(Data!$C$5:$BP$360,'Kontrolní List'!$A19,'Kontrolní List'!T$1)</f>
        <v>0</v>
      </c>
      <c r="U19">
        <f>INDEX(Data!$C$5:$BP$360,'Kontrolní List'!$A19,'Kontrolní List'!U$1)</f>
        <v>0</v>
      </c>
      <c r="V19">
        <f>INDEX(Data!$C$5:$BP$360,'Kontrolní List'!$A19,'Kontrolní List'!V$1)</f>
        <v>0</v>
      </c>
      <c r="W19">
        <f>INDEX(Data!$C$5:$BP$360,'Kontrolní List'!$A19,'Kontrolní List'!W$1)</f>
        <v>0</v>
      </c>
      <c r="X19">
        <f>INDEX(Data!$C$5:$BP$360,'Kontrolní List'!$A19,'Kontrolní List'!X$1)</f>
        <v>0</v>
      </c>
      <c r="Y19">
        <f>INDEX(Data!$C$5:$BP$360,'Kontrolní List'!$A19,'Kontrolní List'!Y$1)</f>
        <v>0</v>
      </c>
      <c r="Z19">
        <f>INDEX(Data!$C$5:$BP$360,'Kontrolní List'!$A19,'Kontrolní List'!Z$1)</f>
        <v>0</v>
      </c>
      <c r="AA19">
        <f>INDEX(Data!$C$5:$BP$360,'Kontrolní List'!$A19,'Kontrolní List'!AA$1)</f>
        <v>0</v>
      </c>
      <c r="AB19">
        <f t="shared" si="3"/>
        <v>0</v>
      </c>
      <c r="AC19">
        <f>INDEX(Data!$C$5:$BP$360,'Kontrolní List'!$A19,'Kontrolní List'!AC$1)</f>
        <v>2684</v>
      </c>
      <c r="AD19">
        <f>INDEX(Data!$C$5:$BP$360,'Kontrolní List'!$A19,'Kontrolní List'!AD$1)</f>
        <v>0</v>
      </c>
      <c r="AE19">
        <f>INDEX(Data!$C$5:$BP$360,'Kontrolní List'!$A19,'Kontrolní List'!AE$1)</f>
        <v>0</v>
      </c>
      <c r="AF19">
        <f>INDEX(Data!$C$5:$BP$360,'Kontrolní List'!$A19,'Kontrolní List'!AF$1)</f>
        <v>0</v>
      </c>
      <c r="AG19">
        <f>INDEX(Data!$C$5:$BP$360,'Kontrolní List'!$A19,'Kontrolní List'!AG$1)</f>
        <v>0</v>
      </c>
      <c r="AH19">
        <f>INDEX(Data!$C$5:$BP$360,'Kontrolní List'!$A19,'Kontrolní List'!AH$1)</f>
        <v>0</v>
      </c>
      <c r="AI19">
        <f>INDEX(Data!$C$5:$BP$360,'Kontrolní List'!$A19,'Kontrolní List'!AI$1)</f>
        <v>0</v>
      </c>
      <c r="AJ19">
        <f>INDEX(Data!$C$5:$BP$360,'Kontrolní List'!$A19,'Kontrolní List'!AJ$1)</f>
        <v>0</v>
      </c>
      <c r="AK19">
        <f>INDEX(Data!$C$5:$BP$360,'Kontrolní List'!$A19,'Kontrolní List'!AK$1)</f>
        <v>0</v>
      </c>
      <c r="AL19">
        <f t="shared" si="4"/>
        <v>0</v>
      </c>
      <c r="AM19">
        <f>INDEX(Data!$C$5:$BP$360,'Kontrolní List'!$A19,'Kontrolní List'!AM$1)</f>
        <v>653.58600000000001</v>
      </c>
      <c r="AN19">
        <f>INDEX(Data!$C$5:$BP$360,'Kontrolní List'!$A19,'Kontrolní List'!AN$1)</f>
        <v>2684</v>
      </c>
      <c r="AO19">
        <f>INDEX(Data!$C$5:$BP$360,'Kontrolní List'!$A19,'Kontrolní List'!AO$1)</f>
        <v>1786.4349999999999</v>
      </c>
      <c r="AP19" t="b">
        <f t="shared" si="5"/>
        <v>1</v>
      </c>
      <c r="AQ19" t="b">
        <f t="shared" si="6"/>
        <v>1</v>
      </c>
      <c r="AR19" t="b">
        <f t="shared" si="7"/>
        <v>1</v>
      </c>
      <c r="AT19" s="35">
        <f t="shared" si="8"/>
        <v>0.78320317031157327</v>
      </c>
      <c r="AU19" s="36" t="s">
        <v>570</v>
      </c>
      <c r="AV19" s="1"/>
    </row>
    <row r="20" spans="1:48" x14ac:dyDescent="0.25">
      <c r="A20">
        <v>18</v>
      </c>
      <c r="B20" t="str">
        <f>INDEX(Data!$C$5:$BP$360,'Kontrolní List'!$A20,'Kontrolní List'!B$1)</f>
        <v>KJ - Hodkovice nad Mohelkou</v>
      </c>
      <c r="C20" t="str">
        <f>INDEX(Data!$C$5:$BP$360,'Kontrolní List'!$A20,'Kontrolní List'!C$1)</f>
        <v>Únor</v>
      </c>
      <c r="D20">
        <f>INDEX(Data!$C$5:$BP$360,'Kontrolní List'!$A20,'Kontrolní List'!D$1)</f>
        <v>346.39800000000002</v>
      </c>
      <c r="E20">
        <f>INDEX(Data!$C$5:$BP$360,'Kontrolní List'!$A20,'Kontrolní List'!E$1)</f>
        <v>167.94900000000001</v>
      </c>
      <c r="F20">
        <f>INDEX(Data!$C$5:$BP$360,'Kontrolní List'!$A20,'Kontrolní List'!F$1)</f>
        <v>178.44900000000001</v>
      </c>
      <c r="G20">
        <f>INDEX(Data!$C$5:$BP$360,'Kontrolní List'!$A20,'Kontrolní List'!G$1)</f>
        <v>35.384999999999998</v>
      </c>
      <c r="H20">
        <f t="shared" si="0"/>
        <v>0</v>
      </c>
      <c r="I20">
        <f>INDEX(Data!$C$5:$BP$360,'Kontrolní List'!$A20,'Kontrolní List'!I$1)</f>
        <v>130.71700000000001</v>
      </c>
      <c r="J20">
        <f>INDEX(Data!$C$5:$BP$360,'Kontrolní List'!$A20,'Kontrolní List'!J$1)</f>
        <v>1.6930000000000001</v>
      </c>
      <c r="K20">
        <f>INDEX(Data!$C$5:$BP$360,'Kontrolní List'!$A20,'Kontrolní List'!K$1)</f>
        <v>1.7989999999999999</v>
      </c>
      <c r="L20">
        <f>INDEX(Data!$C$5:$BP$360,'Kontrolní List'!$A20,'Kontrolní List'!L$1)</f>
        <v>0</v>
      </c>
      <c r="M20">
        <f>INDEX(Data!$C$5:$BP$360,'Kontrolní List'!$A20,'Kontrolní List'!M$1)</f>
        <v>0</v>
      </c>
      <c r="N20">
        <f>INDEX(Data!$C$5:$BP$360,'Kontrolní List'!$A20,'Kontrolní List'!N$1)</f>
        <v>127.22499999999999</v>
      </c>
      <c r="O20">
        <f t="shared" si="1"/>
        <v>0</v>
      </c>
      <c r="P20">
        <f>INDEX(Data!$C$5:$BP$360,'Kontrolní List'!$A20,'Kontrolní List'!P$1)</f>
        <v>500</v>
      </c>
      <c r="Q20">
        <f>INDEX(Data!$C$5:$BP$360,'Kontrolní List'!$A20,'Kontrolní List'!Q$1)</f>
        <v>500</v>
      </c>
      <c r="R20">
        <f t="shared" si="2"/>
        <v>0</v>
      </c>
      <c r="S20">
        <f>INDEX(Data!$C$5:$BP$360,'Kontrolní List'!$A20,'Kontrolní List'!S$1)</f>
        <v>127.22499999999999</v>
      </c>
      <c r="T20">
        <f>INDEX(Data!$C$5:$BP$360,'Kontrolní List'!$A20,'Kontrolní List'!T$1)</f>
        <v>0</v>
      </c>
      <c r="U20">
        <f>INDEX(Data!$C$5:$BP$360,'Kontrolní List'!$A20,'Kontrolní List'!U$1)</f>
        <v>0</v>
      </c>
      <c r="V20">
        <f>INDEX(Data!$C$5:$BP$360,'Kontrolní List'!$A20,'Kontrolní List'!V$1)</f>
        <v>0</v>
      </c>
      <c r="W20">
        <f>INDEX(Data!$C$5:$BP$360,'Kontrolní List'!$A20,'Kontrolní List'!W$1)</f>
        <v>0</v>
      </c>
      <c r="X20">
        <f>INDEX(Data!$C$5:$BP$360,'Kontrolní List'!$A20,'Kontrolní List'!X$1)</f>
        <v>0</v>
      </c>
      <c r="Y20">
        <f>INDEX(Data!$C$5:$BP$360,'Kontrolní List'!$A20,'Kontrolní List'!Y$1)</f>
        <v>0</v>
      </c>
      <c r="Z20">
        <f>INDEX(Data!$C$5:$BP$360,'Kontrolní List'!$A20,'Kontrolní List'!Z$1)</f>
        <v>0</v>
      </c>
      <c r="AA20">
        <f>INDEX(Data!$C$5:$BP$360,'Kontrolní List'!$A20,'Kontrolní List'!AA$1)</f>
        <v>0</v>
      </c>
      <c r="AB20">
        <f t="shared" si="3"/>
        <v>0</v>
      </c>
      <c r="AC20">
        <f>INDEX(Data!$C$5:$BP$360,'Kontrolní List'!$A20,'Kontrolní List'!AC$1)</f>
        <v>500</v>
      </c>
      <c r="AD20">
        <f>INDEX(Data!$C$5:$BP$360,'Kontrolní List'!$A20,'Kontrolní List'!AD$1)</f>
        <v>0</v>
      </c>
      <c r="AE20">
        <f>INDEX(Data!$C$5:$BP$360,'Kontrolní List'!$A20,'Kontrolní List'!AE$1)</f>
        <v>0</v>
      </c>
      <c r="AF20">
        <f>INDEX(Data!$C$5:$BP$360,'Kontrolní List'!$A20,'Kontrolní List'!AF$1)</f>
        <v>0</v>
      </c>
      <c r="AG20">
        <f>INDEX(Data!$C$5:$BP$360,'Kontrolní List'!$A20,'Kontrolní List'!AG$1)</f>
        <v>0</v>
      </c>
      <c r="AH20">
        <f>INDEX(Data!$C$5:$BP$360,'Kontrolní List'!$A20,'Kontrolní List'!AH$1)</f>
        <v>0</v>
      </c>
      <c r="AI20">
        <f>INDEX(Data!$C$5:$BP$360,'Kontrolní List'!$A20,'Kontrolní List'!AI$1)</f>
        <v>0</v>
      </c>
      <c r="AJ20">
        <f>INDEX(Data!$C$5:$BP$360,'Kontrolní List'!$A20,'Kontrolní List'!AJ$1)</f>
        <v>0</v>
      </c>
      <c r="AK20">
        <f>INDEX(Data!$C$5:$BP$360,'Kontrolní List'!$A20,'Kontrolní List'!AK$1)</f>
        <v>0</v>
      </c>
      <c r="AL20">
        <f t="shared" si="4"/>
        <v>0</v>
      </c>
      <c r="AM20">
        <f>INDEX(Data!$C$5:$BP$360,'Kontrolní List'!$A20,'Kontrolní List'!AM$1)</f>
        <v>130.71700000000001</v>
      </c>
      <c r="AN20">
        <f>INDEX(Data!$C$5:$BP$360,'Kontrolní List'!$A20,'Kontrolní List'!AN$1)</f>
        <v>500</v>
      </c>
      <c r="AO20">
        <f>INDEX(Data!$C$5:$BP$360,'Kontrolní List'!$A20,'Kontrolní List'!AO$1)</f>
        <v>346.39800000000002</v>
      </c>
      <c r="AP20" t="b">
        <f t="shared" si="5"/>
        <v>1</v>
      </c>
      <c r="AQ20" t="b">
        <f t="shared" si="6"/>
        <v>1</v>
      </c>
      <c r="AR20" t="b">
        <f t="shared" si="7"/>
        <v>1</v>
      </c>
      <c r="AT20" s="35">
        <f t="shared" si="8"/>
        <v>0.77831248704925804</v>
      </c>
      <c r="AU20" s="36" t="s">
        <v>570</v>
      </c>
      <c r="AV20" s="1"/>
    </row>
    <row r="21" spans="1:48" x14ac:dyDescent="0.25">
      <c r="A21">
        <v>19</v>
      </c>
      <c r="B21" t="str">
        <f>INDEX(Data!$C$5:$BP$360,'Kontrolní List'!$A21,'Kontrolní List'!B$1)</f>
        <v>KJ - Hodonice</v>
      </c>
      <c r="C21" t="str">
        <f>INDEX(Data!$C$5:$BP$360,'Kontrolní List'!$A21,'Kontrolní List'!C$1)</f>
        <v>Únor</v>
      </c>
      <c r="D21">
        <f>INDEX(Data!$C$5:$BP$360,'Kontrolní List'!$A21,'Kontrolní List'!D$1)</f>
        <v>2701.375</v>
      </c>
      <c r="E21">
        <f>INDEX(Data!$C$5:$BP$360,'Kontrolní List'!$A21,'Kontrolní List'!E$1)</f>
        <v>1246.4490000000001</v>
      </c>
      <c r="F21">
        <f>INDEX(Data!$C$5:$BP$360,'Kontrolní List'!$A21,'Kontrolní List'!F$1)</f>
        <v>1454.9259999999999</v>
      </c>
      <c r="G21">
        <f>INDEX(Data!$C$5:$BP$360,'Kontrolní List'!$A21,'Kontrolní List'!G$1)</f>
        <v>35.027000000000001</v>
      </c>
      <c r="H21">
        <f t="shared" si="0"/>
        <v>0</v>
      </c>
      <c r="I21">
        <f>INDEX(Data!$C$5:$BP$360,'Kontrolní List'!$A21,'Kontrolní List'!I$1)</f>
        <v>1009.49</v>
      </c>
      <c r="J21">
        <f>INDEX(Data!$C$5:$BP$360,'Kontrolní List'!$A21,'Kontrolní List'!J$1)</f>
        <v>10.231999999999999</v>
      </c>
      <c r="K21">
        <f>INDEX(Data!$C$5:$BP$360,'Kontrolní List'!$A21,'Kontrolní List'!K$1)</f>
        <v>11.944000000000001</v>
      </c>
      <c r="L21">
        <f>INDEX(Data!$C$5:$BP$360,'Kontrolní List'!$A21,'Kontrolní List'!L$1)</f>
        <v>0</v>
      </c>
      <c r="M21">
        <f>INDEX(Data!$C$5:$BP$360,'Kontrolní List'!$A21,'Kontrolní List'!M$1)</f>
        <v>0</v>
      </c>
      <c r="N21">
        <f>INDEX(Data!$C$5:$BP$360,'Kontrolní List'!$A21,'Kontrolní List'!N$1)</f>
        <v>987.31399999999996</v>
      </c>
      <c r="O21">
        <f t="shared" si="1"/>
        <v>0</v>
      </c>
      <c r="P21">
        <f>INDEX(Data!$C$5:$BP$360,'Kontrolní List'!$A21,'Kontrolní List'!P$1)</f>
        <v>4242</v>
      </c>
      <c r="Q21">
        <f>INDEX(Data!$C$5:$BP$360,'Kontrolní List'!$A21,'Kontrolní List'!Q$1)</f>
        <v>4242</v>
      </c>
      <c r="R21">
        <f t="shared" si="2"/>
        <v>0</v>
      </c>
      <c r="S21">
        <f>INDEX(Data!$C$5:$BP$360,'Kontrolní List'!$A21,'Kontrolní List'!S$1)</f>
        <v>987.31399999999996</v>
      </c>
      <c r="T21">
        <f>INDEX(Data!$C$5:$BP$360,'Kontrolní List'!$A21,'Kontrolní List'!T$1)</f>
        <v>0</v>
      </c>
      <c r="U21">
        <f>INDEX(Data!$C$5:$BP$360,'Kontrolní List'!$A21,'Kontrolní List'!U$1)</f>
        <v>0</v>
      </c>
      <c r="V21">
        <f>INDEX(Data!$C$5:$BP$360,'Kontrolní List'!$A21,'Kontrolní List'!V$1)</f>
        <v>0</v>
      </c>
      <c r="W21">
        <f>INDEX(Data!$C$5:$BP$360,'Kontrolní List'!$A21,'Kontrolní List'!W$1)</f>
        <v>0</v>
      </c>
      <c r="X21">
        <f>INDEX(Data!$C$5:$BP$360,'Kontrolní List'!$A21,'Kontrolní List'!X$1)</f>
        <v>0</v>
      </c>
      <c r="Y21">
        <f>INDEX(Data!$C$5:$BP$360,'Kontrolní List'!$A21,'Kontrolní List'!Y$1)</f>
        <v>0</v>
      </c>
      <c r="Z21">
        <f>INDEX(Data!$C$5:$BP$360,'Kontrolní List'!$A21,'Kontrolní List'!Z$1)</f>
        <v>0</v>
      </c>
      <c r="AA21">
        <f>INDEX(Data!$C$5:$BP$360,'Kontrolní List'!$A21,'Kontrolní List'!AA$1)</f>
        <v>0</v>
      </c>
      <c r="AB21">
        <f t="shared" si="3"/>
        <v>0</v>
      </c>
      <c r="AC21">
        <f>INDEX(Data!$C$5:$BP$360,'Kontrolní List'!$A21,'Kontrolní List'!AC$1)</f>
        <v>4242</v>
      </c>
      <c r="AD21">
        <f>INDEX(Data!$C$5:$BP$360,'Kontrolní List'!$A21,'Kontrolní List'!AD$1)</f>
        <v>0</v>
      </c>
      <c r="AE21">
        <f>INDEX(Data!$C$5:$BP$360,'Kontrolní List'!$A21,'Kontrolní List'!AE$1)</f>
        <v>0</v>
      </c>
      <c r="AF21">
        <f>INDEX(Data!$C$5:$BP$360,'Kontrolní List'!$A21,'Kontrolní List'!AF$1)</f>
        <v>0</v>
      </c>
      <c r="AG21">
        <f>INDEX(Data!$C$5:$BP$360,'Kontrolní List'!$A21,'Kontrolní List'!AG$1)</f>
        <v>0</v>
      </c>
      <c r="AH21">
        <f>INDEX(Data!$C$5:$BP$360,'Kontrolní List'!$A21,'Kontrolní List'!AH$1)</f>
        <v>0</v>
      </c>
      <c r="AI21">
        <f>INDEX(Data!$C$5:$BP$360,'Kontrolní List'!$A21,'Kontrolní List'!AI$1)</f>
        <v>0</v>
      </c>
      <c r="AJ21">
        <f>INDEX(Data!$C$5:$BP$360,'Kontrolní List'!$A21,'Kontrolní List'!AJ$1)</f>
        <v>0</v>
      </c>
      <c r="AK21">
        <f>INDEX(Data!$C$5:$BP$360,'Kontrolní List'!$A21,'Kontrolní List'!AK$1)</f>
        <v>0</v>
      </c>
      <c r="AL21">
        <f t="shared" si="4"/>
        <v>0</v>
      </c>
      <c r="AM21">
        <f>INDEX(Data!$C$5:$BP$360,'Kontrolní List'!$A21,'Kontrolní List'!AM$1)</f>
        <v>1009.49</v>
      </c>
      <c r="AN21">
        <f>INDEX(Data!$C$5:$BP$360,'Kontrolní List'!$A21,'Kontrolní List'!AN$1)</f>
        <v>4242</v>
      </c>
      <c r="AO21">
        <f>INDEX(Data!$C$5:$BP$360,'Kontrolní List'!$A21,'Kontrolní List'!AO$1)</f>
        <v>2701.375</v>
      </c>
      <c r="AP21" t="b">
        <f t="shared" si="5"/>
        <v>1</v>
      </c>
      <c r="AQ21" t="b">
        <f t="shared" si="6"/>
        <v>1</v>
      </c>
      <c r="AR21" t="b">
        <f t="shared" si="7"/>
        <v>1</v>
      </c>
      <c r="AT21" s="35">
        <f t="shared" si="8"/>
        <v>0.80989249302052968</v>
      </c>
      <c r="AU21" s="36" t="s">
        <v>570</v>
      </c>
      <c r="AV21" s="1"/>
    </row>
    <row r="22" spans="1:48" x14ac:dyDescent="0.25">
      <c r="A22">
        <v>20</v>
      </c>
      <c r="B22" t="str">
        <f>INDEX(Data!$C$5:$BP$360,'Kontrolní List'!$A22,'Kontrolní List'!B$1)</f>
        <v>KJ - Horní Bříza</v>
      </c>
      <c r="C22" t="str">
        <f>INDEX(Data!$C$5:$BP$360,'Kontrolní List'!$A22,'Kontrolní List'!C$1)</f>
        <v>Únor</v>
      </c>
      <c r="D22">
        <f>INDEX(Data!$C$5:$BP$360,'Kontrolní List'!$A22,'Kontrolní List'!D$1)</f>
        <v>995.14300000000003</v>
      </c>
      <c r="E22">
        <f>INDEX(Data!$C$5:$BP$360,'Kontrolní List'!$A22,'Kontrolní List'!E$1)</f>
        <v>488.57600000000002</v>
      </c>
      <c r="F22">
        <f>INDEX(Data!$C$5:$BP$360,'Kontrolní List'!$A22,'Kontrolní List'!F$1)</f>
        <v>506.56700000000001</v>
      </c>
      <c r="G22">
        <f>INDEX(Data!$C$5:$BP$360,'Kontrolní List'!$A22,'Kontrolní List'!G$1)</f>
        <v>35.478999999999999</v>
      </c>
      <c r="H22">
        <f t="shared" si="0"/>
        <v>0</v>
      </c>
      <c r="I22">
        <f>INDEX(Data!$C$5:$BP$360,'Kontrolní List'!$A22,'Kontrolní List'!I$1)</f>
        <v>378.56</v>
      </c>
      <c r="J22">
        <f>INDEX(Data!$C$5:$BP$360,'Kontrolní List'!$A22,'Kontrolní List'!J$1)</f>
        <v>13.234</v>
      </c>
      <c r="K22">
        <f>INDEX(Data!$C$5:$BP$360,'Kontrolní List'!$A22,'Kontrolní List'!K$1)</f>
        <v>13.722</v>
      </c>
      <c r="L22">
        <f>INDEX(Data!$C$5:$BP$360,'Kontrolní List'!$A22,'Kontrolní List'!L$1)</f>
        <v>0</v>
      </c>
      <c r="M22">
        <f>INDEX(Data!$C$5:$BP$360,'Kontrolní List'!$A22,'Kontrolní List'!M$1)</f>
        <v>0</v>
      </c>
      <c r="N22">
        <f>INDEX(Data!$C$5:$BP$360,'Kontrolní List'!$A22,'Kontrolní List'!N$1)</f>
        <v>351.60399999999998</v>
      </c>
      <c r="O22">
        <f t="shared" si="1"/>
        <v>0</v>
      </c>
      <c r="P22">
        <f>INDEX(Data!$C$5:$BP$360,'Kontrolní List'!$A22,'Kontrolní List'!P$1)</f>
        <v>1413</v>
      </c>
      <c r="Q22">
        <f>INDEX(Data!$C$5:$BP$360,'Kontrolní List'!$A22,'Kontrolní List'!Q$1)</f>
        <v>1413</v>
      </c>
      <c r="R22">
        <f t="shared" si="2"/>
        <v>0</v>
      </c>
      <c r="S22">
        <f>INDEX(Data!$C$5:$BP$360,'Kontrolní List'!$A22,'Kontrolní List'!S$1)</f>
        <v>351.60399999999998</v>
      </c>
      <c r="T22">
        <f>INDEX(Data!$C$5:$BP$360,'Kontrolní List'!$A22,'Kontrolní List'!T$1)</f>
        <v>0</v>
      </c>
      <c r="U22">
        <f>INDEX(Data!$C$5:$BP$360,'Kontrolní List'!$A22,'Kontrolní List'!U$1)</f>
        <v>0</v>
      </c>
      <c r="V22">
        <f>INDEX(Data!$C$5:$BP$360,'Kontrolní List'!$A22,'Kontrolní List'!V$1)</f>
        <v>0</v>
      </c>
      <c r="W22">
        <f>INDEX(Data!$C$5:$BP$360,'Kontrolní List'!$A22,'Kontrolní List'!W$1)</f>
        <v>0</v>
      </c>
      <c r="X22">
        <f>INDEX(Data!$C$5:$BP$360,'Kontrolní List'!$A22,'Kontrolní List'!X$1)</f>
        <v>0</v>
      </c>
      <c r="Y22">
        <f>INDEX(Data!$C$5:$BP$360,'Kontrolní List'!$A22,'Kontrolní List'!Y$1)</f>
        <v>0</v>
      </c>
      <c r="Z22">
        <f>INDEX(Data!$C$5:$BP$360,'Kontrolní List'!$A22,'Kontrolní List'!Z$1)</f>
        <v>0</v>
      </c>
      <c r="AA22">
        <f>INDEX(Data!$C$5:$BP$360,'Kontrolní List'!$A22,'Kontrolní List'!AA$1)</f>
        <v>0</v>
      </c>
      <c r="AB22">
        <f t="shared" si="3"/>
        <v>0</v>
      </c>
      <c r="AC22">
        <f>INDEX(Data!$C$5:$BP$360,'Kontrolní List'!$A22,'Kontrolní List'!AC$1)</f>
        <v>0</v>
      </c>
      <c r="AD22">
        <f>INDEX(Data!$C$5:$BP$360,'Kontrolní List'!$A22,'Kontrolní List'!AD$1)</f>
        <v>0</v>
      </c>
      <c r="AE22">
        <f>INDEX(Data!$C$5:$BP$360,'Kontrolní List'!$A22,'Kontrolní List'!AE$1)</f>
        <v>1413</v>
      </c>
      <c r="AF22">
        <f>INDEX(Data!$C$5:$BP$360,'Kontrolní List'!$A22,'Kontrolní List'!AF$1)</f>
        <v>0</v>
      </c>
      <c r="AG22">
        <f>INDEX(Data!$C$5:$BP$360,'Kontrolní List'!$A22,'Kontrolní List'!AG$1)</f>
        <v>0</v>
      </c>
      <c r="AH22">
        <f>INDEX(Data!$C$5:$BP$360,'Kontrolní List'!$A22,'Kontrolní List'!AH$1)</f>
        <v>0</v>
      </c>
      <c r="AI22">
        <f>INDEX(Data!$C$5:$BP$360,'Kontrolní List'!$A22,'Kontrolní List'!AI$1)</f>
        <v>0</v>
      </c>
      <c r="AJ22">
        <f>INDEX(Data!$C$5:$BP$360,'Kontrolní List'!$A22,'Kontrolní List'!AJ$1)</f>
        <v>0</v>
      </c>
      <c r="AK22">
        <f>INDEX(Data!$C$5:$BP$360,'Kontrolní List'!$A22,'Kontrolní List'!AK$1)</f>
        <v>0</v>
      </c>
      <c r="AL22">
        <f t="shared" si="4"/>
        <v>0</v>
      </c>
      <c r="AM22">
        <f>INDEX(Data!$C$5:$BP$360,'Kontrolní List'!$A22,'Kontrolní List'!AM$1)</f>
        <v>378.56</v>
      </c>
      <c r="AN22">
        <f>INDEX(Data!$C$5:$BP$360,'Kontrolní List'!$A22,'Kontrolní List'!AN$1)</f>
        <v>1413</v>
      </c>
      <c r="AO22">
        <f>INDEX(Data!$C$5:$BP$360,'Kontrolní List'!$A22,'Kontrolní List'!AO$1)</f>
        <v>995.14300000000003</v>
      </c>
      <c r="AP22" t="b">
        <f t="shared" si="5"/>
        <v>1</v>
      </c>
      <c r="AQ22" t="b">
        <f t="shared" si="6"/>
        <v>1</v>
      </c>
      <c r="AR22" t="b">
        <f t="shared" si="7"/>
        <v>1</v>
      </c>
      <c r="AT22" s="35">
        <f t="shared" si="8"/>
        <v>0.7748233168499401</v>
      </c>
      <c r="AU22" s="36" t="s">
        <v>570</v>
      </c>
      <c r="AV22" s="1"/>
    </row>
    <row r="23" spans="1:48" x14ac:dyDescent="0.25">
      <c r="A23">
        <v>21</v>
      </c>
      <c r="B23" t="str">
        <f>INDEX(Data!$C$5:$BP$360,'Kontrolní List'!$A23,'Kontrolní List'!B$1)</f>
        <v>KJ - Hořovice</v>
      </c>
      <c r="C23" t="str">
        <f>INDEX(Data!$C$5:$BP$360,'Kontrolní List'!$A23,'Kontrolní List'!C$1)</f>
        <v>Únor</v>
      </c>
      <c r="D23">
        <f>INDEX(Data!$C$5:$BP$360,'Kontrolní List'!$A23,'Kontrolní List'!D$1)</f>
        <v>627.80999999999995</v>
      </c>
      <c r="E23">
        <f>INDEX(Data!$C$5:$BP$360,'Kontrolní List'!$A23,'Kontrolní List'!E$1)</f>
        <v>293.37</v>
      </c>
      <c r="F23">
        <f>INDEX(Data!$C$5:$BP$360,'Kontrolní List'!$A23,'Kontrolní List'!F$1)</f>
        <v>334.44</v>
      </c>
      <c r="G23">
        <f>INDEX(Data!$C$5:$BP$360,'Kontrolní List'!$A23,'Kontrolní List'!G$1)</f>
        <v>35.17</v>
      </c>
      <c r="H23">
        <f t="shared" si="0"/>
        <v>0</v>
      </c>
      <c r="I23">
        <f>INDEX(Data!$C$5:$BP$360,'Kontrolní List'!$A23,'Kontrolní List'!I$1)</f>
        <v>233.43199999999999</v>
      </c>
      <c r="J23">
        <f>INDEX(Data!$C$5:$BP$360,'Kontrolní List'!$A23,'Kontrolní List'!J$1)</f>
        <v>3.823</v>
      </c>
      <c r="K23">
        <f>INDEX(Data!$C$5:$BP$360,'Kontrolní List'!$A23,'Kontrolní List'!K$1)</f>
        <v>4.359</v>
      </c>
      <c r="L23">
        <f>INDEX(Data!$C$5:$BP$360,'Kontrolní List'!$A23,'Kontrolní List'!L$1)</f>
        <v>0</v>
      </c>
      <c r="M23">
        <f>INDEX(Data!$C$5:$BP$360,'Kontrolní List'!$A23,'Kontrolní List'!M$1)</f>
        <v>0</v>
      </c>
      <c r="N23">
        <f>INDEX(Data!$C$5:$BP$360,'Kontrolní List'!$A23,'Kontrolní List'!N$1)</f>
        <v>225.25</v>
      </c>
      <c r="O23">
        <f t="shared" si="1"/>
        <v>0</v>
      </c>
      <c r="P23">
        <f>INDEX(Data!$C$5:$BP$360,'Kontrolní List'!$A23,'Kontrolní List'!P$1)</f>
        <v>958</v>
      </c>
      <c r="Q23">
        <f>INDEX(Data!$C$5:$BP$360,'Kontrolní List'!$A23,'Kontrolní List'!Q$1)</f>
        <v>958</v>
      </c>
      <c r="R23">
        <f t="shared" si="2"/>
        <v>0</v>
      </c>
      <c r="S23">
        <f>INDEX(Data!$C$5:$BP$360,'Kontrolní List'!$A23,'Kontrolní List'!S$1)</f>
        <v>225.25</v>
      </c>
      <c r="T23">
        <f>INDEX(Data!$C$5:$BP$360,'Kontrolní List'!$A23,'Kontrolní List'!T$1)</f>
        <v>0</v>
      </c>
      <c r="U23">
        <f>INDEX(Data!$C$5:$BP$360,'Kontrolní List'!$A23,'Kontrolní List'!U$1)</f>
        <v>0</v>
      </c>
      <c r="V23">
        <f>INDEX(Data!$C$5:$BP$360,'Kontrolní List'!$A23,'Kontrolní List'!V$1)</f>
        <v>0</v>
      </c>
      <c r="W23">
        <f>INDEX(Data!$C$5:$BP$360,'Kontrolní List'!$A23,'Kontrolní List'!W$1)</f>
        <v>0</v>
      </c>
      <c r="X23">
        <f>INDEX(Data!$C$5:$BP$360,'Kontrolní List'!$A23,'Kontrolní List'!X$1)</f>
        <v>0</v>
      </c>
      <c r="Y23">
        <f>INDEX(Data!$C$5:$BP$360,'Kontrolní List'!$A23,'Kontrolní List'!Y$1)</f>
        <v>0</v>
      </c>
      <c r="Z23">
        <f>INDEX(Data!$C$5:$BP$360,'Kontrolní List'!$A23,'Kontrolní List'!Z$1)</f>
        <v>0</v>
      </c>
      <c r="AA23">
        <f>INDEX(Data!$C$5:$BP$360,'Kontrolní List'!$A23,'Kontrolní List'!AA$1)</f>
        <v>0</v>
      </c>
      <c r="AB23">
        <f t="shared" si="3"/>
        <v>0</v>
      </c>
      <c r="AC23">
        <f>INDEX(Data!$C$5:$BP$360,'Kontrolní List'!$A23,'Kontrolní List'!AC$1)</f>
        <v>958</v>
      </c>
      <c r="AD23">
        <f>INDEX(Data!$C$5:$BP$360,'Kontrolní List'!$A23,'Kontrolní List'!AD$1)</f>
        <v>0</v>
      </c>
      <c r="AE23">
        <f>INDEX(Data!$C$5:$BP$360,'Kontrolní List'!$A23,'Kontrolní List'!AE$1)</f>
        <v>0</v>
      </c>
      <c r="AF23">
        <f>INDEX(Data!$C$5:$BP$360,'Kontrolní List'!$A23,'Kontrolní List'!AF$1)</f>
        <v>0</v>
      </c>
      <c r="AG23">
        <f>INDEX(Data!$C$5:$BP$360,'Kontrolní List'!$A23,'Kontrolní List'!AG$1)</f>
        <v>0</v>
      </c>
      <c r="AH23">
        <f>INDEX(Data!$C$5:$BP$360,'Kontrolní List'!$A23,'Kontrolní List'!AH$1)</f>
        <v>0</v>
      </c>
      <c r="AI23">
        <f>INDEX(Data!$C$5:$BP$360,'Kontrolní List'!$A23,'Kontrolní List'!AI$1)</f>
        <v>0</v>
      </c>
      <c r="AJ23">
        <f>INDEX(Data!$C$5:$BP$360,'Kontrolní List'!$A23,'Kontrolní List'!AJ$1)</f>
        <v>0</v>
      </c>
      <c r="AK23">
        <f>INDEX(Data!$C$5:$BP$360,'Kontrolní List'!$A23,'Kontrolní List'!AK$1)</f>
        <v>0</v>
      </c>
      <c r="AL23">
        <f t="shared" si="4"/>
        <v>0</v>
      </c>
      <c r="AM23">
        <f>INDEX(Data!$C$5:$BP$360,'Kontrolní List'!$A23,'Kontrolní List'!AM$1)</f>
        <v>233.43199999999999</v>
      </c>
      <c r="AN23">
        <f>INDEX(Data!$C$5:$BP$360,'Kontrolní List'!$A23,'Kontrolní List'!AN$1)</f>
        <v>958</v>
      </c>
      <c r="AO23">
        <f>INDEX(Data!$C$5:$BP$360,'Kontrolní List'!$A23,'Kontrolní List'!AO$1)</f>
        <v>627.80999999999995</v>
      </c>
      <c r="AP23" t="b">
        <f t="shared" si="5"/>
        <v>1</v>
      </c>
      <c r="AQ23" t="b">
        <f t="shared" si="6"/>
        <v>1</v>
      </c>
      <c r="AR23" t="b">
        <f t="shared" si="7"/>
        <v>1</v>
      </c>
      <c r="AT23" s="35">
        <f t="shared" si="8"/>
        <v>0.79569154857538293</v>
      </c>
      <c r="AU23" s="36" t="s">
        <v>570</v>
      </c>
      <c r="AV23" s="1"/>
    </row>
    <row r="24" spans="1:48" x14ac:dyDescent="0.25">
      <c r="A24">
        <v>22</v>
      </c>
      <c r="B24" t="str">
        <f>INDEX(Data!$C$5:$BP$360,'Kontrolní List'!$A24,'Kontrolní List'!B$1)</f>
        <v>KJ - Hrabyně (areál RÚ)</v>
      </c>
      <c r="C24" t="str">
        <f>INDEX(Data!$C$5:$BP$360,'Kontrolní List'!$A24,'Kontrolní List'!C$1)</f>
        <v>Únor</v>
      </c>
      <c r="D24">
        <f>INDEX(Data!$C$5:$BP$360,'Kontrolní List'!$A24,'Kontrolní List'!D$1)</f>
        <v>998.07899999999995</v>
      </c>
      <c r="E24">
        <f>INDEX(Data!$C$5:$BP$360,'Kontrolní List'!$A24,'Kontrolní List'!E$1)</f>
        <v>473.66899999999998</v>
      </c>
      <c r="F24">
        <f>INDEX(Data!$C$5:$BP$360,'Kontrolní List'!$A24,'Kontrolní List'!F$1)</f>
        <v>524.41</v>
      </c>
      <c r="G24">
        <f>INDEX(Data!$C$5:$BP$360,'Kontrolní List'!$A24,'Kontrolní List'!G$1)</f>
        <v>34.866999999999997</v>
      </c>
      <c r="H24">
        <f t="shared" si="0"/>
        <v>0</v>
      </c>
      <c r="I24">
        <f>INDEX(Data!$C$5:$BP$360,'Kontrolní List'!$A24,'Kontrolní List'!I$1)</f>
        <v>362.05</v>
      </c>
      <c r="J24">
        <f>INDEX(Data!$C$5:$BP$360,'Kontrolní List'!$A24,'Kontrolní List'!J$1)</f>
        <v>2.4300000000000002</v>
      </c>
      <c r="K24">
        <f>INDEX(Data!$C$5:$BP$360,'Kontrolní List'!$A24,'Kontrolní List'!K$1)</f>
        <v>2.6909999999999998</v>
      </c>
      <c r="L24">
        <f>INDEX(Data!$C$5:$BP$360,'Kontrolní List'!$A24,'Kontrolní List'!L$1)</f>
        <v>0</v>
      </c>
      <c r="M24">
        <f>INDEX(Data!$C$5:$BP$360,'Kontrolní List'!$A24,'Kontrolní List'!M$1)</f>
        <v>0</v>
      </c>
      <c r="N24">
        <f>INDEX(Data!$C$5:$BP$360,'Kontrolní List'!$A24,'Kontrolní List'!N$1)</f>
        <v>356.92899999999997</v>
      </c>
      <c r="O24">
        <f t="shared" si="1"/>
        <v>0</v>
      </c>
      <c r="P24">
        <f>INDEX(Data!$C$5:$BP$360,'Kontrolní List'!$A24,'Kontrolní List'!P$1)</f>
        <v>1443</v>
      </c>
      <c r="Q24">
        <f>INDEX(Data!$C$5:$BP$360,'Kontrolní List'!$A24,'Kontrolní List'!Q$1)</f>
        <v>1443</v>
      </c>
      <c r="R24">
        <f t="shared" si="2"/>
        <v>0</v>
      </c>
      <c r="S24">
        <f>INDEX(Data!$C$5:$BP$360,'Kontrolní List'!$A24,'Kontrolní List'!S$1)</f>
        <v>356.92899999999997</v>
      </c>
      <c r="T24">
        <f>INDEX(Data!$C$5:$BP$360,'Kontrolní List'!$A24,'Kontrolní List'!T$1)</f>
        <v>0</v>
      </c>
      <c r="U24">
        <f>INDEX(Data!$C$5:$BP$360,'Kontrolní List'!$A24,'Kontrolní List'!U$1)</f>
        <v>0</v>
      </c>
      <c r="V24">
        <f>INDEX(Data!$C$5:$BP$360,'Kontrolní List'!$A24,'Kontrolní List'!V$1)</f>
        <v>0</v>
      </c>
      <c r="W24">
        <f>INDEX(Data!$C$5:$BP$360,'Kontrolní List'!$A24,'Kontrolní List'!W$1)</f>
        <v>0</v>
      </c>
      <c r="X24">
        <f>INDEX(Data!$C$5:$BP$360,'Kontrolní List'!$A24,'Kontrolní List'!X$1)</f>
        <v>0</v>
      </c>
      <c r="Y24">
        <f>INDEX(Data!$C$5:$BP$360,'Kontrolní List'!$A24,'Kontrolní List'!Y$1)</f>
        <v>0</v>
      </c>
      <c r="Z24">
        <f>INDEX(Data!$C$5:$BP$360,'Kontrolní List'!$A24,'Kontrolní List'!Z$1)</f>
        <v>0</v>
      </c>
      <c r="AA24">
        <f>INDEX(Data!$C$5:$BP$360,'Kontrolní List'!$A24,'Kontrolní List'!AA$1)</f>
        <v>0</v>
      </c>
      <c r="AB24">
        <f t="shared" si="3"/>
        <v>0</v>
      </c>
      <c r="AC24">
        <f>INDEX(Data!$C$5:$BP$360,'Kontrolní List'!$A24,'Kontrolní List'!AC$1)</f>
        <v>0</v>
      </c>
      <c r="AD24">
        <f>INDEX(Data!$C$5:$BP$360,'Kontrolní List'!$A24,'Kontrolní List'!AD$1)</f>
        <v>0</v>
      </c>
      <c r="AE24">
        <f>INDEX(Data!$C$5:$BP$360,'Kontrolní List'!$A24,'Kontrolní List'!AE$1)</f>
        <v>0</v>
      </c>
      <c r="AF24">
        <f>INDEX(Data!$C$5:$BP$360,'Kontrolní List'!$A24,'Kontrolní List'!AF$1)</f>
        <v>0</v>
      </c>
      <c r="AG24">
        <f>INDEX(Data!$C$5:$BP$360,'Kontrolní List'!$A24,'Kontrolní List'!AG$1)</f>
        <v>0</v>
      </c>
      <c r="AH24">
        <f>INDEX(Data!$C$5:$BP$360,'Kontrolní List'!$A24,'Kontrolní List'!AH$1)</f>
        <v>0</v>
      </c>
      <c r="AI24">
        <f>INDEX(Data!$C$5:$BP$360,'Kontrolní List'!$A24,'Kontrolní List'!AI$1)</f>
        <v>1443</v>
      </c>
      <c r="AJ24">
        <f>INDEX(Data!$C$5:$BP$360,'Kontrolní List'!$A24,'Kontrolní List'!AJ$1)</f>
        <v>0</v>
      </c>
      <c r="AK24">
        <f>INDEX(Data!$C$5:$BP$360,'Kontrolní List'!$A24,'Kontrolní List'!AK$1)</f>
        <v>0</v>
      </c>
      <c r="AL24">
        <f t="shared" si="4"/>
        <v>0</v>
      </c>
      <c r="AM24">
        <f>INDEX(Data!$C$5:$BP$360,'Kontrolní List'!$A24,'Kontrolní List'!AM$1)</f>
        <v>362.05</v>
      </c>
      <c r="AN24">
        <f>INDEX(Data!$C$5:$BP$360,'Kontrolní List'!$A24,'Kontrolní List'!AN$1)</f>
        <v>1443</v>
      </c>
      <c r="AO24">
        <f>INDEX(Data!$C$5:$BP$360,'Kontrolní List'!$A24,'Kontrolní List'!AO$1)</f>
        <v>998.07899999999995</v>
      </c>
      <c r="AP24" t="b">
        <f t="shared" si="5"/>
        <v>1</v>
      </c>
      <c r="AQ24" t="b">
        <f t="shared" si="6"/>
        <v>1</v>
      </c>
      <c r="AR24" t="b">
        <f t="shared" si="7"/>
        <v>1</v>
      </c>
      <c r="AT24" s="35">
        <f t="shared" si="8"/>
        <v>0.76435165285847451</v>
      </c>
      <c r="AU24" s="36" t="s">
        <v>570</v>
      </c>
      <c r="AV24" s="1"/>
    </row>
    <row r="25" spans="1:48" x14ac:dyDescent="0.25">
      <c r="A25">
        <v>23</v>
      </c>
      <c r="B25" t="str">
        <f>INDEX(Data!$C$5:$BP$360,'Kontrolní List'!$A25,'Kontrolní List'!B$1)</f>
        <v>KJ - Humpolec, Lnářská</v>
      </c>
      <c r="C25" t="str">
        <f>INDEX(Data!$C$5:$BP$360,'Kontrolní List'!$A25,'Kontrolní List'!C$1)</f>
        <v>Únor</v>
      </c>
      <c r="D25">
        <f>INDEX(Data!$C$5:$BP$360,'Kontrolní List'!$A25,'Kontrolní List'!D$1)</f>
        <v>588.40899999999999</v>
      </c>
      <c r="E25">
        <f>INDEX(Data!$C$5:$BP$360,'Kontrolní List'!$A25,'Kontrolní List'!E$1)</f>
        <v>266.12599999999998</v>
      </c>
      <c r="F25">
        <f>INDEX(Data!$C$5:$BP$360,'Kontrolní List'!$A25,'Kontrolní List'!F$1)</f>
        <v>322.28300000000002</v>
      </c>
      <c r="G25">
        <f>INDEX(Data!$C$5:$BP$360,'Kontrolní List'!$A25,'Kontrolní List'!G$1)</f>
        <v>35.146000000000001</v>
      </c>
      <c r="H25">
        <f t="shared" si="0"/>
        <v>0</v>
      </c>
      <c r="I25">
        <f>INDEX(Data!$C$5:$BP$360,'Kontrolní List'!$A25,'Kontrolní List'!I$1)</f>
        <v>206.209</v>
      </c>
      <c r="J25">
        <f>INDEX(Data!$C$5:$BP$360,'Kontrolní List'!$A25,'Kontrolní List'!J$1)</f>
        <v>5.7489999999999997</v>
      </c>
      <c r="K25">
        <f>INDEX(Data!$C$5:$BP$360,'Kontrolní List'!$A25,'Kontrolní List'!K$1)</f>
        <v>6.9630000000000001</v>
      </c>
      <c r="L25">
        <f>INDEX(Data!$C$5:$BP$360,'Kontrolní List'!$A25,'Kontrolní List'!L$1)</f>
        <v>0</v>
      </c>
      <c r="M25">
        <f>INDEX(Data!$C$5:$BP$360,'Kontrolní List'!$A25,'Kontrolní List'!M$1)</f>
        <v>0</v>
      </c>
      <c r="N25">
        <f>INDEX(Data!$C$5:$BP$360,'Kontrolní List'!$A25,'Kontrolní List'!N$1)</f>
        <v>193.49700000000001</v>
      </c>
      <c r="O25">
        <f t="shared" si="1"/>
        <v>0</v>
      </c>
      <c r="P25">
        <f>INDEX(Data!$C$5:$BP$360,'Kontrolní List'!$A25,'Kontrolní List'!P$1)</f>
        <v>899</v>
      </c>
      <c r="Q25">
        <f>INDEX(Data!$C$5:$BP$360,'Kontrolní List'!$A25,'Kontrolní List'!Q$1)</f>
        <v>899</v>
      </c>
      <c r="R25">
        <f t="shared" si="2"/>
        <v>0</v>
      </c>
      <c r="S25">
        <f>INDEX(Data!$C$5:$BP$360,'Kontrolní List'!$A25,'Kontrolní List'!S$1)</f>
        <v>193.49700000000001</v>
      </c>
      <c r="T25">
        <f>INDEX(Data!$C$5:$BP$360,'Kontrolní List'!$A25,'Kontrolní List'!T$1)</f>
        <v>0</v>
      </c>
      <c r="U25">
        <f>INDEX(Data!$C$5:$BP$360,'Kontrolní List'!$A25,'Kontrolní List'!U$1)</f>
        <v>0</v>
      </c>
      <c r="V25">
        <f>INDEX(Data!$C$5:$BP$360,'Kontrolní List'!$A25,'Kontrolní List'!V$1)</f>
        <v>0</v>
      </c>
      <c r="W25">
        <f>INDEX(Data!$C$5:$BP$360,'Kontrolní List'!$A25,'Kontrolní List'!W$1)</f>
        <v>0</v>
      </c>
      <c r="X25">
        <f>INDEX(Data!$C$5:$BP$360,'Kontrolní List'!$A25,'Kontrolní List'!X$1)</f>
        <v>0</v>
      </c>
      <c r="Y25">
        <f>INDEX(Data!$C$5:$BP$360,'Kontrolní List'!$A25,'Kontrolní List'!Y$1)</f>
        <v>0</v>
      </c>
      <c r="Z25">
        <f>INDEX(Data!$C$5:$BP$360,'Kontrolní List'!$A25,'Kontrolní List'!Z$1)</f>
        <v>0</v>
      </c>
      <c r="AA25">
        <f>INDEX(Data!$C$5:$BP$360,'Kontrolní List'!$A25,'Kontrolní List'!AA$1)</f>
        <v>0</v>
      </c>
      <c r="AB25">
        <f t="shared" si="3"/>
        <v>0</v>
      </c>
      <c r="AC25">
        <f>INDEX(Data!$C$5:$BP$360,'Kontrolní List'!$A25,'Kontrolní List'!AC$1)</f>
        <v>0</v>
      </c>
      <c r="AD25">
        <f>INDEX(Data!$C$5:$BP$360,'Kontrolní List'!$A25,'Kontrolní List'!AD$1)</f>
        <v>0</v>
      </c>
      <c r="AE25">
        <f>INDEX(Data!$C$5:$BP$360,'Kontrolní List'!$A25,'Kontrolní List'!AE$1)</f>
        <v>0</v>
      </c>
      <c r="AF25">
        <f>INDEX(Data!$C$5:$BP$360,'Kontrolní List'!$A25,'Kontrolní List'!AF$1)</f>
        <v>0</v>
      </c>
      <c r="AG25">
        <f>INDEX(Data!$C$5:$BP$360,'Kontrolní List'!$A25,'Kontrolní List'!AG$1)</f>
        <v>0</v>
      </c>
      <c r="AH25">
        <f>INDEX(Data!$C$5:$BP$360,'Kontrolní List'!$A25,'Kontrolní List'!AH$1)</f>
        <v>0</v>
      </c>
      <c r="AI25">
        <f>INDEX(Data!$C$5:$BP$360,'Kontrolní List'!$A25,'Kontrolní List'!AI$1)</f>
        <v>899</v>
      </c>
      <c r="AJ25">
        <f>INDEX(Data!$C$5:$BP$360,'Kontrolní List'!$A25,'Kontrolní List'!AJ$1)</f>
        <v>0</v>
      </c>
      <c r="AK25">
        <f>INDEX(Data!$C$5:$BP$360,'Kontrolní List'!$A25,'Kontrolní List'!AK$1)</f>
        <v>0</v>
      </c>
      <c r="AL25">
        <f t="shared" si="4"/>
        <v>0</v>
      </c>
      <c r="AM25">
        <f>INDEX(Data!$C$5:$BP$360,'Kontrolní List'!$A25,'Kontrolní List'!AM$1)</f>
        <v>206.209</v>
      </c>
      <c r="AN25">
        <f>INDEX(Data!$C$5:$BP$360,'Kontrolní List'!$A25,'Kontrolní List'!AN$1)</f>
        <v>899</v>
      </c>
      <c r="AO25">
        <f>INDEX(Data!$C$5:$BP$360,'Kontrolní List'!$A25,'Kontrolní List'!AO$1)</f>
        <v>588.40899999999999</v>
      </c>
      <c r="AP25" t="b">
        <f t="shared" si="5"/>
        <v>1</v>
      </c>
      <c r="AQ25" t="b">
        <f t="shared" si="6"/>
        <v>1</v>
      </c>
      <c r="AR25" t="b">
        <f t="shared" si="7"/>
        <v>1</v>
      </c>
      <c r="AT25" s="35">
        <f t="shared" si="8"/>
        <v>0.77485426331382123</v>
      </c>
      <c r="AU25" s="36" t="s">
        <v>570</v>
      </c>
      <c r="AV25" s="1"/>
    </row>
    <row r="26" spans="1:48" x14ac:dyDescent="0.25">
      <c r="A26">
        <v>24</v>
      </c>
      <c r="B26" t="str">
        <f>INDEX(Data!$C$5:$BP$360,'Kontrolní List'!$A26,'Kontrolní List'!B$1)</f>
        <v>KJ - Humpolec, Na Rybníčku</v>
      </c>
      <c r="C26" t="str">
        <f>INDEX(Data!$C$5:$BP$360,'Kontrolní List'!$A26,'Kontrolní List'!C$1)</f>
        <v>Únor</v>
      </c>
      <c r="D26">
        <f>INDEX(Data!$C$5:$BP$360,'Kontrolní List'!$A26,'Kontrolní List'!D$1)</f>
        <v>545.01499999999999</v>
      </c>
      <c r="E26">
        <f>INDEX(Data!$C$5:$BP$360,'Kontrolní List'!$A26,'Kontrolní List'!E$1)</f>
        <v>237.93700000000001</v>
      </c>
      <c r="F26">
        <f>INDEX(Data!$C$5:$BP$360,'Kontrolní List'!$A26,'Kontrolní List'!F$1)</f>
        <v>307.07799999999997</v>
      </c>
      <c r="G26">
        <f>INDEX(Data!$C$5:$BP$360,'Kontrolní List'!$A26,'Kontrolní List'!G$1)</f>
        <v>35.159999999999997</v>
      </c>
      <c r="H26">
        <f t="shared" si="0"/>
        <v>0</v>
      </c>
      <c r="I26">
        <f>INDEX(Data!$C$5:$BP$360,'Kontrolní List'!$A26,'Kontrolní List'!I$1)</f>
        <v>194.572</v>
      </c>
      <c r="J26">
        <f>INDEX(Data!$C$5:$BP$360,'Kontrolní List'!$A26,'Kontrolní List'!J$1)</f>
        <v>2.8250000000000002</v>
      </c>
      <c r="K26">
        <f>INDEX(Data!$C$5:$BP$360,'Kontrolní List'!$A26,'Kontrolní List'!K$1)</f>
        <v>3.6469999999999998</v>
      </c>
      <c r="L26">
        <f>INDEX(Data!$C$5:$BP$360,'Kontrolní List'!$A26,'Kontrolní List'!L$1)</f>
        <v>0</v>
      </c>
      <c r="M26">
        <f>INDEX(Data!$C$5:$BP$360,'Kontrolní List'!$A26,'Kontrolní List'!M$1)</f>
        <v>0</v>
      </c>
      <c r="N26">
        <f>INDEX(Data!$C$5:$BP$360,'Kontrolní List'!$A26,'Kontrolní List'!N$1)</f>
        <v>188.1</v>
      </c>
      <c r="O26">
        <f t="shared" si="1"/>
        <v>0</v>
      </c>
      <c r="P26">
        <f>INDEX(Data!$C$5:$BP$360,'Kontrolní List'!$A26,'Kontrolní List'!P$1)</f>
        <v>904</v>
      </c>
      <c r="Q26">
        <f>INDEX(Data!$C$5:$BP$360,'Kontrolní List'!$A26,'Kontrolní List'!Q$1)</f>
        <v>904</v>
      </c>
      <c r="R26">
        <f t="shared" si="2"/>
        <v>0</v>
      </c>
      <c r="S26">
        <f>INDEX(Data!$C$5:$BP$360,'Kontrolní List'!$A26,'Kontrolní List'!S$1)</f>
        <v>188.1</v>
      </c>
      <c r="T26">
        <f>INDEX(Data!$C$5:$BP$360,'Kontrolní List'!$A26,'Kontrolní List'!T$1)</f>
        <v>0</v>
      </c>
      <c r="U26">
        <f>INDEX(Data!$C$5:$BP$360,'Kontrolní List'!$A26,'Kontrolní List'!U$1)</f>
        <v>0</v>
      </c>
      <c r="V26">
        <f>INDEX(Data!$C$5:$BP$360,'Kontrolní List'!$A26,'Kontrolní List'!V$1)</f>
        <v>0</v>
      </c>
      <c r="W26">
        <f>INDEX(Data!$C$5:$BP$360,'Kontrolní List'!$A26,'Kontrolní List'!W$1)</f>
        <v>0</v>
      </c>
      <c r="X26">
        <f>INDEX(Data!$C$5:$BP$360,'Kontrolní List'!$A26,'Kontrolní List'!X$1)</f>
        <v>0</v>
      </c>
      <c r="Y26">
        <f>INDEX(Data!$C$5:$BP$360,'Kontrolní List'!$A26,'Kontrolní List'!Y$1)</f>
        <v>0</v>
      </c>
      <c r="Z26">
        <f>INDEX(Data!$C$5:$BP$360,'Kontrolní List'!$A26,'Kontrolní List'!Z$1)</f>
        <v>0</v>
      </c>
      <c r="AA26">
        <f>INDEX(Data!$C$5:$BP$360,'Kontrolní List'!$A26,'Kontrolní List'!AA$1)</f>
        <v>0</v>
      </c>
      <c r="AB26">
        <f t="shared" si="3"/>
        <v>0</v>
      </c>
      <c r="AC26">
        <f>INDEX(Data!$C$5:$BP$360,'Kontrolní List'!$A26,'Kontrolní List'!AC$1)</f>
        <v>904</v>
      </c>
      <c r="AD26">
        <f>INDEX(Data!$C$5:$BP$360,'Kontrolní List'!$A26,'Kontrolní List'!AD$1)</f>
        <v>0</v>
      </c>
      <c r="AE26">
        <f>INDEX(Data!$C$5:$BP$360,'Kontrolní List'!$A26,'Kontrolní List'!AE$1)</f>
        <v>0</v>
      </c>
      <c r="AF26">
        <f>INDEX(Data!$C$5:$BP$360,'Kontrolní List'!$A26,'Kontrolní List'!AF$1)</f>
        <v>0</v>
      </c>
      <c r="AG26">
        <f>INDEX(Data!$C$5:$BP$360,'Kontrolní List'!$A26,'Kontrolní List'!AG$1)</f>
        <v>0</v>
      </c>
      <c r="AH26">
        <f>INDEX(Data!$C$5:$BP$360,'Kontrolní List'!$A26,'Kontrolní List'!AH$1)</f>
        <v>0</v>
      </c>
      <c r="AI26">
        <f>INDEX(Data!$C$5:$BP$360,'Kontrolní List'!$A26,'Kontrolní List'!AI$1)</f>
        <v>0</v>
      </c>
      <c r="AJ26">
        <f>INDEX(Data!$C$5:$BP$360,'Kontrolní List'!$A26,'Kontrolní List'!AJ$1)</f>
        <v>0</v>
      </c>
      <c r="AK26">
        <f>INDEX(Data!$C$5:$BP$360,'Kontrolní List'!$A26,'Kontrolní List'!AK$1)</f>
        <v>0</v>
      </c>
      <c r="AL26">
        <f t="shared" si="4"/>
        <v>0</v>
      </c>
      <c r="AM26">
        <f>INDEX(Data!$C$5:$BP$360,'Kontrolní List'!$A26,'Kontrolní List'!AM$1)</f>
        <v>194.572</v>
      </c>
      <c r="AN26">
        <f>INDEX(Data!$C$5:$BP$360,'Kontrolní List'!$A26,'Kontrolní List'!AN$1)</f>
        <v>904</v>
      </c>
      <c r="AO26">
        <f>INDEX(Data!$C$5:$BP$360,'Kontrolní List'!$A26,'Kontrolní List'!AO$1)</f>
        <v>545.01499999999999</v>
      </c>
      <c r="AP26" t="b">
        <f t="shared" si="5"/>
        <v>1</v>
      </c>
      <c r="AQ26" t="b">
        <f t="shared" si="6"/>
        <v>1</v>
      </c>
      <c r="AR26" t="b">
        <f t="shared" si="7"/>
        <v>1</v>
      </c>
      <c r="AT26" s="35">
        <f t="shared" si="8"/>
        <v>0.81774466961663639</v>
      </c>
      <c r="AU26" s="36" t="s">
        <v>570</v>
      </c>
      <c r="AV26" s="1"/>
    </row>
    <row r="27" spans="1:48" x14ac:dyDescent="0.25">
      <c r="A27">
        <v>25</v>
      </c>
      <c r="B27" t="str">
        <f>INDEX(Data!$C$5:$BP$360,'Kontrolní List'!$A27,'Kontrolní List'!B$1)</f>
        <v>KJ - Ivančice</v>
      </c>
      <c r="C27" t="str">
        <f>INDEX(Data!$C$5:$BP$360,'Kontrolní List'!$A27,'Kontrolní List'!C$1)</f>
        <v>Únor</v>
      </c>
      <c r="D27">
        <f>INDEX(Data!$C$5:$BP$360,'Kontrolní List'!$A27,'Kontrolní List'!D$1)</f>
        <v>1621.027</v>
      </c>
      <c r="E27">
        <f>INDEX(Data!$C$5:$BP$360,'Kontrolní List'!$A27,'Kontrolní List'!E$1)</f>
        <v>719.00699999999995</v>
      </c>
      <c r="F27">
        <f>INDEX(Data!$C$5:$BP$360,'Kontrolní List'!$A27,'Kontrolní List'!F$1)</f>
        <v>902.02</v>
      </c>
      <c r="G27">
        <f>INDEX(Data!$C$5:$BP$360,'Kontrolní List'!$A27,'Kontrolní List'!G$1)</f>
        <v>35.01</v>
      </c>
      <c r="H27">
        <f t="shared" si="0"/>
        <v>0</v>
      </c>
      <c r="I27">
        <f>INDEX(Data!$C$5:$BP$360,'Kontrolní List'!$A27,'Kontrolní List'!I$1)</f>
        <v>591.41</v>
      </c>
      <c r="J27">
        <f>INDEX(Data!$C$5:$BP$360,'Kontrolní List'!$A27,'Kontrolní List'!J$1)</f>
        <v>7.0279999999999996</v>
      </c>
      <c r="K27">
        <f>INDEX(Data!$C$5:$BP$360,'Kontrolní List'!$A27,'Kontrolní List'!K$1)</f>
        <v>8.8160000000000007</v>
      </c>
      <c r="L27">
        <f>INDEX(Data!$C$5:$BP$360,'Kontrolní List'!$A27,'Kontrolní List'!L$1)</f>
        <v>4.2679999999999998</v>
      </c>
      <c r="M27">
        <f>INDEX(Data!$C$5:$BP$360,'Kontrolní List'!$A27,'Kontrolní List'!M$1)</f>
        <v>0</v>
      </c>
      <c r="N27">
        <f>INDEX(Data!$C$5:$BP$360,'Kontrolní List'!$A27,'Kontrolní List'!N$1)</f>
        <v>571.298</v>
      </c>
      <c r="O27">
        <f t="shared" si="1"/>
        <v>0</v>
      </c>
      <c r="P27">
        <f>INDEX(Data!$C$5:$BP$360,'Kontrolní List'!$A27,'Kontrolní List'!P$1)</f>
        <v>2671</v>
      </c>
      <c r="Q27">
        <f>INDEX(Data!$C$5:$BP$360,'Kontrolní List'!$A27,'Kontrolní List'!Q$1)</f>
        <v>2671</v>
      </c>
      <c r="R27">
        <f t="shared" si="2"/>
        <v>0</v>
      </c>
      <c r="S27">
        <f>INDEX(Data!$C$5:$BP$360,'Kontrolní List'!$A27,'Kontrolní List'!S$1)</f>
        <v>571.298</v>
      </c>
      <c r="T27">
        <f>INDEX(Data!$C$5:$BP$360,'Kontrolní List'!$A27,'Kontrolní List'!T$1)</f>
        <v>0</v>
      </c>
      <c r="U27">
        <f>INDEX(Data!$C$5:$BP$360,'Kontrolní List'!$A27,'Kontrolní List'!U$1)</f>
        <v>0</v>
      </c>
      <c r="V27">
        <f>INDEX(Data!$C$5:$BP$360,'Kontrolní List'!$A27,'Kontrolní List'!V$1)</f>
        <v>0</v>
      </c>
      <c r="W27">
        <f>INDEX(Data!$C$5:$BP$360,'Kontrolní List'!$A27,'Kontrolní List'!W$1)</f>
        <v>0</v>
      </c>
      <c r="X27">
        <f>INDEX(Data!$C$5:$BP$360,'Kontrolní List'!$A27,'Kontrolní List'!X$1)</f>
        <v>0</v>
      </c>
      <c r="Y27">
        <f>INDEX(Data!$C$5:$BP$360,'Kontrolní List'!$A27,'Kontrolní List'!Y$1)</f>
        <v>0</v>
      </c>
      <c r="Z27">
        <f>INDEX(Data!$C$5:$BP$360,'Kontrolní List'!$A27,'Kontrolní List'!Z$1)</f>
        <v>0</v>
      </c>
      <c r="AA27">
        <f>INDEX(Data!$C$5:$BP$360,'Kontrolní List'!$A27,'Kontrolní List'!AA$1)</f>
        <v>0</v>
      </c>
      <c r="AB27">
        <f t="shared" si="3"/>
        <v>0</v>
      </c>
      <c r="AC27">
        <f>INDEX(Data!$C$5:$BP$360,'Kontrolní List'!$A27,'Kontrolní List'!AC$1)</f>
        <v>0</v>
      </c>
      <c r="AD27">
        <f>INDEX(Data!$C$5:$BP$360,'Kontrolní List'!$A27,'Kontrolní List'!AD$1)</f>
        <v>0</v>
      </c>
      <c r="AE27">
        <f>INDEX(Data!$C$5:$BP$360,'Kontrolní List'!$A27,'Kontrolní List'!AE$1)</f>
        <v>0</v>
      </c>
      <c r="AF27">
        <f>INDEX(Data!$C$5:$BP$360,'Kontrolní List'!$A27,'Kontrolní List'!AF$1)</f>
        <v>0</v>
      </c>
      <c r="AG27">
        <f>INDEX(Data!$C$5:$BP$360,'Kontrolní List'!$A27,'Kontrolní List'!AG$1)</f>
        <v>0</v>
      </c>
      <c r="AH27">
        <f>INDEX(Data!$C$5:$BP$360,'Kontrolní List'!$A27,'Kontrolní List'!AH$1)</f>
        <v>0</v>
      </c>
      <c r="AI27">
        <f>INDEX(Data!$C$5:$BP$360,'Kontrolní List'!$A27,'Kontrolní List'!AI$1)</f>
        <v>1781</v>
      </c>
      <c r="AJ27">
        <f>INDEX(Data!$C$5:$BP$360,'Kontrolní List'!$A27,'Kontrolní List'!AJ$1)</f>
        <v>890</v>
      </c>
      <c r="AK27">
        <f>INDEX(Data!$C$5:$BP$360,'Kontrolní List'!$A27,'Kontrolní List'!AK$1)</f>
        <v>0</v>
      </c>
      <c r="AL27">
        <f t="shared" si="4"/>
        <v>0</v>
      </c>
      <c r="AM27">
        <f>INDEX(Data!$C$5:$BP$360,'Kontrolní List'!$A27,'Kontrolní List'!AM$1)</f>
        <v>591.41</v>
      </c>
      <c r="AN27">
        <f>INDEX(Data!$C$5:$BP$360,'Kontrolní List'!$A27,'Kontrolní List'!AN$1)</f>
        <v>2671</v>
      </c>
      <c r="AO27">
        <f>INDEX(Data!$C$5:$BP$360,'Kontrolní List'!$A27,'Kontrolní List'!AO$1)</f>
        <v>1621.027</v>
      </c>
      <c r="AP27" t="b">
        <f t="shared" si="5"/>
        <v>1</v>
      </c>
      <c r="AQ27" t="b">
        <f t="shared" si="6"/>
        <v>1</v>
      </c>
      <c r="AR27" t="b">
        <f t="shared" si="7"/>
        <v>1</v>
      </c>
      <c r="AT27" s="35">
        <f t="shared" si="8"/>
        <v>0.82253685129516307</v>
      </c>
      <c r="AU27" s="36" t="s">
        <v>570</v>
      </c>
      <c r="AV27" s="1"/>
    </row>
    <row r="28" spans="1:48" x14ac:dyDescent="0.25">
      <c r="A28">
        <v>26</v>
      </c>
      <c r="B28" t="str">
        <f>INDEX(Data!$C$5:$BP$360,'Kontrolní List'!$A28,'Kontrolní List'!B$1)</f>
        <v>KJ - Jaroměř</v>
      </c>
      <c r="C28" t="str">
        <f>INDEX(Data!$C$5:$BP$360,'Kontrolní List'!$A28,'Kontrolní List'!C$1)</f>
        <v>Únor</v>
      </c>
      <c r="D28">
        <f>INDEX(Data!$C$5:$BP$360,'Kontrolní List'!$A28,'Kontrolní List'!D$1)</f>
        <v>244.67699999999999</v>
      </c>
      <c r="E28">
        <f>INDEX(Data!$C$5:$BP$360,'Kontrolní List'!$A28,'Kontrolní List'!E$1)</f>
        <v>104.82599999999999</v>
      </c>
      <c r="F28">
        <f>INDEX(Data!$C$5:$BP$360,'Kontrolní List'!$A28,'Kontrolní List'!F$1)</f>
        <v>139.851</v>
      </c>
      <c r="G28">
        <f>INDEX(Data!$C$5:$BP$360,'Kontrolní List'!$A28,'Kontrolní List'!G$1)</f>
        <v>34.988</v>
      </c>
      <c r="H28">
        <f t="shared" si="0"/>
        <v>0</v>
      </c>
      <c r="I28">
        <f>INDEX(Data!$C$5:$BP$360,'Kontrolní List'!$A28,'Kontrolní List'!I$1)</f>
        <v>82.034000000000006</v>
      </c>
      <c r="J28">
        <f>INDEX(Data!$C$5:$BP$360,'Kontrolní List'!$A28,'Kontrolní List'!J$1)</f>
        <v>0.49099999999999999</v>
      </c>
      <c r="K28">
        <f>INDEX(Data!$C$5:$BP$360,'Kontrolní List'!$A28,'Kontrolní List'!K$1)</f>
        <v>0.65600000000000003</v>
      </c>
      <c r="L28">
        <f>INDEX(Data!$C$5:$BP$360,'Kontrolní List'!$A28,'Kontrolní List'!L$1)</f>
        <v>0</v>
      </c>
      <c r="M28">
        <f>INDEX(Data!$C$5:$BP$360,'Kontrolní List'!$A28,'Kontrolní List'!M$1)</f>
        <v>0</v>
      </c>
      <c r="N28">
        <f>INDEX(Data!$C$5:$BP$360,'Kontrolní List'!$A28,'Kontrolní List'!N$1)</f>
        <v>80.887</v>
      </c>
      <c r="O28">
        <f t="shared" si="1"/>
        <v>0</v>
      </c>
      <c r="P28">
        <f>INDEX(Data!$C$5:$BP$360,'Kontrolní List'!$A28,'Kontrolní List'!P$1)</f>
        <v>394</v>
      </c>
      <c r="Q28">
        <f>INDEX(Data!$C$5:$BP$360,'Kontrolní List'!$A28,'Kontrolní List'!Q$1)</f>
        <v>394</v>
      </c>
      <c r="R28">
        <f t="shared" si="2"/>
        <v>0</v>
      </c>
      <c r="S28">
        <f>INDEX(Data!$C$5:$BP$360,'Kontrolní List'!$A28,'Kontrolní List'!S$1)</f>
        <v>80.887</v>
      </c>
      <c r="T28">
        <f>INDEX(Data!$C$5:$BP$360,'Kontrolní List'!$A28,'Kontrolní List'!T$1)</f>
        <v>0</v>
      </c>
      <c r="U28">
        <f>INDEX(Data!$C$5:$BP$360,'Kontrolní List'!$A28,'Kontrolní List'!U$1)</f>
        <v>0</v>
      </c>
      <c r="V28">
        <f>INDEX(Data!$C$5:$BP$360,'Kontrolní List'!$A28,'Kontrolní List'!V$1)</f>
        <v>0</v>
      </c>
      <c r="W28">
        <f>INDEX(Data!$C$5:$BP$360,'Kontrolní List'!$A28,'Kontrolní List'!W$1)</f>
        <v>0</v>
      </c>
      <c r="X28">
        <f>INDEX(Data!$C$5:$BP$360,'Kontrolní List'!$A28,'Kontrolní List'!X$1)</f>
        <v>0</v>
      </c>
      <c r="Y28">
        <f>INDEX(Data!$C$5:$BP$360,'Kontrolní List'!$A28,'Kontrolní List'!Y$1)</f>
        <v>0</v>
      </c>
      <c r="Z28">
        <f>INDEX(Data!$C$5:$BP$360,'Kontrolní List'!$A28,'Kontrolní List'!Z$1)</f>
        <v>0</v>
      </c>
      <c r="AA28">
        <f>INDEX(Data!$C$5:$BP$360,'Kontrolní List'!$A28,'Kontrolní List'!AA$1)</f>
        <v>0</v>
      </c>
      <c r="AB28">
        <f t="shared" si="3"/>
        <v>0</v>
      </c>
      <c r="AC28">
        <f>INDEX(Data!$C$5:$BP$360,'Kontrolní List'!$A28,'Kontrolní List'!AC$1)</f>
        <v>394</v>
      </c>
      <c r="AD28">
        <f>INDEX(Data!$C$5:$BP$360,'Kontrolní List'!$A28,'Kontrolní List'!AD$1)</f>
        <v>0</v>
      </c>
      <c r="AE28">
        <f>INDEX(Data!$C$5:$BP$360,'Kontrolní List'!$A28,'Kontrolní List'!AE$1)</f>
        <v>0</v>
      </c>
      <c r="AF28">
        <f>INDEX(Data!$C$5:$BP$360,'Kontrolní List'!$A28,'Kontrolní List'!AF$1)</f>
        <v>0</v>
      </c>
      <c r="AG28">
        <f>INDEX(Data!$C$5:$BP$360,'Kontrolní List'!$A28,'Kontrolní List'!AG$1)</f>
        <v>0</v>
      </c>
      <c r="AH28">
        <f>INDEX(Data!$C$5:$BP$360,'Kontrolní List'!$A28,'Kontrolní List'!AH$1)</f>
        <v>0</v>
      </c>
      <c r="AI28">
        <f>INDEX(Data!$C$5:$BP$360,'Kontrolní List'!$A28,'Kontrolní List'!AI$1)</f>
        <v>0</v>
      </c>
      <c r="AJ28">
        <f>INDEX(Data!$C$5:$BP$360,'Kontrolní List'!$A28,'Kontrolní List'!AJ$1)</f>
        <v>0</v>
      </c>
      <c r="AK28">
        <f>INDEX(Data!$C$5:$BP$360,'Kontrolní List'!$A28,'Kontrolní List'!AK$1)</f>
        <v>0</v>
      </c>
      <c r="AL28">
        <f t="shared" si="4"/>
        <v>0</v>
      </c>
      <c r="AM28">
        <f>INDEX(Data!$C$5:$BP$360,'Kontrolní List'!$A28,'Kontrolní List'!AM$1)</f>
        <v>82.034000000000006</v>
      </c>
      <c r="AN28">
        <f>INDEX(Data!$C$5:$BP$360,'Kontrolní List'!$A28,'Kontrolní List'!AN$1)</f>
        <v>394</v>
      </c>
      <c r="AO28">
        <f>INDEX(Data!$C$5:$BP$360,'Kontrolní List'!$A28,'Kontrolní List'!AO$1)</f>
        <v>244.67699999999999</v>
      </c>
      <c r="AP28" t="b">
        <f t="shared" si="5"/>
        <v>1</v>
      </c>
      <c r="AQ28" t="b">
        <f t="shared" si="6"/>
        <v>1</v>
      </c>
      <c r="AR28" t="b">
        <f t="shared" si="7"/>
        <v>1</v>
      </c>
      <c r="AT28" s="35">
        <f t="shared" si="8"/>
        <v>0.78257639436663218</v>
      </c>
      <c r="AU28" s="36" t="s">
        <v>570</v>
      </c>
      <c r="AV28" s="1"/>
    </row>
    <row r="29" spans="1:48" x14ac:dyDescent="0.25">
      <c r="A29">
        <v>27</v>
      </c>
      <c r="B29" t="str">
        <f>INDEX(Data!$C$5:$BP$360,'Kontrolní List'!$A29,'Kontrolní List'!B$1)</f>
        <v>KJ - Jihlava, U Břízek</v>
      </c>
      <c r="C29" t="str">
        <f>INDEX(Data!$C$5:$BP$360,'Kontrolní List'!$A29,'Kontrolní List'!C$1)</f>
        <v>Únor</v>
      </c>
      <c r="D29">
        <f>INDEX(Data!$C$5:$BP$360,'Kontrolní List'!$A29,'Kontrolní List'!D$1)</f>
        <v>1924.096</v>
      </c>
      <c r="E29">
        <f>INDEX(Data!$C$5:$BP$360,'Kontrolní List'!$A29,'Kontrolní List'!E$1)</f>
        <v>883.77</v>
      </c>
      <c r="F29">
        <f>INDEX(Data!$C$5:$BP$360,'Kontrolní List'!$A29,'Kontrolní List'!F$1)</f>
        <v>1040.326</v>
      </c>
      <c r="G29">
        <f>INDEX(Data!$C$5:$BP$360,'Kontrolní List'!$A29,'Kontrolní List'!G$1)</f>
        <v>35.018999999999998</v>
      </c>
      <c r="H29">
        <f t="shared" si="0"/>
        <v>0</v>
      </c>
      <c r="I29">
        <f>INDEX(Data!$C$5:$BP$360,'Kontrolní List'!$A29,'Kontrolní List'!I$1)</f>
        <v>724.68100000000004</v>
      </c>
      <c r="J29">
        <f>INDEX(Data!$C$5:$BP$360,'Kontrolní List'!$A29,'Kontrolní List'!J$1)</f>
        <v>6.3710000000000004</v>
      </c>
      <c r="K29">
        <f>INDEX(Data!$C$5:$BP$360,'Kontrolní List'!$A29,'Kontrolní List'!K$1)</f>
        <v>7.5</v>
      </c>
      <c r="L29">
        <f>INDEX(Data!$C$5:$BP$360,'Kontrolní List'!$A29,'Kontrolní List'!L$1)</f>
        <v>0</v>
      </c>
      <c r="M29">
        <f>INDEX(Data!$C$5:$BP$360,'Kontrolní List'!$A29,'Kontrolní List'!M$1)</f>
        <v>0</v>
      </c>
      <c r="N29">
        <f>INDEX(Data!$C$5:$BP$360,'Kontrolní List'!$A29,'Kontrolní List'!N$1)</f>
        <v>710.81</v>
      </c>
      <c r="O29">
        <f t="shared" si="1"/>
        <v>0</v>
      </c>
      <c r="P29">
        <f>INDEX(Data!$C$5:$BP$360,'Kontrolní List'!$A29,'Kontrolní List'!P$1)</f>
        <v>3071</v>
      </c>
      <c r="Q29">
        <f>INDEX(Data!$C$5:$BP$360,'Kontrolní List'!$A29,'Kontrolní List'!Q$1)</f>
        <v>3071</v>
      </c>
      <c r="R29">
        <f t="shared" si="2"/>
        <v>0</v>
      </c>
      <c r="S29">
        <f>INDEX(Data!$C$5:$BP$360,'Kontrolní List'!$A29,'Kontrolní List'!S$1)</f>
        <v>710.81</v>
      </c>
      <c r="T29">
        <f>INDEX(Data!$C$5:$BP$360,'Kontrolní List'!$A29,'Kontrolní List'!T$1)</f>
        <v>0</v>
      </c>
      <c r="U29">
        <f>INDEX(Data!$C$5:$BP$360,'Kontrolní List'!$A29,'Kontrolní List'!U$1)</f>
        <v>0</v>
      </c>
      <c r="V29">
        <f>INDEX(Data!$C$5:$BP$360,'Kontrolní List'!$A29,'Kontrolní List'!V$1)</f>
        <v>0</v>
      </c>
      <c r="W29">
        <f>INDEX(Data!$C$5:$BP$360,'Kontrolní List'!$A29,'Kontrolní List'!W$1)</f>
        <v>0</v>
      </c>
      <c r="X29">
        <f>INDEX(Data!$C$5:$BP$360,'Kontrolní List'!$A29,'Kontrolní List'!X$1)</f>
        <v>0</v>
      </c>
      <c r="Y29">
        <f>INDEX(Data!$C$5:$BP$360,'Kontrolní List'!$A29,'Kontrolní List'!Y$1)</f>
        <v>0</v>
      </c>
      <c r="Z29">
        <f>INDEX(Data!$C$5:$BP$360,'Kontrolní List'!$A29,'Kontrolní List'!Z$1)</f>
        <v>0</v>
      </c>
      <c r="AA29">
        <f>INDEX(Data!$C$5:$BP$360,'Kontrolní List'!$A29,'Kontrolní List'!AA$1)</f>
        <v>0</v>
      </c>
      <c r="AB29">
        <f t="shared" si="3"/>
        <v>0</v>
      </c>
      <c r="AC29">
        <f>INDEX(Data!$C$5:$BP$360,'Kontrolní List'!$A29,'Kontrolní List'!AC$1)</f>
        <v>3071</v>
      </c>
      <c r="AD29">
        <f>INDEX(Data!$C$5:$BP$360,'Kontrolní List'!$A29,'Kontrolní List'!AD$1)</f>
        <v>0</v>
      </c>
      <c r="AE29">
        <f>INDEX(Data!$C$5:$BP$360,'Kontrolní List'!$A29,'Kontrolní List'!AE$1)</f>
        <v>0</v>
      </c>
      <c r="AF29">
        <f>INDEX(Data!$C$5:$BP$360,'Kontrolní List'!$A29,'Kontrolní List'!AF$1)</f>
        <v>0</v>
      </c>
      <c r="AG29">
        <f>INDEX(Data!$C$5:$BP$360,'Kontrolní List'!$A29,'Kontrolní List'!AG$1)</f>
        <v>0</v>
      </c>
      <c r="AH29">
        <f>INDEX(Data!$C$5:$BP$360,'Kontrolní List'!$A29,'Kontrolní List'!AH$1)</f>
        <v>0</v>
      </c>
      <c r="AI29">
        <f>INDEX(Data!$C$5:$BP$360,'Kontrolní List'!$A29,'Kontrolní List'!AI$1)</f>
        <v>0</v>
      </c>
      <c r="AJ29">
        <f>INDEX(Data!$C$5:$BP$360,'Kontrolní List'!$A29,'Kontrolní List'!AJ$1)</f>
        <v>0</v>
      </c>
      <c r="AK29">
        <f>INDEX(Data!$C$5:$BP$360,'Kontrolní List'!$A29,'Kontrolní List'!AK$1)</f>
        <v>0</v>
      </c>
      <c r="AL29">
        <f t="shared" si="4"/>
        <v>0</v>
      </c>
      <c r="AM29">
        <f>INDEX(Data!$C$5:$BP$360,'Kontrolní List'!$A29,'Kontrolní List'!AM$1)</f>
        <v>724.68100000000004</v>
      </c>
      <c r="AN29">
        <f>INDEX(Data!$C$5:$BP$360,'Kontrolní List'!$A29,'Kontrolní List'!AN$1)</f>
        <v>3071</v>
      </c>
      <c r="AO29">
        <f>INDEX(Data!$C$5:$BP$360,'Kontrolní List'!$A29,'Kontrolní List'!AO$1)</f>
        <v>1924.096</v>
      </c>
      <c r="AP29" t="b">
        <f t="shared" si="5"/>
        <v>1</v>
      </c>
      <c r="AQ29" t="b">
        <f t="shared" si="6"/>
        <v>1</v>
      </c>
      <c r="AR29" t="b">
        <f t="shared" si="7"/>
        <v>1</v>
      </c>
      <c r="AT29" s="35">
        <f t="shared" si="8"/>
        <v>0.81998848059325302</v>
      </c>
      <c r="AU29" s="36" t="s">
        <v>570</v>
      </c>
      <c r="AV29" s="1"/>
    </row>
    <row r="30" spans="1:48" x14ac:dyDescent="0.25">
      <c r="A30">
        <v>28</v>
      </c>
      <c r="B30" t="str">
        <f>INDEX(Data!$C$5:$BP$360,'Kontrolní List'!$A30,'Kontrolní List'!B$1)</f>
        <v>KJ - Kaznějov</v>
      </c>
      <c r="C30" t="str">
        <f>INDEX(Data!$C$5:$BP$360,'Kontrolní List'!$A30,'Kontrolní List'!C$1)</f>
        <v>Únor</v>
      </c>
      <c r="D30">
        <f>INDEX(Data!$C$5:$BP$360,'Kontrolní List'!$A30,'Kontrolní List'!D$1)</f>
        <v>756.92200000000003</v>
      </c>
      <c r="E30">
        <f>INDEX(Data!$C$5:$BP$360,'Kontrolní List'!$A30,'Kontrolní List'!E$1)</f>
        <v>372.44499999999999</v>
      </c>
      <c r="F30">
        <f>INDEX(Data!$C$5:$BP$360,'Kontrolní List'!$A30,'Kontrolní List'!F$1)</f>
        <v>384.47699999999998</v>
      </c>
      <c r="G30">
        <f>INDEX(Data!$C$5:$BP$360,'Kontrolní List'!$A30,'Kontrolní List'!G$1)</f>
        <v>35.478999999999999</v>
      </c>
      <c r="H30">
        <f t="shared" si="0"/>
        <v>0</v>
      </c>
      <c r="I30">
        <f>INDEX(Data!$C$5:$BP$360,'Kontrolní List'!$A30,'Kontrolní List'!I$1)</f>
        <v>282.27</v>
      </c>
      <c r="J30">
        <f>INDEX(Data!$C$5:$BP$360,'Kontrolní List'!$A30,'Kontrolní List'!J$1)</f>
        <v>3.79</v>
      </c>
      <c r="K30">
        <f>INDEX(Data!$C$5:$BP$360,'Kontrolní List'!$A30,'Kontrolní List'!K$1)</f>
        <v>3.9119999999999999</v>
      </c>
      <c r="L30">
        <f>INDEX(Data!$C$5:$BP$360,'Kontrolní List'!$A30,'Kontrolní List'!L$1)</f>
        <v>0</v>
      </c>
      <c r="M30">
        <f>INDEX(Data!$C$5:$BP$360,'Kontrolní List'!$A30,'Kontrolní List'!M$1)</f>
        <v>0</v>
      </c>
      <c r="N30">
        <f>INDEX(Data!$C$5:$BP$360,'Kontrolní List'!$A30,'Kontrolní List'!N$1)</f>
        <v>274.56799999999998</v>
      </c>
      <c r="O30">
        <f t="shared" si="1"/>
        <v>0</v>
      </c>
      <c r="P30">
        <f>INDEX(Data!$C$5:$BP$360,'Kontrolní List'!$A30,'Kontrolní List'!P$1)</f>
        <v>1049</v>
      </c>
      <c r="Q30">
        <f>INDEX(Data!$C$5:$BP$360,'Kontrolní List'!$A30,'Kontrolní List'!Q$1)</f>
        <v>1049</v>
      </c>
      <c r="R30">
        <f t="shared" si="2"/>
        <v>0</v>
      </c>
      <c r="S30">
        <f>INDEX(Data!$C$5:$BP$360,'Kontrolní List'!$A30,'Kontrolní List'!S$1)</f>
        <v>274.56799999999998</v>
      </c>
      <c r="T30">
        <f>INDEX(Data!$C$5:$BP$360,'Kontrolní List'!$A30,'Kontrolní List'!T$1)</f>
        <v>0</v>
      </c>
      <c r="U30">
        <f>INDEX(Data!$C$5:$BP$360,'Kontrolní List'!$A30,'Kontrolní List'!U$1)</f>
        <v>0</v>
      </c>
      <c r="V30">
        <f>INDEX(Data!$C$5:$BP$360,'Kontrolní List'!$A30,'Kontrolní List'!V$1)</f>
        <v>0</v>
      </c>
      <c r="W30">
        <f>INDEX(Data!$C$5:$BP$360,'Kontrolní List'!$A30,'Kontrolní List'!W$1)</f>
        <v>0</v>
      </c>
      <c r="X30">
        <f>INDEX(Data!$C$5:$BP$360,'Kontrolní List'!$A30,'Kontrolní List'!X$1)</f>
        <v>0</v>
      </c>
      <c r="Y30">
        <f>INDEX(Data!$C$5:$BP$360,'Kontrolní List'!$A30,'Kontrolní List'!Y$1)</f>
        <v>0</v>
      </c>
      <c r="Z30">
        <f>INDEX(Data!$C$5:$BP$360,'Kontrolní List'!$A30,'Kontrolní List'!Z$1)</f>
        <v>0</v>
      </c>
      <c r="AA30">
        <f>INDEX(Data!$C$5:$BP$360,'Kontrolní List'!$A30,'Kontrolní List'!AA$1)</f>
        <v>0</v>
      </c>
      <c r="AB30">
        <f t="shared" si="3"/>
        <v>0</v>
      </c>
      <c r="AC30">
        <f>INDEX(Data!$C$5:$BP$360,'Kontrolní List'!$A30,'Kontrolní List'!AC$1)</f>
        <v>1049</v>
      </c>
      <c r="AD30">
        <f>INDEX(Data!$C$5:$BP$360,'Kontrolní List'!$A30,'Kontrolní List'!AD$1)</f>
        <v>0</v>
      </c>
      <c r="AE30">
        <f>INDEX(Data!$C$5:$BP$360,'Kontrolní List'!$A30,'Kontrolní List'!AE$1)</f>
        <v>0</v>
      </c>
      <c r="AF30">
        <f>INDEX(Data!$C$5:$BP$360,'Kontrolní List'!$A30,'Kontrolní List'!AF$1)</f>
        <v>0</v>
      </c>
      <c r="AG30">
        <f>INDEX(Data!$C$5:$BP$360,'Kontrolní List'!$A30,'Kontrolní List'!AG$1)</f>
        <v>0</v>
      </c>
      <c r="AH30">
        <f>INDEX(Data!$C$5:$BP$360,'Kontrolní List'!$A30,'Kontrolní List'!AH$1)</f>
        <v>0</v>
      </c>
      <c r="AI30">
        <f>INDEX(Data!$C$5:$BP$360,'Kontrolní List'!$A30,'Kontrolní List'!AI$1)</f>
        <v>0</v>
      </c>
      <c r="AJ30">
        <f>INDEX(Data!$C$5:$BP$360,'Kontrolní List'!$A30,'Kontrolní List'!AJ$1)</f>
        <v>0</v>
      </c>
      <c r="AK30">
        <f>INDEX(Data!$C$5:$BP$360,'Kontrolní List'!$A30,'Kontrolní List'!AK$1)</f>
        <v>0</v>
      </c>
      <c r="AL30">
        <f t="shared" si="4"/>
        <v>0</v>
      </c>
      <c r="AM30">
        <f>INDEX(Data!$C$5:$BP$360,'Kontrolní List'!$A30,'Kontrolní List'!AM$1)</f>
        <v>282.27</v>
      </c>
      <c r="AN30">
        <f>INDEX(Data!$C$5:$BP$360,'Kontrolní List'!$A30,'Kontrolní List'!AN$1)</f>
        <v>1049</v>
      </c>
      <c r="AO30">
        <f>INDEX(Data!$C$5:$BP$360,'Kontrolní List'!$A30,'Kontrolní List'!AO$1)</f>
        <v>756.92200000000003</v>
      </c>
      <c r="AP30" t="b">
        <f t="shared" si="5"/>
        <v>1</v>
      </c>
      <c r="AQ30" t="b">
        <f t="shared" si="6"/>
        <v>1</v>
      </c>
      <c r="AR30" t="b">
        <f t="shared" si="7"/>
        <v>1</v>
      </c>
      <c r="AT30" s="35">
        <f t="shared" si="8"/>
        <v>0.75788375670001518</v>
      </c>
      <c r="AU30" s="36" t="s">
        <v>570</v>
      </c>
      <c r="AV30" s="1"/>
    </row>
    <row r="31" spans="1:48" x14ac:dyDescent="0.25">
      <c r="A31">
        <v>29</v>
      </c>
      <c r="B31" t="str">
        <f>INDEX(Data!$C$5:$BP$360,'Kontrolní List'!$A31,'Kontrolní List'!B$1)</f>
        <v>KJ - Kladruby (areál RÚ)</v>
      </c>
      <c r="C31" t="str">
        <f>INDEX(Data!$C$5:$BP$360,'Kontrolní List'!$A31,'Kontrolní List'!C$1)</f>
        <v>Únor</v>
      </c>
      <c r="D31">
        <f>INDEX(Data!$C$5:$BP$360,'Kontrolní List'!$A31,'Kontrolní List'!D$1)</f>
        <v>819.57100000000003</v>
      </c>
      <c r="E31">
        <f>INDEX(Data!$C$5:$BP$360,'Kontrolní List'!$A31,'Kontrolní List'!E$1)</f>
        <v>379.13099999999997</v>
      </c>
      <c r="F31">
        <f>INDEX(Data!$C$5:$BP$360,'Kontrolní List'!$A31,'Kontrolní List'!F$1)</f>
        <v>440.44</v>
      </c>
      <c r="G31">
        <f>INDEX(Data!$C$5:$BP$360,'Kontrolní List'!$A31,'Kontrolní List'!G$1)</f>
        <v>35.161000000000001</v>
      </c>
      <c r="H31">
        <f t="shared" si="0"/>
        <v>0</v>
      </c>
      <c r="I31">
        <f>INDEX(Data!$C$5:$BP$360,'Kontrolní List'!$A31,'Kontrolní List'!I$1)</f>
        <v>296.49799999999999</v>
      </c>
      <c r="J31">
        <f>INDEX(Data!$C$5:$BP$360,'Kontrolní List'!$A31,'Kontrolní List'!J$1)</f>
        <v>5.3040000000000003</v>
      </c>
      <c r="K31">
        <f>INDEX(Data!$C$5:$BP$360,'Kontrolní List'!$A31,'Kontrolní List'!K$1)</f>
        <v>6.1609999999999996</v>
      </c>
      <c r="L31">
        <f>INDEX(Data!$C$5:$BP$360,'Kontrolní List'!$A31,'Kontrolní List'!L$1)</f>
        <v>0</v>
      </c>
      <c r="M31">
        <f>INDEX(Data!$C$5:$BP$360,'Kontrolní List'!$A31,'Kontrolní List'!M$1)</f>
        <v>0</v>
      </c>
      <c r="N31">
        <f>INDEX(Data!$C$5:$BP$360,'Kontrolní List'!$A31,'Kontrolní List'!N$1)</f>
        <v>285.03300000000002</v>
      </c>
      <c r="O31">
        <f t="shared" si="1"/>
        <v>0</v>
      </c>
      <c r="P31">
        <f>INDEX(Data!$C$5:$BP$360,'Kontrolní List'!$A31,'Kontrolní List'!P$1)</f>
        <v>1240</v>
      </c>
      <c r="Q31">
        <f>INDEX(Data!$C$5:$BP$360,'Kontrolní List'!$A31,'Kontrolní List'!Q$1)</f>
        <v>1240</v>
      </c>
      <c r="R31">
        <f t="shared" si="2"/>
        <v>0</v>
      </c>
      <c r="S31">
        <f>INDEX(Data!$C$5:$BP$360,'Kontrolní List'!$A31,'Kontrolní List'!S$1)</f>
        <v>285.03300000000002</v>
      </c>
      <c r="T31">
        <f>INDEX(Data!$C$5:$BP$360,'Kontrolní List'!$A31,'Kontrolní List'!T$1)</f>
        <v>0</v>
      </c>
      <c r="U31">
        <f>INDEX(Data!$C$5:$BP$360,'Kontrolní List'!$A31,'Kontrolní List'!U$1)</f>
        <v>0</v>
      </c>
      <c r="V31">
        <f>INDEX(Data!$C$5:$BP$360,'Kontrolní List'!$A31,'Kontrolní List'!V$1)</f>
        <v>0</v>
      </c>
      <c r="W31">
        <f>INDEX(Data!$C$5:$BP$360,'Kontrolní List'!$A31,'Kontrolní List'!W$1)</f>
        <v>0</v>
      </c>
      <c r="X31">
        <f>INDEX(Data!$C$5:$BP$360,'Kontrolní List'!$A31,'Kontrolní List'!X$1)</f>
        <v>0</v>
      </c>
      <c r="Y31">
        <f>INDEX(Data!$C$5:$BP$360,'Kontrolní List'!$A31,'Kontrolní List'!Y$1)</f>
        <v>0</v>
      </c>
      <c r="Z31">
        <f>INDEX(Data!$C$5:$BP$360,'Kontrolní List'!$A31,'Kontrolní List'!Z$1)</f>
        <v>0</v>
      </c>
      <c r="AA31">
        <f>INDEX(Data!$C$5:$BP$360,'Kontrolní List'!$A31,'Kontrolní List'!AA$1)</f>
        <v>0</v>
      </c>
      <c r="AB31">
        <f t="shared" si="3"/>
        <v>0</v>
      </c>
      <c r="AC31">
        <f>INDEX(Data!$C$5:$BP$360,'Kontrolní List'!$A31,'Kontrolní List'!AC$1)</f>
        <v>0</v>
      </c>
      <c r="AD31">
        <f>INDEX(Data!$C$5:$BP$360,'Kontrolní List'!$A31,'Kontrolní List'!AD$1)</f>
        <v>0</v>
      </c>
      <c r="AE31">
        <f>INDEX(Data!$C$5:$BP$360,'Kontrolní List'!$A31,'Kontrolní List'!AE$1)</f>
        <v>0</v>
      </c>
      <c r="AF31">
        <f>INDEX(Data!$C$5:$BP$360,'Kontrolní List'!$A31,'Kontrolní List'!AF$1)</f>
        <v>0</v>
      </c>
      <c r="AG31">
        <f>INDEX(Data!$C$5:$BP$360,'Kontrolní List'!$A31,'Kontrolní List'!AG$1)</f>
        <v>0</v>
      </c>
      <c r="AH31">
        <f>INDEX(Data!$C$5:$BP$360,'Kontrolní List'!$A31,'Kontrolní List'!AH$1)</f>
        <v>0</v>
      </c>
      <c r="AI31">
        <f>INDEX(Data!$C$5:$BP$360,'Kontrolní List'!$A31,'Kontrolní List'!AI$1)</f>
        <v>1240</v>
      </c>
      <c r="AJ31">
        <f>INDEX(Data!$C$5:$BP$360,'Kontrolní List'!$A31,'Kontrolní List'!AJ$1)</f>
        <v>0</v>
      </c>
      <c r="AK31">
        <f>INDEX(Data!$C$5:$BP$360,'Kontrolní List'!$A31,'Kontrolní List'!AK$1)</f>
        <v>0</v>
      </c>
      <c r="AL31">
        <f t="shared" si="4"/>
        <v>0</v>
      </c>
      <c r="AM31">
        <f>INDEX(Data!$C$5:$BP$360,'Kontrolní List'!$A31,'Kontrolní List'!AM$1)</f>
        <v>296.49799999999999</v>
      </c>
      <c r="AN31">
        <f>INDEX(Data!$C$5:$BP$360,'Kontrolní List'!$A31,'Kontrolní List'!AN$1)</f>
        <v>1240</v>
      </c>
      <c r="AO31">
        <f>INDEX(Data!$C$5:$BP$360,'Kontrolní List'!$A31,'Kontrolní List'!AO$1)</f>
        <v>819.57100000000003</v>
      </c>
      <c r="AP31" t="b">
        <f t="shared" si="5"/>
        <v>1</v>
      </c>
      <c r="AQ31" t="b">
        <f t="shared" si="6"/>
        <v>1</v>
      </c>
      <c r="AR31" t="b">
        <f t="shared" si="7"/>
        <v>1</v>
      </c>
      <c r="AT31" s="35">
        <f t="shared" si="8"/>
        <v>0.78204627109114933</v>
      </c>
      <c r="AU31" s="36" t="s">
        <v>570</v>
      </c>
      <c r="AV31" s="1"/>
    </row>
    <row r="32" spans="1:48" x14ac:dyDescent="0.25">
      <c r="A32">
        <v>30</v>
      </c>
      <c r="B32" t="str">
        <f>INDEX(Data!$C$5:$BP$360,'Kontrolní List'!$A32,'Kontrolní List'!B$1)</f>
        <v>KJ - Klimkovice (areál sanatoria)</v>
      </c>
      <c r="C32" t="str">
        <f>INDEX(Data!$C$5:$BP$360,'Kontrolní List'!$A32,'Kontrolní List'!C$1)</f>
        <v>Únor</v>
      </c>
      <c r="D32">
        <f>INDEX(Data!$C$5:$BP$360,'Kontrolní List'!$A32,'Kontrolní List'!D$1)</f>
        <v>867.76</v>
      </c>
      <c r="E32">
        <f>INDEX(Data!$C$5:$BP$360,'Kontrolní List'!$A32,'Kontrolní List'!E$1)</f>
        <v>405.66199999999998</v>
      </c>
      <c r="F32">
        <f>INDEX(Data!$C$5:$BP$360,'Kontrolní List'!$A32,'Kontrolní List'!F$1)</f>
        <v>462.09800000000001</v>
      </c>
      <c r="G32">
        <f>INDEX(Data!$C$5:$BP$360,'Kontrolní List'!$A32,'Kontrolní List'!G$1)</f>
        <v>34.828000000000003</v>
      </c>
      <c r="H32">
        <f t="shared" si="0"/>
        <v>0</v>
      </c>
      <c r="I32">
        <f>INDEX(Data!$C$5:$BP$360,'Kontrolní List'!$A32,'Kontrolní List'!I$1)</f>
        <v>350.66</v>
      </c>
      <c r="J32">
        <f>INDEX(Data!$C$5:$BP$360,'Kontrolní List'!$A32,'Kontrolní List'!J$1)</f>
        <v>2.8109999999999999</v>
      </c>
      <c r="K32">
        <f>INDEX(Data!$C$5:$BP$360,'Kontrolní List'!$A32,'Kontrolní List'!K$1)</f>
        <v>3.202</v>
      </c>
      <c r="L32">
        <f>INDEX(Data!$C$5:$BP$360,'Kontrolní List'!$A32,'Kontrolní List'!L$1)</f>
        <v>0</v>
      </c>
      <c r="M32">
        <f>INDEX(Data!$C$5:$BP$360,'Kontrolní List'!$A32,'Kontrolní List'!M$1)</f>
        <v>0</v>
      </c>
      <c r="N32">
        <f>INDEX(Data!$C$5:$BP$360,'Kontrolní List'!$A32,'Kontrolní List'!N$1)</f>
        <v>344.64699999999999</v>
      </c>
      <c r="O32">
        <f t="shared" si="1"/>
        <v>0</v>
      </c>
      <c r="P32">
        <f>INDEX(Data!$C$5:$BP$360,'Kontrolní List'!$A32,'Kontrolní List'!P$1)</f>
        <v>1438</v>
      </c>
      <c r="Q32">
        <f>INDEX(Data!$C$5:$BP$360,'Kontrolní List'!$A32,'Kontrolní List'!Q$1)</f>
        <v>1438</v>
      </c>
      <c r="R32">
        <f t="shared" si="2"/>
        <v>0</v>
      </c>
      <c r="S32">
        <f>INDEX(Data!$C$5:$BP$360,'Kontrolní List'!$A32,'Kontrolní List'!S$1)</f>
        <v>237.56299999999999</v>
      </c>
      <c r="T32">
        <f>INDEX(Data!$C$5:$BP$360,'Kontrolní List'!$A32,'Kontrolní List'!T$1)</f>
        <v>0</v>
      </c>
      <c r="U32">
        <f>INDEX(Data!$C$5:$BP$360,'Kontrolní List'!$A32,'Kontrolní List'!U$1)</f>
        <v>0</v>
      </c>
      <c r="V32">
        <f>INDEX(Data!$C$5:$BP$360,'Kontrolní List'!$A32,'Kontrolní List'!V$1)</f>
        <v>0</v>
      </c>
      <c r="W32">
        <f>INDEX(Data!$C$5:$BP$360,'Kontrolní List'!$A32,'Kontrolní List'!W$1)</f>
        <v>0</v>
      </c>
      <c r="X32">
        <f>INDEX(Data!$C$5:$BP$360,'Kontrolní List'!$A32,'Kontrolní List'!X$1)</f>
        <v>0</v>
      </c>
      <c r="Y32">
        <f>INDEX(Data!$C$5:$BP$360,'Kontrolní List'!$A32,'Kontrolní List'!Y$1)</f>
        <v>107.084</v>
      </c>
      <c r="Z32">
        <f>INDEX(Data!$C$5:$BP$360,'Kontrolní List'!$A32,'Kontrolní List'!Z$1)</f>
        <v>0</v>
      </c>
      <c r="AA32">
        <f>INDEX(Data!$C$5:$BP$360,'Kontrolní List'!$A32,'Kontrolní List'!AA$1)</f>
        <v>0</v>
      </c>
      <c r="AB32">
        <f t="shared" si="3"/>
        <v>0</v>
      </c>
      <c r="AC32">
        <f>INDEX(Data!$C$5:$BP$360,'Kontrolní List'!$A32,'Kontrolní List'!AC$1)</f>
        <v>0</v>
      </c>
      <c r="AD32">
        <f>INDEX(Data!$C$5:$BP$360,'Kontrolní List'!$A32,'Kontrolní List'!AD$1)</f>
        <v>0</v>
      </c>
      <c r="AE32">
        <f>INDEX(Data!$C$5:$BP$360,'Kontrolní List'!$A32,'Kontrolní List'!AE$1)</f>
        <v>0</v>
      </c>
      <c r="AF32">
        <f>INDEX(Data!$C$5:$BP$360,'Kontrolní List'!$A32,'Kontrolní List'!AF$1)</f>
        <v>0</v>
      </c>
      <c r="AG32">
        <f>INDEX(Data!$C$5:$BP$360,'Kontrolní List'!$A32,'Kontrolní List'!AG$1)</f>
        <v>0</v>
      </c>
      <c r="AH32">
        <f>INDEX(Data!$C$5:$BP$360,'Kontrolní List'!$A32,'Kontrolní List'!AH$1)</f>
        <v>0</v>
      </c>
      <c r="AI32">
        <f>INDEX(Data!$C$5:$BP$360,'Kontrolní List'!$A32,'Kontrolní List'!AI$1)</f>
        <v>1438</v>
      </c>
      <c r="AJ32">
        <f>INDEX(Data!$C$5:$BP$360,'Kontrolní List'!$A32,'Kontrolní List'!AJ$1)</f>
        <v>0</v>
      </c>
      <c r="AK32">
        <f>INDEX(Data!$C$5:$BP$360,'Kontrolní List'!$A32,'Kontrolní List'!AK$1)</f>
        <v>0</v>
      </c>
      <c r="AL32">
        <f t="shared" si="4"/>
        <v>0</v>
      </c>
      <c r="AM32">
        <f>INDEX(Data!$C$5:$BP$360,'Kontrolní List'!$A32,'Kontrolní List'!AM$1)</f>
        <v>350.66</v>
      </c>
      <c r="AN32">
        <f>INDEX(Data!$C$5:$BP$360,'Kontrolní List'!$A32,'Kontrolní List'!AN$1)</f>
        <v>1438</v>
      </c>
      <c r="AO32">
        <f>INDEX(Data!$C$5:$BP$360,'Kontrolní List'!$A32,'Kontrolní List'!AO$1)</f>
        <v>867.76</v>
      </c>
      <c r="AP32" t="b">
        <f t="shared" si="5"/>
        <v>1</v>
      </c>
      <c r="AQ32" t="b">
        <f t="shared" si="6"/>
        <v>1</v>
      </c>
      <c r="AR32" t="b">
        <f t="shared" si="7"/>
        <v>1</v>
      </c>
      <c r="AT32" s="35">
        <f t="shared" si="8"/>
        <v>0.8644146358952296</v>
      </c>
      <c r="AU32" s="36" t="s">
        <v>570</v>
      </c>
      <c r="AV32" s="1"/>
    </row>
    <row r="33" spans="1:48" x14ac:dyDescent="0.25">
      <c r="A33">
        <v>31</v>
      </c>
      <c r="B33" t="str">
        <f>INDEX(Data!$C$5:$BP$360,'Kontrolní List'!$A33,'Kontrolní List'!B$1)</f>
        <v>KJ - Kamenický Šenov</v>
      </c>
      <c r="C33" t="str">
        <f>INDEX(Data!$C$5:$BP$360,'Kontrolní List'!$A33,'Kontrolní List'!C$1)</f>
        <v>Únor</v>
      </c>
      <c r="D33">
        <f>INDEX(Data!$C$5:$BP$360,'Kontrolní List'!$A33,'Kontrolní List'!D$1)</f>
        <v>1793.32</v>
      </c>
      <c r="E33">
        <f>INDEX(Data!$C$5:$BP$360,'Kontrolní List'!$A33,'Kontrolní List'!E$1)</f>
        <v>869.87900000000002</v>
      </c>
      <c r="F33">
        <f>INDEX(Data!$C$5:$BP$360,'Kontrolní List'!$A33,'Kontrolní List'!F$1)</f>
        <v>923.44100000000003</v>
      </c>
      <c r="G33">
        <f>INDEX(Data!$C$5:$BP$360,'Kontrolní List'!$A33,'Kontrolní List'!G$1)</f>
        <v>35.369</v>
      </c>
      <c r="H33">
        <f t="shared" si="0"/>
        <v>0</v>
      </c>
      <c r="I33">
        <f>INDEX(Data!$C$5:$BP$360,'Kontrolní List'!$A33,'Kontrolní List'!I$1)</f>
        <v>678.5</v>
      </c>
      <c r="J33">
        <f>INDEX(Data!$C$5:$BP$360,'Kontrolní List'!$A33,'Kontrolní List'!J$1)</f>
        <v>4.5229999999999997</v>
      </c>
      <c r="K33">
        <f>INDEX(Data!$C$5:$BP$360,'Kontrolní List'!$A33,'Kontrolní List'!K$1)</f>
        <v>4.8010000000000002</v>
      </c>
      <c r="L33">
        <f>INDEX(Data!$C$5:$BP$360,'Kontrolní List'!$A33,'Kontrolní List'!L$1)</f>
        <v>0</v>
      </c>
      <c r="M33">
        <f>INDEX(Data!$C$5:$BP$360,'Kontrolní List'!$A33,'Kontrolní List'!M$1)</f>
        <v>0</v>
      </c>
      <c r="N33">
        <f>INDEX(Data!$C$5:$BP$360,'Kontrolní List'!$A33,'Kontrolní List'!N$1)</f>
        <v>669.17600000000004</v>
      </c>
      <c r="O33">
        <f t="shared" si="1"/>
        <v>0</v>
      </c>
      <c r="P33">
        <f>INDEX(Data!$C$5:$BP$360,'Kontrolní List'!$A33,'Kontrolní List'!P$1)</f>
        <v>2593</v>
      </c>
      <c r="Q33">
        <f>INDEX(Data!$C$5:$BP$360,'Kontrolní List'!$A33,'Kontrolní List'!Q$1)</f>
        <v>2593</v>
      </c>
      <c r="R33">
        <f t="shared" si="2"/>
        <v>0</v>
      </c>
      <c r="S33">
        <f>INDEX(Data!$C$5:$BP$360,'Kontrolní List'!$A33,'Kontrolní List'!S$1)</f>
        <v>669.17600000000004</v>
      </c>
      <c r="T33">
        <f>INDEX(Data!$C$5:$BP$360,'Kontrolní List'!$A33,'Kontrolní List'!T$1)</f>
        <v>0</v>
      </c>
      <c r="U33">
        <f>INDEX(Data!$C$5:$BP$360,'Kontrolní List'!$A33,'Kontrolní List'!U$1)</f>
        <v>0</v>
      </c>
      <c r="V33">
        <f>INDEX(Data!$C$5:$BP$360,'Kontrolní List'!$A33,'Kontrolní List'!V$1)</f>
        <v>0</v>
      </c>
      <c r="W33">
        <f>INDEX(Data!$C$5:$BP$360,'Kontrolní List'!$A33,'Kontrolní List'!W$1)</f>
        <v>0</v>
      </c>
      <c r="X33">
        <f>INDEX(Data!$C$5:$BP$360,'Kontrolní List'!$A33,'Kontrolní List'!X$1)</f>
        <v>0</v>
      </c>
      <c r="Y33">
        <f>INDEX(Data!$C$5:$BP$360,'Kontrolní List'!$A33,'Kontrolní List'!Y$1)</f>
        <v>0</v>
      </c>
      <c r="Z33">
        <f>INDEX(Data!$C$5:$BP$360,'Kontrolní List'!$A33,'Kontrolní List'!Z$1)</f>
        <v>0</v>
      </c>
      <c r="AA33">
        <f>INDEX(Data!$C$5:$BP$360,'Kontrolní List'!$A33,'Kontrolní List'!AA$1)</f>
        <v>0</v>
      </c>
      <c r="AB33">
        <f t="shared" si="3"/>
        <v>0</v>
      </c>
      <c r="AC33">
        <f>INDEX(Data!$C$5:$BP$360,'Kontrolní List'!$A33,'Kontrolní List'!AC$1)</f>
        <v>2593</v>
      </c>
      <c r="AD33">
        <f>INDEX(Data!$C$5:$BP$360,'Kontrolní List'!$A33,'Kontrolní List'!AD$1)</f>
        <v>0</v>
      </c>
      <c r="AE33">
        <f>INDEX(Data!$C$5:$BP$360,'Kontrolní List'!$A33,'Kontrolní List'!AE$1)</f>
        <v>0</v>
      </c>
      <c r="AF33">
        <f>INDEX(Data!$C$5:$BP$360,'Kontrolní List'!$A33,'Kontrolní List'!AF$1)</f>
        <v>0</v>
      </c>
      <c r="AG33">
        <f>INDEX(Data!$C$5:$BP$360,'Kontrolní List'!$A33,'Kontrolní List'!AG$1)</f>
        <v>0</v>
      </c>
      <c r="AH33">
        <f>INDEX(Data!$C$5:$BP$360,'Kontrolní List'!$A33,'Kontrolní List'!AH$1)</f>
        <v>0</v>
      </c>
      <c r="AI33">
        <f>INDEX(Data!$C$5:$BP$360,'Kontrolní List'!$A33,'Kontrolní List'!AI$1)</f>
        <v>0</v>
      </c>
      <c r="AJ33">
        <f>INDEX(Data!$C$5:$BP$360,'Kontrolní List'!$A33,'Kontrolní List'!AJ$1)</f>
        <v>0</v>
      </c>
      <c r="AK33">
        <f>INDEX(Data!$C$5:$BP$360,'Kontrolní List'!$A33,'Kontrolní List'!AK$1)</f>
        <v>0</v>
      </c>
      <c r="AL33">
        <f t="shared" si="4"/>
        <v>0</v>
      </c>
      <c r="AM33">
        <f>INDEX(Data!$C$5:$BP$360,'Kontrolní List'!$A33,'Kontrolní List'!AM$1)</f>
        <v>678.5</v>
      </c>
      <c r="AN33">
        <f>INDEX(Data!$C$5:$BP$360,'Kontrolní List'!$A33,'Kontrolní List'!AN$1)</f>
        <v>2593</v>
      </c>
      <c r="AO33">
        <f>INDEX(Data!$C$5:$BP$360,'Kontrolní List'!$A33,'Kontrolní List'!AO$1)</f>
        <v>1793.32</v>
      </c>
      <c r="AP33" t="b">
        <f t="shared" si="5"/>
        <v>1</v>
      </c>
      <c r="AQ33" t="b">
        <f t="shared" si="6"/>
        <v>1</v>
      </c>
      <c r="AR33" t="b">
        <f t="shared" si="7"/>
        <v>1</v>
      </c>
      <c r="AT33" s="35">
        <f t="shared" si="8"/>
        <v>0.7799934076337619</v>
      </c>
      <c r="AU33" s="36" t="s">
        <v>570</v>
      </c>
      <c r="AV33" s="1"/>
    </row>
    <row r="34" spans="1:48" x14ac:dyDescent="0.25">
      <c r="A34">
        <v>32</v>
      </c>
      <c r="B34" t="str">
        <f>INDEX(Data!$C$5:$BP$360,'Kontrolní List'!$A34,'Kontrolní List'!B$1)</f>
        <v>KJ - Kojetín</v>
      </c>
      <c r="C34" t="str">
        <f>INDEX(Data!$C$5:$BP$360,'Kontrolní List'!$A34,'Kontrolní List'!C$1)</f>
        <v>Únor</v>
      </c>
      <c r="D34">
        <f>INDEX(Data!$C$5:$BP$360,'Kontrolní List'!$A34,'Kontrolní List'!D$1)</f>
        <v>251.208</v>
      </c>
      <c r="E34">
        <f>INDEX(Data!$C$5:$BP$360,'Kontrolní List'!$A34,'Kontrolní List'!E$1)</f>
        <v>110.782</v>
      </c>
      <c r="F34">
        <f>INDEX(Data!$C$5:$BP$360,'Kontrolní List'!$A34,'Kontrolní List'!F$1)</f>
        <v>140.42599999999999</v>
      </c>
      <c r="G34">
        <f>INDEX(Data!$C$5:$BP$360,'Kontrolní List'!$A34,'Kontrolní List'!G$1)</f>
        <v>34.826999999999998</v>
      </c>
      <c r="H34">
        <f t="shared" si="0"/>
        <v>0</v>
      </c>
      <c r="I34">
        <f>INDEX(Data!$C$5:$BP$360,'Kontrolní List'!$A34,'Kontrolní List'!I$1)</f>
        <v>86.122</v>
      </c>
      <c r="J34">
        <f>INDEX(Data!$C$5:$BP$360,'Kontrolní List'!$A34,'Kontrolní List'!J$1)</f>
        <v>0.47799999999999998</v>
      </c>
      <c r="K34">
        <f>INDEX(Data!$C$5:$BP$360,'Kontrolní List'!$A34,'Kontrolní List'!K$1)</f>
        <v>0.60699999999999998</v>
      </c>
      <c r="L34">
        <f>INDEX(Data!$C$5:$BP$360,'Kontrolní List'!$A34,'Kontrolní List'!L$1)</f>
        <v>0</v>
      </c>
      <c r="M34">
        <f>INDEX(Data!$C$5:$BP$360,'Kontrolní List'!$A34,'Kontrolní List'!M$1)</f>
        <v>0</v>
      </c>
      <c r="N34">
        <f>INDEX(Data!$C$5:$BP$360,'Kontrolní List'!$A34,'Kontrolní List'!N$1)</f>
        <v>85.037000000000006</v>
      </c>
      <c r="O34">
        <f t="shared" si="1"/>
        <v>0</v>
      </c>
      <c r="P34">
        <f>INDEX(Data!$C$5:$BP$360,'Kontrolní List'!$A34,'Kontrolní List'!P$1)</f>
        <v>393</v>
      </c>
      <c r="Q34">
        <f>INDEX(Data!$C$5:$BP$360,'Kontrolní List'!$A34,'Kontrolní List'!Q$1)</f>
        <v>393</v>
      </c>
      <c r="R34">
        <f t="shared" si="2"/>
        <v>0</v>
      </c>
      <c r="S34">
        <f>INDEX(Data!$C$5:$BP$360,'Kontrolní List'!$A34,'Kontrolní List'!S$1)</f>
        <v>85.037000000000006</v>
      </c>
      <c r="T34">
        <f>INDEX(Data!$C$5:$BP$360,'Kontrolní List'!$A34,'Kontrolní List'!T$1)</f>
        <v>0</v>
      </c>
      <c r="U34">
        <f>INDEX(Data!$C$5:$BP$360,'Kontrolní List'!$A34,'Kontrolní List'!U$1)</f>
        <v>0</v>
      </c>
      <c r="V34">
        <f>INDEX(Data!$C$5:$BP$360,'Kontrolní List'!$A34,'Kontrolní List'!V$1)</f>
        <v>0</v>
      </c>
      <c r="W34">
        <f>INDEX(Data!$C$5:$BP$360,'Kontrolní List'!$A34,'Kontrolní List'!W$1)</f>
        <v>0</v>
      </c>
      <c r="X34">
        <f>INDEX(Data!$C$5:$BP$360,'Kontrolní List'!$A34,'Kontrolní List'!X$1)</f>
        <v>0</v>
      </c>
      <c r="Y34">
        <f>INDEX(Data!$C$5:$BP$360,'Kontrolní List'!$A34,'Kontrolní List'!Y$1)</f>
        <v>0</v>
      </c>
      <c r="Z34">
        <f>INDEX(Data!$C$5:$BP$360,'Kontrolní List'!$A34,'Kontrolní List'!Z$1)</f>
        <v>0</v>
      </c>
      <c r="AA34">
        <f>INDEX(Data!$C$5:$BP$360,'Kontrolní List'!$A34,'Kontrolní List'!AA$1)</f>
        <v>0</v>
      </c>
      <c r="AB34">
        <f t="shared" si="3"/>
        <v>0</v>
      </c>
      <c r="AC34">
        <f>INDEX(Data!$C$5:$BP$360,'Kontrolní List'!$A34,'Kontrolní List'!AC$1)</f>
        <v>393</v>
      </c>
      <c r="AD34">
        <f>INDEX(Data!$C$5:$BP$360,'Kontrolní List'!$A34,'Kontrolní List'!AD$1)</f>
        <v>0</v>
      </c>
      <c r="AE34">
        <f>INDEX(Data!$C$5:$BP$360,'Kontrolní List'!$A34,'Kontrolní List'!AE$1)</f>
        <v>0</v>
      </c>
      <c r="AF34">
        <f>INDEX(Data!$C$5:$BP$360,'Kontrolní List'!$A34,'Kontrolní List'!AF$1)</f>
        <v>0</v>
      </c>
      <c r="AG34">
        <f>INDEX(Data!$C$5:$BP$360,'Kontrolní List'!$A34,'Kontrolní List'!AG$1)</f>
        <v>0</v>
      </c>
      <c r="AH34">
        <f>INDEX(Data!$C$5:$BP$360,'Kontrolní List'!$A34,'Kontrolní List'!AH$1)</f>
        <v>0</v>
      </c>
      <c r="AI34">
        <f>INDEX(Data!$C$5:$BP$360,'Kontrolní List'!$A34,'Kontrolní List'!AI$1)</f>
        <v>0</v>
      </c>
      <c r="AJ34">
        <f>INDEX(Data!$C$5:$BP$360,'Kontrolní List'!$A34,'Kontrolní List'!AJ$1)</f>
        <v>0</v>
      </c>
      <c r="AK34">
        <f>INDEX(Data!$C$5:$BP$360,'Kontrolní List'!$A34,'Kontrolní List'!AK$1)</f>
        <v>0</v>
      </c>
      <c r="AL34">
        <f t="shared" si="4"/>
        <v>0</v>
      </c>
      <c r="AM34">
        <f>INDEX(Data!$C$5:$BP$360,'Kontrolní List'!$A34,'Kontrolní List'!AM$1)</f>
        <v>86.122</v>
      </c>
      <c r="AN34">
        <f>INDEX(Data!$C$5:$BP$360,'Kontrolní List'!$A34,'Kontrolní List'!AN$1)</f>
        <v>393</v>
      </c>
      <c r="AO34">
        <f>INDEX(Data!$C$5:$BP$360,'Kontrolní List'!$A34,'Kontrolní List'!AO$1)</f>
        <v>251.208</v>
      </c>
      <c r="AP34" t="b">
        <f t="shared" si="5"/>
        <v>1</v>
      </c>
      <c r="AQ34" t="b">
        <f t="shared" si="6"/>
        <v>1</v>
      </c>
      <c r="AR34" t="b">
        <f t="shared" si="7"/>
        <v>1</v>
      </c>
      <c r="AT34" s="35">
        <f t="shared" si="8"/>
        <v>0.77739827818646956</v>
      </c>
      <c r="AU34" s="36" t="s">
        <v>570</v>
      </c>
      <c r="AV34" s="1"/>
    </row>
    <row r="35" spans="1:48" x14ac:dyDescent="0.25">
      <c r="A35">
        <v>33</v>
      </c>
      <c r="B35" t="str">
        <f>INDEX(Data!$C$5:$BP$360,'Kontrolní List'!$A35,'Kontrolní List'!B$1)</f>
        <v>Kotelna Frýdlant</v>
      </c>
      <c r="C35" t="str">
        <f>INDEX(Data!$C$5:$BP$360,'Kontrolní List'!$A35,'Kontrolní List'!C$1)</f>
        <v>Únor</v>
      </c>
      <c r="D35">
        <f>INDEX(Data!$C$5:$BP$360,'Kontrolní List'!$A35,'Kontrolní List'!D$1)</f>
        <v>985.05600000000004</v>
      </c>
      <c r="E35">
        <f>INDEX(Data!$C$5:$BP$360,'Kontrolní List'!$A35,'Kontrolní List'!E$1)</f>
        <v>481.47399999999999</v>
      </c>
      <c r="F35">
        <f>INDEX(Data!$C$5:$BP$360,'Kontrolní List'!$A35,'Kontrolní List'!F$1)</f>
        <v>503.58199999999999</v>
      </c>
      <c r="G35">
        <f>INDEX(Data!$C$5:$BP$360,'Kontrolní List'!$A35,'Kontrolní List'!G$1)</f>
        <v>35.017000000000003</v>
      </c>
      <c r="H35">
        <f t="shared" si="0"/>
        <v>0</v>
      </c>
      <c r="I35">
        <f>INDEX(Data!$C$5:$BP$360,'Kontrolní List'!$A35,'Kontrolní List'!I$1)</f>
        <v>408.99700000000001</v>
      </c>
      <c r="J35">
        <f>INDEX(Data!$C$5:$BP$360,'Kontrolní List'!$A35,'Kontrolní List'!J$1)</f>
        <v>5.258</v>
      </c>
      <c r="K35">
        <f>INDEX(Data!$C$5:$BP$360,'Kontrolní List'!$A35,'Kontrolní List'!K$1)</f>
        <v>5.4989999999999997</v>
      </c>
      <c r="L35">
        <f>INDEX(Data!$C$5:$BP$360,'Kontrolní List'!$A35,'Kontrolní List'!L$1)</f>
        <v>0</v>
      </c>
      <c r="M35">
        <f>INDEX(Data!$C$5:$BP$360,'Kontrolní List'!$A35,'Kontrolní List'!M$1)</f>
        <v>0</v>
      </c>
      <c r="N35">
        <f>INDEX(Data!$C$5:$BP$360,'Kontrolní List'!$A35,'Kontrolní List'!N$1)</f>
        <v>398.24</v>
      </c>
      <c r="O35">
        <f t="shared" si="1"/>
        <v>0</v>
      </c>
      <c r="P35">
        <f>INDEX(Data!$C$5:$BP$360,'Kontrolní List'!$A35,'Kontrolní List'!P$1)</f>
        <v>1540</v>
      </c>
      <c r="Q35">
        <f>INDEX(Data!$C$5:$BP$360,'Kontrolní List'!$A35,'Kontrolní List'!Q$1)</f>
        <v>1540</v>
      </c>
      <c r="R35">
        <f t="shared" si="2"/>
        <v>0</v>
      </c>
      <c r="S35">
        <f>INDEX(Data!$C$5:$BP$360,'Kontrolní List'!$A35,'Kontrolní List'!S$1)</f>
        <v>398.24</v>
      </c>
      <c r="T35">
        <f>INDEX(Data!$C$5:$BP$360,'Kontrolní List'!$A35,'Kontrolní List'!T$1)</f>
        <v>0</v>
      </c>
      <c r="U35">
        <f>INDEX(Data!$C$5:$BP$360,'Kontrolní List'!$A35,'Kontrolní List'!U$1)</f>
        <v>0</v>
      </c>
      <c r="V35">
        <f>INDEX(Data!$C$5:$BP$360,'Kontrolní List'!$A35,'Kontrolní List'!V$1)</f>
        <v>0</v>
      </c>
      <c r="W35">
        <f>INDEX(Data!$C$5:$BP$360,'Kontrolní List'!$A35,'Kontrolní List'!W$1)</f>
        <v>0</v>
      </c>
      <c r="X35">
        <f>INDEX(Data!$C$5:$BP$360,'Kontrolní List'!$A35,'Kontrolní List'!X$1)</f>
        <v>0</v>
      </c>
      <c r="Y35">
        <f>INDEX(Data!$C$5:$BP$360,'Kontrolní List'!$A35,'Kontrolní List'!Y$1)</f>
        <v>0</v>
      </c>
      <c r="Z35">
        <f>INDEX(Data!$C$5:$BP$360,'Kontrolní List'!$A35,'Kontrolní List'!Z$1)</f>
        <v>0</v>
      </c>
      <c r="AA35">
        <f>INDEX(Data!$C$5:$BP$360,'Kontrolní List'!$A35,'Kontrolní List'!AA$1)</f>
        <v>0</v>
      </c>
      <c r="AB35">
        <f t="shared" si="3"/>
        <v>0</v>
      </c>
      <c r="AC35">
        <f>INDEX(Data!$C$5:$BP$360,'Kontrolní List'!$A35,'Kontrolní List'!AC$1)</f>
        <v>1540</v>
      </c>
      <c r="AD35">
        <f>INDEX(Data!$C$5:$BP$360,'Kontrolní List'!$A35,'Kontrolní List'!AD$1)</f>
        <v>0</v>
      </c>
      <c r="AE35">
        <f>INDEX(Data!$C$5:$BP$360,'Kontrolní List'!$A35,'Kontrolní List'!AE$1)</f>
        <v>0</v>
      </c>
      <c r="AF35">
        <f>INDEX(Data!$C$5:$BP$360,'Kontrolní List'!$A35,'Kontrolní List'!AF$1)</f>
        <v>0</v>
      </c>
      <c r="AG35">
        <f>INDEX(Data!$C$5:$BP$360,'Kontrolní List'!$A35,'Kontrolní List'!AG$1)</f>
        <v>0</v>
      </c>
      <c r="AH35">
        <f>INDEX(Data!$C$5:$BP$360,'Kontrolní List'!$A35,'Kontrolní List'!AH$1)</f>
        <v>0</v>
      </c>
      <c r="AI35">
        <f>INDEX(Data!$C$5:$BP$360,'Kontrolní List'!$A35,'Kontrolní List'!AI$1)</f>
        <v>0</v>
      </c>
      <c r="AJ35">
        <f>INDEX(Data!$C$5:$BP$360,'Kontrolní List'!$A35,'Kontrolní List'!AJ$1)</f>
        <v>0</v>
      </c>
      <c r="AK35">
        <f>INDEX(Data!$C$5:$BP$360,'Kontrolní List'!$A35,'Kontrolní List'!AK$1)</f>
        <v>0</v>
      </c>
      <c r="AL35">
        <f t="shared" si="4"/>
        <v>0</v>
      </c>
      <c r="AM35">
        <f>INDEX(Data!$C$5:$BP$360,'Kontrolní List'!$A35,'Kontrolní List'!AM$1)</f>
        <v>408.99700000000001</v>
      </c>
      <c r="AN35">
        <f>INDEX(Data!$C$5:$BP$360,'Kontrolní List'!$A35,'Kontrolní List'!AN$1)</f>
        <v>1540</v>
      </c>
      <c r="AO35">
        <f>INDEX(Data!$C$5:$BP$360,'Kontrolní List'!$A35,'Kontrolní List'!AO$1)</f>
        <v>985.05600000000004</v>
      </c>
      <c r="AP35" t="b">
        <f t="shared" si="5"/>
        <v>1</v>
      </c>
      <c r="AQ35" t="b">
        <f t="shared" si="6"/>
        <v>1</v>
      </c>
      <c r="AR35" t="b">
        <f t="shared" si="7"/>
        <v>1</v>
      </c>
      <c r="AT35" s="35">
        <f t="shared" si="8"/>
        <v>0.84946924619288422</v>
      </c>
      <c r="AU35" s="36" t="s">
        <v>570</v>
      </c>
      <c r="AV35" s="1"/>
    </row>
    <row r="36" spans="1:48" x14ac:dyDescent="0.25">
      <c r="A36">
        <v>34</v>
      </c>
      <c r="B36" t="str">
        <f>INDEX(Data!$C$5:$BP$360,'Kontrolní List'!$A36,'Kontrolní List'!B$1)</f>
        <v>Kotelna Humpolec</v>
      </c>
      <c r="C36" t="str">
        <f>INDEX(Data!$C$5:$BP$360,'Kontrolní List'!$A36,'Kontrolní List'!C$1)</f>
        <v>Únor</v>
      </c>
      <c r="D36">
        <f>INDEX(Data!$C$5:$BP$360,'Kontrolní List'!$A36,'Kontrolní List'!D$1)</f>
        <v>158.93299999999999</v>
      </c>
      <c r="E36">
        <f>INDEX(Data!$C$5:$BP$360,'Kontrolní List'!$A36,'Kontrolní List'!E$1)</f>
        <v>62.226999999999997</v>
      </c>
      <c r="F36">
        <f>INDEX(Data!$C$5:$BP$360,'Kontrolní List'!$A36,'Kontrolní List'!F$1)</f>
        <v>96.706000000000003</v>
      </c>
      <c r="G36">
        <f>INDEX(Data!$C$5:$BP$360,'Kontrolní List'!$A36,'Kontrolní List'!G$1)</f>
        <v>35.15</v>
      </c>
      <c r="H36">
        <f t="shared" si="0"/>
        <v>0</v>
      </c>
      <c r="I36">
        <f>INDEX(Data!$C$5:$BP$360,'Kontrolní List'!$A36,'Kontrolní List'!I$1)</f>
        <v>49.154000000000003</v>
      </c>
      <c r="J36">
        <f>INDEX(Data!$C$5:$BP$360,'Kontrolní List'!$A36,'Kontrolní List'!J$1)</f>
        <v>0.34899999999999998</v>
      </c>
      <c r="K36">
        <f>INDEX(Data!$C$5:$BP$360,'Kontrolní List'!$A36,'Kontrolní List'!K$1)</f>
        <v>0.54300000000000004</v>
      </c>
      <c r="L36">
        <f>INDEX(Data!$C$5:$BP$360,'Kontrolní List'!$A36,'Kontrolní List'!L$1)</f>
        <v>0</v>
      </c>
      <c r="M36">
        <f>INDEX(Data!$C$5:$BP$360,'Kontrolní List'!$A36,'Kontrolní List'!M$1)</f>
        <v>0</v>
      </c>
      <c r="N36">
        <f>INDEX(Data!$C$5:$BP$360,'Kontrolní List'!$A36,'Kontrolní List'!N$1)</f>
        <v>48.262</v>
      </c>
      <c r="O36">
        <f t="shared" si="1"/>
        <v>0</v>
      </c>
      <c r="P36">
        <f>INDEX(Data!$C$5:$BP$360,'Kontrolní List'!$A36,'Kontrolní List'!P$1)</f>
        <v>275</v>
      </c>
      <c r="Q36">
        <f>INDEX(Data!$C$5:$BP$360,'Kontrolní List'!$A36,'Kontrolní List'!Q$1)</f>
        <v>275</v>
      </c>
      <c r="R36">
        <f t="shared" si="2"/>
        <v>0</v>
      </c>
      <c r="S36">
        <f>INDEX(Data!$C$5:$BP$360,'Kontrolní List'!$A36,'Kontrolní List'!S$1)</f>
        <v>48.262</v>
      </c>
      <c r="T36">
        <f>INDEX(Data!$C$5:$BP$360,'Kontrolní List'!$A36,'Kontrolní List'!T$1)</f>
        <v>0</v>
      </c>
      <c r="U36">
        <f>INDEX(Data!$C$5:$BP$360,'Kontrolní List'!$A36,'Kontrolní List'!U$1)</f>
        <v>0</v>
      </c>
      <c r="V36">
        <f>INDEX(Data!$C$5:$BP$360,'Kontrolní List'!$A36,'Kontrolní List'!V$1)</f>
        <v>0</v>
      </c>
      <c r="W36">
        <f>INDEX(Data!$C$5:$BP$360,'Kontrolní List'!$A36,'Kontrolní List'!W$1)</f>
        <v>0</v>
      </c>
      <c r="X36">
        <f>INDEX(Data!$C$5:$BP$360,'Kontrolní List'!$A36,'Kontrolní List'!X$1)</f>
        <v>0</v>
      </c>
      <c r="Y36">
        <f>INDEX(Data!$C$5:$BP$360,'Kontrolní List'!$A36,'Kontrolní List'!Y$1)</f>
        <v>0</v>
      </c>
      <c r="Z36">
        <f>INDEX(Data!$C$5:$BP$360,'Kontrolní List'!$A36,'Kontrolní List'!Z$1)</f>
        <v>0</v>
      </c>
      <c r="AA36">
        <f>INDEX(Data!$C$5:$BP$360,'Kontrolní List'!$A36,'Kontrolní List'!AA$1)</f>
        <v>0</v>
      </c>
      <c r="AB36">
        <f t="shared" si="3"/>
        <v>0</v>
      </c>
      <c r="AC36">
        <f>INDEX(Data!$C$5:$BP$360,'Kontrolní List'!$A36,'Kontrolní List'!AC$1)</f>
        <v>275</v>
      </c>
      <c r="AD36">
        <f>INDEX(Data!$C$5:$BP$360,'Kontrolní List'!$A36,'Kontrolní List'!AD$1)</f>
        <v>0</v>
      </c>
      <c r="AE36">
        <f>INDEX(Data!$C$5:$BP$360,'Kontrolní List'!$A36,'Kontrolní List'!AE$1)</f>
        <v>0</v>
      </c>
      <c r="AF36">
        <f>INDEX(Data!$C$5:$BP$360,'Kontrolní List'!$A36,'Kontrolní List'!AF$1)</f>
        <v>0</v>
      </c>
      <c r="AG36">
        <f>INDEX(Data!$C$5:$BP$360,'Kontrolní List'!$A36,'Kontrolní List'!AG$1)</f>
        <v>0</v>
      </c>
      <c r="AH36">
        <f>INDEX(Data!$C$5:$BP$360,'Kontrolní List'!$A36,'Kontrolní List'!AH$1)</f>
        <v>0</v>
      </c>
      <c r="AI36">
        <f>INDEX(Data!$C$5:$BP$360,'Kontrolní List'!$A36,'Kontrolní List'!AI$1)</f>
        <v>0</v>
      </c>
      <c r="AJ36">
        <f>INDEX(Data!$C$5:$BP$360,'Kontrolní List'!$A36,'Kontrolní List'!AJ$1)</f>
        <v>0</v>
      </c>
      <c r="AK36">
        <f>INDEX(Data!$C$5:$BP$360,'Kontrolní List'!$A36,'Kontrolní List'!AK$1)</f>
        <v>0</v>
      </c>
      <c r="AL36">
        <f t="shared" si="4"/>
        <v>0</v>
      </c>
      <c r="AM36">
        <f>INDEX(Data!$C$5:$BP$360,'Kontrolní List'!$A36,'Kontrolní List'!AM$1)</f>
        <v>49.154000000000003</v>
      </c>
      <c r="AN36">
        <f>INDEX(Data!$C$5:$BP$360,'Kontrolní List'!$A36,'Kontrolní List'!AN$1)</f>
        <v>275</v>
      </c>
      <c r="AO36">
        <f>INDEX(Data!$C$5:$BP$360,'Kontrolní List'!$A36,'Kontrolní List'!AO$1)</f>
        <v>158.93299999999999</v>
      </c>
      <c r="AP36" t="b">
        <f t="shared" si="5"/>
        <v>1</v>
      </c>
      <c r="AQ36" t="b">
        <f t="shared" si="6"/>
        <v>1</v>
      </c>
      <c r="AR36" t="b">
        <f t="shared" si="7"/>
        <v>1</v>
      </c>
      <c r="AT36" s="35">
        <f t="shared" si="8"/>
        <v>0.78991077302315371</v>
      </c>
      <c r="AU36" s="36" t="s">
        <v>570</v>
      </c>
      <c r="AV36" s="1"/>
    </row>
    <row r="37" spans="1:48" x14ac:dyDescent="0.25">
      <c r="A37">
        <v>35</v>
      </c>
      <c r="B37" t="str">
        <f>INDEX(Data!$C$5:$BP$360,'Kontrolní List'!$A37,'Kontrolní List'!B$1)</f>
        <v>Kotelna Krátká - Železná Ruda</v>
      </c>
      <c r="C37" t="str">
        <f>INDEX(Data!$C$5:$BP$360,'Kontrolní List'!$A37,'Kontrolní List'!C$1)</f>
        <v>Únor</v>
      </c>
      <c r="D37">
        <f>INDEX(Data!$C$5:$BP$360,'Kontrolní List'!$A37,'Kontrolní List'!D$1)</f>
        <v>15.285</v>
      </c>
      <c r="E37">
        <f>INDEX(Data!$C$5:$BP$360,'Kontrolní List'!$A37,'Kontrolní List'!E$1)</f>
        <v>4.1120000000000001</v>
      </c>
      <c r="F37">
        <f>INDEX(Data!$C$5:$BP$360,'Kontrolní List'!$A37,'Kontrolní List'!F$1)</f>
        <v>11.173</v>
      </c>
      <c r="G37">
        <f>INDEX(Data!$C$5:$BP$360,'Kontrolní List'!$A37,'Kontrolní List'!G$1)</f>
        <v>35.478999999999999</v>
      </c>
      <c r="H37">
        <f t="shared" si="0"/>
        <v>0</v>
      </c>
      <c r="I37">
        <f>INDEX(Data!$C$5:$BP$360,'Kontrolní List'!$A37,'Kontrolní List'!I$1)</f>
        <v>3.3740000000000001</v>
      </c>
      <c r="J37">
        <f>INDEX(Data!$C$5:$BP$360,'Kontrolní List'!$A37,'Kontrolní List'!J$1)</f>
        <v>0</v>
      </c>
      <c r="K37">
        <f>INDEX(Data!$C$5:$BP$360,'Kontrolní List'!$A37,'Kontrolní List'!K$1)</f>
        <v>0</v>
      </c>
      <c r="L37">
        <f>INDEX(Data!$C$5:$BP$360,'Kontrolní List'!$A37,'Kontrolní List'!L$1)</f>
        <v>1.901</v>
      </c>
      <c r="M37">
        <f>INDEX(Data!$C$5:$BP$360,'Kontrolní List'!$A37,'Kontrolní List'!M$1)</f>
        <v>0</v>
      </c>
      <c r="N37">
        <f>INDEX(Data!$C$5:$BP$360,'Kontrolní List'!$A37,'Kontrolní List'!N$1)</f>
        <v>1.4730000000000001</v>
      </c>
      <c r="O37">
        <f t="shared" si="1"/>
        <v>0</v>
      </c>
      <c r="P37">
        <f>INDEX(Data!$C$5:$BP$360,'Kontrolní List'!$A37,'Kontrolní List'!P$1)</f>
        <v>33</v>
      </c>
      <c r="Q37">
        <f>INDEX(Data!$C$5:$BP$360,'Kontrolní List'!$A37,'Kontrolní List'!Q$1)</f>
        <v>33</v>
      </c>
      <c r="R37">
        <f t="shared" si="2"/>
        <v>0</v>
      </c>
      <c r="S37">
        <f>INDEX(Data!$C$5:$BP$360,'Kontrolní List'!$A37,'Kontrolní List'!S$1)</f>
        <v>1.4730000000000001</v>
      </c>
      <c r="T37">
        <f>INDEX(Data!$C$5:$BP$360,'Kontrolní List'!$A37,'Kontrolní List'!T$1)</f>
        <v>0</v>
      </c>
      <c r="U37">
        <f>INDEX(Data!$C$5:$BP$360,'Kontrolní List'!$A37,'Kontrolní List'!U$1)</f>
        <v>0</v>
      </c>
      <c r="V37">
        <f>INDEX(Data!$C$5:$BP$360,'Kontrolní List'!$A37,'Kontrolní List'!V$1)</f>
        <v>0</v>
      </c>
      <c r="W37">
        <f>INDEX(Data!$C$5:$BP$360,'Kontrolní List'!$A37,'Kontrolní List'!W$1)</f>
        <v>0</v>
      </c>
      <c r="X37">
        <f>INDEX(Data!$C$5:$BP$360,'Kontrolní List'!$A37,'Kontrolní List'!X$1)</f>
        <v>0</v>
      </c>
      <c r="Y37">
        <f>INDEX(Data!$C$5:$BP$360,'Kontrolní List'!$A37,'Kontrolní List'!Y$1)</f>
        <v>0</v>
      </c>
      <c r="Z37">
        <f>INDEX(Data!$C$5:$BP$360,'Kontrolní List'!$A37,'Kontrolní List'!Z$1)</f>
        <v>0</v>
      </c>
      <c r="AA37">
        <f>INDEX(Data!$C$5:$BP$360,'Kontrolní List'!$A37,'Kontrolní List'!AA$1)</f>
        <v>0</v>
      </c>
      <c r="AB37">
        <f t="shared" si="3"/>
        <v>0</v>
      </c>
      <c r="AC37">
        <f>INDEX(Data!$C$5:$BP$360,'Kontrolní List'!$A37,'Kontrolní List'!AC$1)</f>
        <v>0</v>
      </c>
      <c r="AD37">
        <f>INDEX(Data!$C$5:$BP$360,'Kontrolní List'!$A37,'Kontrolní List'!AD$1)</f>
        <v>0</v>
      </c>
      <c r="AE37">
        <f>INDEX(Data!$C$5:$BP$360,'Kontrolní List'!$A37,'Kontrolní List'!AE$1)</f>
        <v>0</v>
      </c>
      <c r="AF37">
        <f>INDEX(Data!$C$5:$BP$360,'Kontrolní List'!$A37,'Kontrolní List'!AF$1)</f>
        <v>0</v>
      </c>
      <c r="AG37">
        <f>INDEX(Data!$C$5:$BP$360,'Kontrolní List'!$A37,'Kontrolní List'!AG$1)</f>
        <v>0</v>
      </c>
      <c r="AH37">
        <f>INDEX(Data!$C$5:$BP$360,'Kontrolní List'!$A37,'Kontrolní List'!AH$1)</f>
        <v>0</v>
      </c>
      <c r="AI37">
        <f>INDEX(Data!$C$5:$BP$360,'Kontrolní List'!$A37,'Kontrolní List'!AI$1)</f>
        <v>3</v>
      </c>
      <c r="AJ37">
        <f>INDEX(Data!$C$5:$BP$360,'Kontrolní List'!$A37,'Kontrolní List'!AJ$1)</f>
        <v>30</v>
      </c>
      <c r="AK37">
        <f>INDEX(Data!$C$5:$BP$360,'Kontrolní List'!$A37,'Kontrolní List'!AK$1)</f>
        <v>0</v>
      </c>
      <c r="AL37">
        <f t="shared" si="4"/>
        <v>0</v>
      </c>
      <c r="AM37">
        <f>INDEX(Data!$C$5:$BP$360,'Kontrolní List'!$A37,'Kontrolní List'!AM$1)</f>
        <v>3.3740000000000001</v>
      </c>
      <c r="AN37">
        <f>INDEX(Data!$C$5:$BP$360,'Kontrolní List'!$A37,'Kontrolní List'!AN$1)</f>
        <v>33</v>
      </c>
      <c r="AO37">
        <f>INDEX(Data!$C$5:$BP$360,'Kontrolní List'!$A37,'Kontrolní List'!AO$1)</f>
        <v>15.285</v>
      </c>
      <c r="AP37" t="b">
        <f t="shared" si="5"/>
        <v>1</v>
      </c>
      <c r="AQ37" t="b">
        <f t="shared" si="6"/>
        <v>1</v>
      </c>
      <c r="AR37" t="b">
        <f t="shared" si="7"/>
        <v>1</v>
      </c>
      <c r="AT37" s="35">
        <f t="shared" si="8"/>
        <v>0.82045578453821832</v>
      </c>
      <c r="AU37" s="36" t="s">
        <v>570</v>
      </c>
      <c r="AV37" s="1"/>
    </row>
    <row r="38" spans="1:48" x14ac:dyDescent="0.25">
      <c r="A38">
        <v>36</v>
      </c>
      <c r="B38" t="str">
        <f>INDEX(Data!$C$5:$BP$360,'Kontrolní List'!$A38,'Kontrolní List'!B$1)</f>
        <v>Kotelna Govorova - Smiřice</v>
      </c>
      <c r="C38" t="str">
        <f>INDEX(Data!$C$5:$BP$360,'Kontrolní List'!$A38,'Kontrolní List'!C$1)</f>
        <v>Únor</v>
      </c>
      <c r="D38">
        <f>INDEX(Data!$C$5:$BP$360,'Kontrolní List'!$A38,'Kontrolní List'!D$1)</f>
        <v>207.352</v>
      </c>
      <c r="E38">
        <f>INDEX(Data!$C$5:$BP$360,'Kontrolní List'!$A38,'Kontrolní List'!E$1)</f>
        <v>87.141000000000005</v>
      </c>
      <c r="F38">
        <f>INDEX(Data!$C$5:$BP$360,'Kontrolní List'!$A38,'Kontrolní List'!F$1)</f>
        <v>120.211</v>
      </c>
      <c r="G38">
        <f>INDEX(Data!$C$5:$BP$360,'Kontrolní List'!$A38,'Kontrolní List'!G$1)</f>
        <v>34.595999999999997</v>
      </c>
      <c r="H38">
        <f t="shared" si="0"/>
        <v>0</v>
      </c>
      <c r="I38">
        <f>INDEX(Data!$C$5:$BP$360,'Kontrolní List'!$A38,'Kontrolní List'!I$1)</f>
        <v>68.864999999999995</v>
      </c>
      <c r="J38">
        <f>INDEX(Data!$C$5:$BP$360,'Kontrolní List'!$A38,'Kontrolní List'!J$1)</f>
        <v>0.73599999999999999</v>
      </c>
      <c r="K38">
        <f>INDEX(Data!$C$5:$BP$360,'Kontrolní List'!$A38,'Kontrolní List'!K$1)</f>
        <v>1.0149999999999999</v>
      </c>
      <c r="L38">
        <f>INDEX(Data!$C$5:$BP$360,'Kontrolní List'!$A38,'Kontrolní List'!L$1)</f>
        <v>2.786</v>
      </c>
      <c r="M38">
        <f>INDEX(Data!$C$5:$BP$360,'Kontrolní List'!$A38,'Kontrolní List'!M$1)</f>
        <v>0</v>
      </c>
      <c r="N38">
        <f>INDEX(Data!$C$5:$BP$360,'Kontrolní List'!$A38,'Kontrolní List'!N$1)</f>
        <v>64.328000000000003</v>
      </c>
      <c r="O38">
        <f t="shared" si="1"/>
        <v>0</v>
      </c>
      <c r="P38">
        <f>INDEX(Data!$C$5:$BP$360,'Kontrolní List'!$A38,'Kontrolní List'!P$1)</f>
        <v>342</v>
      </c>
      <c r="Q38">
        <f>INDEX(Data!$C$5:$BP$360,'Kontrolní List'!$A38,'Kontrolní List'!Q$1)</f>
        <v>342</v>
      </c>
      <c r="R38">
        <f t="shared" si="2"/>
        <v>0</v>
      </c>
      <c r="S38">
        <f>INDEX(Data!$C$5:$BP$360,'Kontrolní List'!$A38,'Kontrolní List'!S$1)</f>
        <v>64.328000000000003</v>
      </c>
      <c r="T38">
        <f>INDEX(Data!$C$5:$BP$360,'Kontrolní List'!$A38,'Kontrolní List'!T$1)</f>
        <v>0</v>
      </c>
      <c r="U38">
        <f>INDEX(Data!$C$5:$BP$360,'Kontrolní List'!$A38,'Kontrolní List'!U$1)</f>
        <v>0</v>
      </c>
      <c r="V38">
        <f>INDEX(Data!$C$5:$BP$360,'Kontrolní List'!$A38,'Kontrolní List'!V$1)</f>
        <v>0</v>
      </c>
      <c r="W38">
        <f>INDEX(Data!$C$5:$BP$360,'Kontrolní List'!$A38,'Kontrolní List'!W$1)</f>
        <v>0</v>
      </c>
      <c r="X38">
        <f>INDEX(Data!$C$5:$BP$360,'Kontrolní List'!$A38,'Kontrolní List'!X$1)</f>
        <v>0</v>
      </c>
      <c r="Y38">
        <f>INDEX(Data!$C$5:$BP$360,'Kontrolní List'!$A38,'Kontrolní List'!Y$1)</f>
        <v>0</v>
      </c>
      <c r="Z38">
        <f>INDEX(Data!$C$5:$BP$360,'Kontrolní List'!$A38,'Kontrolní List'!Z$1)</f>
        <v>0</v>
      </c>
      <c r="AA38">
        <f>INDEX(Data!$C$5:$BP$360,'Kontrolní List'!$A38,'Kontrolní List'!AA$1)</f>
        <v>0</v>
      </c>
      <c r="AB38">
        <f t="shared" si="3"/>
        <v>0</v>
      </c>
      <c r="AC38">
        <f>INDEX(Data!$C$5:$BP$360,'Kontrolní List'!$A38,'Kontrolní List'!AC$1)</f>
        <v>0</v>
      </c>
      <c r="AD38">
        <f>INDEX(Data!$C$5:$BP$360,'Kontrolní List'!$A38,'Kontrolní List'!AD$1)</f>
        <v>0</v>
      </c>
      <c r="AE38">
        <f>INDEX(Data!$C$5:$BP$360,'Kontrolní List'!$A38,'Kontrolní List'!AE$1)</f>
        <v>0</v>
      </c>
      <c r="AF38">
        <f>INDEX(Data!$C$5:$BP$360,'Kontrolní List'!$A38,'Kontrolní List'!AF$1)</f>
        <v>0</v>
      </c>
      <c r="AG38">
        <f>INDEX(Data!$C$5:$BP$360,'Kontrolní List'!$A38,'Kontrolní List'!AG$1)</f>
        <v>0</v>
      </c>
      <c r="AH38">
        <f>INDEX(Data!$C$5:$BP$360,'Kontrolní List'!$A38,'Kontrolní List'!AH$1)</f>
        <v>0</v>
      </c>
      <c r="AI38">
        <f>INDEX(Data!$C$5:$BP$360,'Kontrolní List'!$A38,'Kontrolní List'!AI$1)</f>
        <v>85</v>
      </c>
      <c r="AJ38">
        <f>INDEX(Data!$C$5:$BP$360,'Kontrolní List'!$A38,'Kontrolní List'!AJ$1)</f>
        <v>257</v>
      </c>
      <c r="AK38">
        <f>INDEX(Data!$C$5:$BP$360,'Kontrolní List'!$A38,'Kontrolní List'!AK$1)</f>
        <v>0</v>
      </c>
      <c r="AL38">
        <f t="shared" si="4"/>
        <v>0</v>
      </c>
      <c r="AM38">
        <f>INDEX(Data!$C$5:$BP$360,'Kontrolní List'!$A38,'Kontrolní List'!AM$1)</f>
        <v>68.864999999999995</v>
      </c>
      <c r="AN38">
        <f>INDEX(Data!$C$5:$BP$360,'Kontrolní List'!$A38,'Kontrolní List'!AN$1)</f>
        <v>342</v>
      </c>
      <c r="AO38">
        <f>INDEX(Data!$C$5:$BP$360,'Kontrolní List'!$A38,'Kontrolní List'!AO$1)</f>
        <v>207.352</v>
      </c>
      <c r="AP38" t="b">
        <f t="shared" si="5"/>
        <v>1</v>
      </c>
      <c r="AQ38" t="b">
        <f t="shared" si="6"/>
        <v>1</v>
      </c>
      <c r="AR38" t="b">
        <f t="shared" si="7"/>
        <v>1</v>
      </c>
      <c r="AT38" s="35">
        <f t="shared" si="8"/>
        <v>0.79027450904741703</v>
      </c>
      <c r="AU38" s="36" t="s">
        <v>570</v>
      </c>
      <c r="AV38" s="1"/>
    </row>
    <row r="39" spans="1:48" x14ac:dyDescent="0.25">
      <c r="A39">
        <v>37</v>
      </c>
      <c r="B39" t="str">
        <f>INDEX(Data!$C$5:$BP$360,'Kontrolní List'!$A39,'Kontrolní List'!B$1)</f>
        <v>Kotelna Bradlo</v>
      </c>
      <c r="C39" t="str">
        <f>INDEX(Data!$C$5:$BP$360,'Kontrolní List'!$A39,'Kontrolní List'!C$1)</f>
        <v>Únor</v>
      </c>
      <c r="D39">
        <f>INDEX(Data!$C$5:$BP$360,'Kontrolní List'!$A39,'Kontrolní List'!D$1)</f>
        <v>1961.7809999999999</v>
      </c>
      <c r="E39">
        <f>INDEX(Data!$C$5:$BP$360,'Kontrolní List'!$A39,'Kontrolní List'!E$1)</f>
        <v>957.49300000000005</v>
      </c>
      <c r="F39">
        <f>INDEX(Data!$C$5:$BP$360,'Kontrolní List'!$A39,'Kontrolní List'!F$1)</f>
        <v>1004.288</v>
      </c>
      <c r="G39">
        <f>INDEX(Data!$C$5:$BP$360,'Kontrolní List'!$A39,'Kontrolní List'!G$1)</f>
        <v>34.996000000000002</v>
      </c>
      <c r="H39">
        <f t="shared" si="0"/>
        <v>0</v>
      </c>
      <c r="I39">
        <f>INDEX(Data!$C$5:$BP$360,'Kontrolní List'!$A39,'Kontrolní List'!I$1)</f>
        <v>737.56399999999996</v>
      </c>
      <c r="J39">
        <f>INDEX(Data!$C$5:$BP$360,'Kontrolní List'!$A39,'Kontrolní List'!J$1)</f>
        <v>2.794</v>
      </c>
      <c r="K39">
        <f>INDEX(Data!$C$5:$BP$360,'Kontrolní List'!$A39,'Kontrolní List'!K$1)</f>
        <v>2.93</v>
      </c>
      <c r="L39">
        <f>INDEX(Data!$C$5:$BP$360,'Kontrolní List'!$A39,'Kontrolní List'!L$1)</f>
        <v>0</v>
      </c>
      <c r="M39">
        <f>INDEX(Data!$C$5:$BP$360,'Kontrolní List'!$A39,'Kontrolní List'!M$1)</f>
        <v>0</v>
      </c>
      <c r="N39">
        <f>INDEX(Data!$C$5:$BP$360,'Kontrolní List'!$A39,'Kontrolní List'!N$1)</f>
        <v>731.84</v>
      </c>
      <c r="O39">
        <f t="shared" si="1"/>
        <v>0</v>
      </c>
      <c r="P39">
        <f>INDEX(Data!$C$5:$BP$360,'Kontrolní List'!$A39,'Kontrolní List'!P$1)</f>
        <v>2785</v>
      </c>
      <c r="Q39">
        <f>INDEX(Data!$C$5:$BP$360,'Kontrolní List'!$A39,'Kontrolní List'!Q$1)</f>
        <v>2785</v>
      </c>
      <c r="R39">
        <f t="shared" si="2"/>
        <v>0</v>
      </c>
      <c r="S39">
        <f>INDEX(Data!$C$5:$BP$360,'Kontrolní List'!$A39,'Kontrolní List'!S$1)</f>
        <v>731.84</v>
      </c>
      <c r="T39">
        <f>INDEX(Data!$C$5:$BP$360,'Kontrolní List'!$A39,'Kontrolní List'!T$1)</f>
        <v>0</v>
      </c>
      <c r="U39">
        <f>INDEX(Data!$C$5:$BP$360,'Kontrolní List'!$A39,'Kontrolní List'!U$1)</f>
        <v>0</v>
      </c>
      <c r="V39">
        <f>INDEX(Data!$C$5:$BP$360,'Kontrolní List'!$A39,'Kontrolní List'!V$1)</f>
        <v>0</v>
      </c>
      <c r="W39">
        <f>INDEX(Data!$C$5:$BP$360,'Kontrolní List'!$A39,'Kontrolní List'!W$1)</f>
        <v>0</v>
      </c>
      <c r="X39">
        <f>INDEX(Data!$C$5:$BP$360,'Kontrolní List'!$A39,'Kontrolní List'!X$1)</f>
        <v>0</v>
      </c>
      <c r="Y39">
        <f>INDEX(Data!$C$5:$BP$360,'Kontrolní List'!$A39,'Kontrolní List'!Y$1)</f>
        <v>0</v>
      </c>
      <c r="Z39">
        <f>INDEX(Data!$C$5:$BP$360,'Kontrolní List'!$A39,'Kontrolní List'!Z$1)</f>
        <v>0</v>
      </c>
      <c r="AA39">
        <f>INDEX(Data!$C$5:$BP$360,'Kontrolní List'!$A39,'Kontrolní List'!AA$1)</f>
        <v>0</v>
      </c>
      <c r="AB39">
        <f t="shared" si="3"/>
        <v>0</v>
      </c>
      <c r="AC39">
        <f>INDEX(Data!$C$5:$BP$360,'Kontrolní List'!$A39,'Kontrolní List'!AC$1)</f>
        <v>0</v>
      </c>
      <c r="AD39">
        <f>INDEX(Data!$C$5:$BP$360,'Kontrolní List'!$A39,'Kontrolní List'!AD$1)</f>
        <v>0</v>
      </c>
      <c r="AE39">
        <f>INDEX(Data!$C$5:$BP$360,'Kontrolní List'!$A39,'Kontrolní List'!AE$1)</f>
        <v>0</v>
      </c>
      <c r="AF39">
        <f>INDEX(Data!$C$5:$BP$360,'Kontrolní List'!$A39,'Kontrolní List'!AF$1)</f>
        <v>0</v>
      </c>
      <c r="AG39">
        <f>INDEX(Data!$C$5:$BP$360,'Kontrolní List'!$A39,'Kontrolní List'!AG$1)</f>
        <v>0</v>
      </c>
      <c r="AH39">
        <f>INDEX(Data!$C$5:$BP$360,'Kontrolní List'!$A39,'Kontrolní List'!AH$1)</f>
        <v>0</v>
      </c>
      <c r="AI39">
        <f>INDEX(Data!$C$5:$BP$360,'Kontrolní List'!$A39,'Kontrolní List'!AI$1)</f>
        <v>1114</v>
      </c>
      <c r="AJ39">
        <f>INDEX(Data!$C$5:$BP$360,'Kontrolní List'!$A39,'Kontrolní List'!AJ$1)</f>
        <v>1671</v>
      </c>
      <c r="AK39">
        <f>INDEX(Data!$C$5:$BP$360,'Kontrolní List'!$A39,'Kontrolní List'!AK$1)</f>
        <v>0</v>
      </c>
      <c r="AL39">
        <f t="shared" si="4"/>
        <v>0</v>
      </c>
      <c r="AM39">
        <f>INDEX(Data!$C$5:$BP$360,'Kontrolní List'!$A39,'Kontrolní List'!AM$1)</f>
        <v>737.56399999999996</v>
      </c>
      <c r="AN39">
        <f>INDEX(Data!$C$5:$BP$360,'Kontrolní List'!$A39,'Kontrolní List'!AN$1)</f>
        <v>2785</v>
      </c>
      <c r="AO39">
        <f>INDEX(Data!$C$5:$BP$360,'Kontrolní List'!$A39,'Kontrolní List'!AO$1)</f>
        <v>1961.7809999999999</v>
      </c>
      <c r="AP39" t="b">
        <f t="shared" si="5"/>
        <v>1</v>
      </c>
      <c r="AQ39" t="b">
        <f t="shared" si="6"/>
        <v>1</v>
      </c>
      <c r="AR39" t="b">
        <f t="shared" si="7"/>
        <v>1</v>
      </c>
      <c r="AT39" s="35">
        <f t="shared" si="8"/>
        <v>0.77030775153348474</v>
      </c>
      <c r="AU39" s="36" t="s">
        <v>570</v>
      </c>
      <c r="AV39" s="1"/>
    </row>
    <row r="40" spans="1:48" x14ac:dyDescent="0.25">
      <c r="A40">
        <v>38</v>
      </c>
      <c r="B40" t="str">
        <f>INDEX(Data!$C$5:$BP$360,'Kontrolní List'!$A40,'Kontrolní List'!B$1)</f>
        <v>Kotelna Svitavy - Dimitrovova</v>
      </c>
      <c r="C40" t="str">
        <f>INDEX(Data!$C$5:$BP$360,'Kontrolní List'!$A40,'Kontrolní List'!C$1)</f>
        <v>Únor</v>
      </c>
      <c r="D40">
        <f>INDEX(Data!$C$5:$BP$360,'Kontrolní List'!$A40,'Kontrolní List'!D$1)</f>
        <v>201.38399999999999</v>
      </c>
      <c r="E40">
        <f>INDEX(Data!$C$5:$BP$360,'Kontrolní List'!$A40,'Kontrolní List'!E$1)</f>
        <v>83.549000000000007</v>
      </c>
      <c r="F40">
        <f>INDEX(Data!$C$5:$BP$360,'Kontrolní List'!$A40,'Kontrolní List'!F$1)</f>
        <v>117.83499999999999</v>
      </c>
      <c r="G40">
        <f>INDEX(Data!$C$5:$BP$360,'Kontrolní List'!$A40,'Kontrolní List'!G$1)</f>
        <v>34.991</v>
      </c>
      <c r="H40">
        <f t="shared" si="0"/>
        <v>0</v>
      </c>
      <c r="I40">
        <f>INDEX(Data!$C$5:$BP$360,'Kontrolní List'!$A40,'Kontrolní List'!I$1)</f>
        <v>75.828000000000003</v>
      </c>
      <c r="J40">
        <f>INDEX(Data!$C$5:$BP$360,'Kontrolní List'!$A40,'Kontrolní List'!J$1)</f>
        <v>0.44700000000000001</v>
      </c>
      <c r="K40">
        <f>INDEX(Data!$C$5:$BP$360,'Kontrolní List'!$A40,'Kontrolní List'!K$1)</f>
        <v>0.63100000000000001</v>
      </c>
      <c r="L40">
        <f>INDEX(Data!$C$5:$BP$360,'Kontrolní List'!$A40,'Kontrolní List'!L$1)</f>
        <v>3.5009999999999999</v>
      </c>
      <c r="M40">
        <f>INDEX(Data!$C$5:$BP$360,'Kontrolní List'!$A40,'Kontrolní List'!M$1)</f>
        <v>0</v>
      </c>
      <c r="N40">
        <f>INDEX(Data!$C$5:$BP$360,'Kontrolní List'!$A40,'Kontrolní List'!N$1)</f>
        <v>71.248999999999995</v>
      </c>
      <c r="O40">
        <f t="shared" si="1"/>
        <v>0</v>
      </c>
      <c r="P40">
        <f>INDEX(Data!$C$5:$BP$360,'Kontrolní List'!$A40,'Kontrolní List'!P$1)</f>
        <v>385</v>
      </c>
      <c r="Q40">
        <f>INDEX(Data!$C$5:$BP$360,'Kontrolní List'!$A40,'Kontrolní List'!Q$1)</f>
        <v>385</v>
      </c>
      <c r="R40">
        <f t="shared" si="2"/>
        <v>0</v>
      </c>
      <c r="S40">
        <f>INDEX(Data!$C$5:$BP$360,'Kontrolní List'!$A40,'Kontrolní List'!S$1)</f>
        <v>71.248999999999995</v>
      </c>
      <c r="T40">
        <f>INDEX(Data!$C$5:$BP$360,'Kontrolní List'!$A40,'Kontrolní List'!T$1)</f>
        <v>0</v>
      </c>
      <c r="U40">
        <f>INDEX(Data!$C$5:$BP$360,'Kontrolní List'!$A40,'Kontrolní List'!U$1)</f>
        <v>0</v>
      </c>
      <c r="V40">
        <f>INDEX(Data!$C$5:$BP$360,'Kontrolní List'!$A40,'Kontrolní List'!V$1)</f>
        <v>0</v>
      </c>
      <c r="W40">
        <f>INDEX(Data!$C$5:$BP$360,'Kontrolní List'!$A40,'Kontrolní List'!W$1)</f>
        <v>0</v>
      </c>
      <c r="X40">
        <f>INDEX(Data!$C$5:$BP$360,'Kontrolní List'!$A40,'Kontrolní List'!X$1)</f>
        <v>0</v>
      </c>
      <c r="Y40">
        <f>INDEX(Data!$C$5:$BP$360,'Kontrolní List'!$A40,'Kontrolní List'!Y$1)</f>
        <v>0</v>
      </c>
      <c r="Z40">
        <f>INDEX(Data!$C$5:$BP$360,'Kontrolní List'!$A40,'Kontrolní List'!Z$1)</f>
        <v>0</v>
      </c>
      <c r="AA40">
        <f>INDEX(Data!$C$5:$BP$360,'Kontrolní List'!$A40,'Kontrolní List'!AA$1)</f>
        <v>0</v>
      </c>
      <c r="AB40">
        <f t="shared" si="3"/>
        <v>0</v>
      </c>
      <c r="AC40">
        <f>INDEX(Data!$C$5:$BP$360,'Kontrolní List'!$A40,'Kontrolní List'!AC$1)</f>
        <v>0</v>
      </c>
      <c r="AD40">
        <f>INDEX(Data!$C$5:$BP$360,'Kontrolní List'!$A40,'Kontrolní List'!AD$1)</f>
        <v>0</v>
      </c>
      <c r="AE40">
        <f>INDEX(Data!$C$5:$BP$360,'Kontrolní List'!$A40,'Kontrolní List'!AE$1)</f>
        <v>0</v>
      </c>
      <c r="AF40">
        <f>INDEX(Data!$C$5:$BP$360,'Kontrolní List'!$A40,'Kontrolní List'!AF$1)</f>
        <v>0</v>
      </c>
      <c r="AG40">
        <f>INDEX(Data!$C$5:$BP$360,'Kontrolní List'!$A40,'Kontrolní List'!AG$1)</f>
        <v>0</v>
      </c>
      <c r="AH40">
        <f>INDEX(Data!$C$5:$BP$360,'Kontrolní List'!$A40,'Kontrolní List'!AH$1)</f>
        <v>0</v>
      </c>
      <c r="AI40">
        <f>INDEX(Data!$C$5:$BP$360,'Kontrolní List'!$A40,'Kontrolní List'!AI$1)</f>
        <v>77</v>
      </c>
      <c r="AJ40">
        <f>INDEX(Data!$C$5:$BP$360,'Kontrolní List'!$A40,'Kontrolní List'!AJ$1)</f>
        <v>308</v>
      </c>
      <c r="AK40">
        <f>INDEX(Data!$C$5:$BP$360,'Kontrolní List'!$A40,'Kontrolní List'!AK$1)</f>
        <v>0</v>
      </c>
      <c r="AL40">
        <f t="shared" si="4"/>
        <v>0</v>
      </c>
      <c r="AM40">
        <f>INDEX(Data!$C$5:$BP$360,'Kontrolní List'!$A40,'Kontrolní List'!AM$1)</f>
        <v>75.828000000000003</v>
      </c>
      <c r="AN40">
        <f>INDEX(Data!$C$5:$BP$360,'Kontrolní List'!$A40,'Kontrolní List'!AN$1)</f>
        <v>385</v>
      </c>
      <c r="AO40">
        <f>INDEX(Data!$C$5:$BP$360,'Kontrolní List'!$A40,'Kontrolní List'!AO$1)</f>
        <v>201.38399999999999</v>
      </c>
      <c r="AP40" t="b">
        <f t="shared" si="5"/>
        <v>1</v>
      </c>
      <c r="AQ40" t="b">
        <f t="shared" si="6"/>
        <v>1</v>
      </c>
      <c r="AR40" t="b">
        <f t="shared" si="7"/>
        <v>1</v>
      </c>
      <c r="AT40" s="35">
        <f t="shared" si="8"/>
        <v>0.9075817564674673</v>
      </c>
      <c r="AU40" s="36" t="s">
        <v>570</v>
      </c>
      <c r="AV40" s="1"/>
    </row>
    <row r="41" spans="1:48" x14ac:dyDescent="0.25">
      <c r="A41">
        <v>39</v>
      </c>
      <c r="B41" t="str">
        <f>INDEX(Data!$C$5:$BP$360,'Kontrolní List'!$A41,'Kontrolní List'!B$1)</f>
        <v>Kotelna Svitavy - Tovární</v>
      </c>
      <c r="C41" t="str">
        <f>INDEX(Data!$C$5:$BP$360,'Kontrolní List'!$A41,'Kontrolní List'!C$1)</f>
        <v>Únor</v>
      </c>
      <c r="D41">
        <f>INDEX(Data!$C$5:$BP$360,'Kontrolní List'!$A41,'Kontrolní List'!D$1)</f>
        <v>577.70699999999999</v>
      </c>
      <c r="E41">
        <f>INDEX(Data!$C$5:$BP$360,'Kontrolní List'!$A41,'Kontrolní List'!E$1)</f>
        <v>252.001</v>
      </c>
      <c r="F41">
        <f>INDEX(Data!$C$5:$BP$360,'Kontrolní List'!$A41,'Kontrolní List'!F$1)</f>
        <v>325.70600000000002</v>
      </c>
      <c r="G41">
        <f>INDEX(Data!$C$5:$BP$360,'Kontrolní List'!$A41,'Kontrolní List'!G$1)</f>
        <v>34.988</v>
      </c>
      <c r="H41">
        <f t="shared" si="0"/>
        <v>0</v>
      </c>
      <c r="I41">
        <f>INDEX(Data!$C$5:$BP$360,'Kontrolní List'!$A41,'Kontrolní List'!I$1)</f>
        <v>235.55099999999999</v>
      </c>
      <c r="J41">
        <f>INDEX(Data!$C$5:$BP$360,'Kontrolní List'!$A41,'Kontrolní List'!J$1)</f>
        <v>1.3859999999999999</v>
      </c>
      <c r="K41">
        <f>INDEX(Data!$C$5:$BP$360,'Kontrolní List'!$A41,'Kontrolní List'!K$1)</f>
        <v>1.792</v>
      </c>
      <c r="L41">
        <f>INDEX(Data!$C$5:$BP$360,'Kontrolní List'!$A41,'Kontrolní List'!L$1)</f>
        <v>10.016999999999999</v>
      </c>
      <c r="M41">
        <f>INDEX(Data!$C$5:$BP$360,'Kontrolní List'!$A41,'Kontrolní List'!M$1)</f>
        <v>0</v>
      </c>
      <c r="N41">
        <f>INDEX(Data!$C$5:$BP$360,'Kontrolní List'!$A41,'Kontrolní List'!N$1)</f>
        <v>222.35599999999999</v>
      </c>
      <c r="O41">
        <f t="shared" si="1"/>
        <v>0</v>
      </c>
      <c r="P41">
        <f>INDEX(Data!$C$5:$BP$360,'Kontrolní List'!$A41,'Kontrolní List'!P$1)</f>
        <v>1096</v>
      </c>
      <c r="Q41">
        <f>INDEX(Data!$C$5:$BP$360,'Kontrolní List'!$A41,'Kontrolní List'!Q$1)</f>
        <v>1096</v>
      </c>
      <c r="R41">
        <f t="shared" si="2"/>
        <v>0</v>
      </c>
      <c r="S41">
        <f>INDEX(Data!$C$5:$BP$360,'Kontrolní List'!$A41,'Kontrolní List'!S$1)</f>
        <v>222.35599999999999</v>
      </c>
      <c r="T41">
        <f>INDEX(Data!$C$5:$BP$360,'Kontrolní List'!$A41,'Kontrolní List'!T$1)</f>
        <v>0</v>
      </c>
      <c r="U41">
        <f>INDEX(Data!$C$5:$BP$360,'Kontrolní List'!$A41,'Kontrolní List'!U$1)</f>
        <v>0</v>
      </c>
      <c r="V41">
        <f>INDEX(Data!$C$5:$BP$360,'Kontrolní List'!$A41,'Kontrolní List'!V$1)</f>
        <v>0</v>
      </c>
      <c r="W41">
        <f>INDEX(Data!$C$5:$BP$360,'Kontrolní List'!$A41,'Kontrolní List'!W$1)</f>
        <v>0</v>
      </c>
      <c r="X41">
        <f>INDEX(Data!$C$5:$BP$360,'Kontrolní List'!$A41,'Kontrolní List'!X$1)</f>
        <v>0</v>
      </c>
      <c r="Y41">
        <f>INDEX(Data!$C$5:$BP$360,'Kontrolní List'!$A41,'Kontrolní List'!Y$1)</f>
        <v>0</v>
      </c>
      <c r="Z41">
        <f>INDEX(Data!$C$5:$BP$360,'Kontrolní List'!$A41,'Kontrolní List'!Z$1)</f>
        <v>0</v>
      </c>
      <c r="AA41">
        <f>INDEX(Data!$C$5:$BP$360,'Kontrolní List'!$A41,'Kontrolní List'!AA$1)</f>
        <v>0</v>
      </c>
      <c r="AB41">
        <f t="shared" si="3"/>
        <v>0</v>
      </c>
      <c r="AC41">
        <f>INDEX(Data!$C$5:$BP$360,'Kontrolní List'!$A41,'Kontrolní List'!AC$1)</f>
        <v>0</v>
      </c>
      <c r="AD41">
        <f>INDEX(Data!$C$5:$BP$360,'Kontrolní List'!$A41,'Kontrolní List'!AD$1)</f>
        <v>0</v>
      </c>
      <c r="AE41">
        <f>INDEX(Data!$C$5:$BP$360,'Kontrolní List'!$A41,'Kontrolní List'!AE$1)</f>
        <v>0</v>
      </c>
      <c r="AF41">
        <f>INDEX(Data!$C$5:$BP$360,'Kontrolní List'!$A41,'Kontrolní List'!AF$1)</f>
        <v>0</v>
      </c>
      <c r="AG41">
        <f>INDEX(Data!$C$5:$BP$360,'Kontrolní List'!$A41,'Kontrolní List'!AG$1)</f>
        <v>0</v>
      </c>
      <c r="AH41">
        <f>INDEX(Data!$C$5:$BP$360,'Kontrolní List'!$A41,'Kontrolní List'!AH$1)</f>
        <v>0</v>
      </c>
      <c r="AI41">
        <f>INDEX(Data!$C$5:$BP$360,'Kontrolní List'!$A41,'Kontrolní List'!AI$1)</f>
        <v>110</v>
      </c>
      <c r="AJ41">
        <f>INDEX(Data!$C$5:$BP$360,'Kontrolní List'!$A41,'Kontrolní List'!AJ$1)</f>
        <v>986</v>
      </c>
      <c r="AK41">
        <f>INDEX(Data!$C$5:$BP$360,'Kontrolní List'!$A41,'Kontrolní List'!AK$1)</f>
        <v>0</v>
      </c>
      <c r="AL41">
        <f t="shared" si="4"/>
        <v>0</v>
      </c>
      <c r="AM41">
        <f>INDEX(Data!$C$5:$BP$360,'Kontrolní List'!$A41,'Kontrolní List'!AM$1)</f>
        <v>235.55099999999999</v>
      </c>
      <c r="AN41">
        <f>INDEX(Data!$C$5:$BP$360,'Kontrolní List'!$A41,'Kontrolní List'!AN$1)</f>
        <v>1096</v>
      </c>
      <c r="AO41">
        <f>INDEX(Data!$C$5:$BP$360,'Kontrolní List'!$A41,'Kontrolní List'!AO$1)</f>
        <v>577.70699999999999</v>
      </c>
      <c r="AP41" t="b">
        <f t="shared" si="5"/>
        <v>1</v>
      </c>
      <c r="AQ41" t="b">
        <f t="shared" si="6"/>
        <v>1</v>
      </c>
      <c r="AR41" t="b">
        <f t="shared" si="7"/>
        <v>1</v>
      </c>
      <c r="AT41" s="35">
        <f t="shared" si="8"/>
        <v>0.93472200344542222</v>
      </c>
      <c r="AU41" s="36" t="s">
        <v>570</v>
      </c>
      <c r="AV41" s="1"/>
    </row>
    <row r="42" spans="1:48" x14ac:dyDescent="0.25">
      <c r="A42">
        <v>40</v>
      </c>
      <c r="B42" t="str">
        <f>INDEX(Data!$C$5:$BP$360,'Kontrolní List'!$A42,'Kontrolní List'!B$1)</f>
        <v>Kotelna Svitavy - Větrná</v>
      </c>
      <c r="C42" t="str">
        <f>INDEX(Data!$C$5:$BP$360,'Kontrolní List'!$A42,'Kontrolní List'!C$1)</f>
        <v>Únor</v>
      </c>
      <c r="D42">
        <f>INDEX(Data!$C$5:$BP$360,'Kontrolní List'!$A42,'Kontrolní List'!D$1)</f>
        <v>1861.3889999999999</v>
      </c>
      <c r="E42">
        <f>INDEX(Data!$C$5:$BP$360,'Kontrolní List'!$A42,'Kontrolní List'!E$1)</f>
        <v>905.245</v>
      </c>
      <c r="F42">
        <f>INDEX(Data!$C$5:$BP$360,'Kontrolní List'!$A42,'Kontrolní List'!F$1)</f>
        <v>956.14400000000001</v>
      </c>
      <c r="G42">
        <f>INDEX(Data!$C$5:$BP$360,'Kontrolní List'!$A42,'Kontrolní List'!G$1)</f>
        <v>35.006999999999998</v>
      </c>
      <c r="H42">
        <f t="shared" si="0"/>
        <v>0</v>
      </c>
      <c r="I42">
        <f>INDEX(Data!$C$5:$BP$360,'Kontrolní List'!$A42,'Kontrolní List'!I$1)</f>
        <v>768.721</v>
      </c>
      <c r="J42">
        <f>INDEX(Data!$C$5:$BP$360,'Kontrolní List'!$A42,'Kontrolní List'!J$1)</f>
        <v>5.1959999999999997</v>
      </c>
      <c r="K42">
        <f>INDEX(Data!$C$5:$BP$360,'Kontrolní List'!$A42,'Kontrolní List'!K$1)</f>
        <v>5.4880000000000004</v>
      </c>
      <c r="L42">
        <f>INDEX(Data!$C$5:$BP$360,'Kontrolní List'!$A42,'Kontrolní List'!L$1)</f>
        <v>32.728999999999999</v>
      </c>
      <c r="M42">
        <f>INDEX(Data!$C$5:$BP$360,'Kontrolní List'!$A42,'Kontrolní List'!M$1)</f>
        <v>0</v>
      </c>
      <c r="N42">
        <f>INDEX(Data!$C$5:$BP$360,'Kontrolní List'!$A42,'Kontrolní List'!N$1)</f>
        <v>725.30799999999999</v>
      </c>
      <c r="O42">
        <f t="shared" si="1"/>
        <v>0</v>
      </c>
      <c r="P42">
        <f>INDEX(Data!$C$5:$BP$360,'Kontrolní List'!$A42,'Kontrolní List'!P$1)</f>
        <v>2923</v>
      </c>
      <c r="Q42">
        <f>INDEX(Data!$C$5:$BP$360,'Kontrolní List'!$A42,'Kontrolní List'!Q$1)</f>
        <v>2923</v>
      </c>
      <c r="R42">
        <f t="shared" si="2"/>
        <v>0</v>
      </c>
      <c r="S42">
        <f>INDEX(Data!$C$5:$BP$360,'Kontrolní List'!$A42,'Kontrolní List'!S$1)</f>
        <v>719.58799999999997</v>
      </c>
      <c r="T42">
        <f>INDEX(Data!$C$5:$BP$360,'Kontrolní List'!$A42,'Kontrolní List'!T$1)</f>
        <v>0</v>
      </c>
      <c r="U42">
        <f>INDEX(Data!$C$5:$BP$360,'Kontrolní List'!$A42,'Kontrolní List'!U$1)</f>
        <v>0</v>
      </c>
      <c r="V42">
        <f>INDEX(Data!$C$5:$BP$360,'Kontrolní List'!$A42,'Kontrolní List'!V$1)</f>
        <v>0</v>
      </c>
      <c r="W42">
        <f>INDEX(Data!$C$5:$BP$360,'Kontrolní List'!$A42,'Kontrolní List'!W$1)</f>
        <v>0</v>
      </c>
      <c r="X42">
        <f>INDEX(Data!$C$5:$BP$360,'Kontrolní List'!$A42,'Kontrolní List'!X$1)</f>
        <v>0</v>
      </c>
      <c r="Y42">
        <f>INDEX(Data!$C$5:$BP$360,'Kontrolní List'!$A42,'Kontrolní List'!Y$1)</f>
        <v>5.72</v>
      </c>
      <c r="Z42">
        <f>INDEX(Data!$C$5:$BP$360,'Kontrolní List'!$A42,'Kontrolní List'!Z$1)</f>
        <v>0</v>
      </c>
      <c r="AA42">
        <f>INDEX(Data!$C$5:$BP$360,'Kontrolní List'!$A42,'Kontrolní List'!AA$1)</f>
        <v>0</v>
      </c>
      <c r="AB42">
        <f t="shared" si="3"/>
        <v>0</v>
      </c>
      <c r="AC42">
        <f>INDEX(Data!$C$5:$BP$360,'Kontrolní List'!$A42,'Kontrolní List'!AC$1)</f>
        <v>0</v>
      </c>
      <c r="AD42">
        <f>INDEX(Data!$C$5:$BP$360,'Kontrolní List'!$A42,'Kontrolní List'!AD$1)</f>
        <v>0</v>
      </c>
      <c r="AE42">
        <f>INDEX(Data!$C$5:$BP$360,'Kontrolní List'!$A42,'Kontrolní List'!AE$1)</f>
        <v>0</v>
      </c>
      <c r="AF42">
        <f>INDEX(Data!$C$5:$BP$360,'Kontrolní List'!$A42,'Kontrolní List'!AF$1)</f>
        <v>0</v>
      </c>
      <c r="AG42">
        <f>INDEX(Data!$C$5:$BP$360,'Kontrolní List'!$A42,'Kontrolní List'!AG$1)</f>
        <v>0</v>
      </c>
      <c r="AH42">
        <f>INDEX(Data!$C$5:$BP$360,'Kontrolní List'!$A42,'Kontrolní List'!AH$1)</f>
        <v>0</v>
      </c>
      <c r="AI42">
        <f>INDEX(Data!$C$5:$BP$360,'Kontrolní List'!$A42,'Kontrolní List'!AI$1)</f>
        <v>292</v>
      </c>
      <c r="AJ42">
        <f>INDEX(Data!$C$5:$BP$360,'Kontrolní List'!$A42,'Kontrolní List'!AJ$1)</f>
        <v>2631</v>
      </c>
      <c r="AK42">
        <f>INDEX(Data!$C$5:$BP$360,'Kontrolní List'!$A42,'Kontrolní List'!AK$1)</f>
        <v>0</v>
      </c>
      <c r="AL42">
        <f t="shared" si="4"/>
        <v>0</v>
      </c>
      <c r="AM42">
        <f>INDEX(Data!$C$5:$BP$360,'Kontrolní List'!$A42,'Kontrolní List'!AM$1)</f>
        <v>768.721</v>
      </c>
      <c r="AN42">
        <f>INDEX(Data!$C$5:$BP$360,'Kontrolní List'!$A42,'Kontrolní List'!AN$1)</f>
        <v>2923</v>
      </c>
      <c r="AO42">
        <f>INDEX(Data!$C$5:$BP$360,'Kontrolní List'!$A42,'Kontrolní List'!AO$1)</f>
        <v>1861.3889999999999</v>
      </c>
      <c r="AP42" t="b">
        <f t="shared" si="5"/>
        <v>1</v>
      </c>
      <c r="AQ42" t="b">
        <f t="shared" si="6"/>
        <v>1</v>
      </c>
      <c r="AR42" t="b">
        <f t="shared" si="7"/>
        <v>1</v>
      </c>
      <c r="AT42" s="35">
        <f t="shared" si="8"/>
        <v>0.84918598124542721</v>
      </c>
      <c r="AU42" s="36" t="s">
        <v>570</v>
      </c>
      <c r="AV42" s="1"/>
    </row>
    <row r="43" spans="1:48" x14ac:dyDescent="0.25">
      <c r="A43">
        <v>41</v>
      </c>
      <c r="B43" t="str">
        <f>INDEX(Data!$C$5:$BP$360,'Kontrolní List'!$A43,'Kontrolní List'!B$1)</f>
        <v>Kotelna Zruč - Na Výsluní</v>
      </c>
      <c r="C43" t="str">
        <f>INDEX(Data!$C$5:$BP$360,'Kontrolní List'!$A43,'Kontrolní List'!C$1)</f>
        <v>Únor</v>
      </c>
      <c r="D43">
        <f>INDEX(Data!$C$5:$BP$360,'Kontrolní List'!$A43,'Kontrolní List'!D$1)</f>
        <v>170.923</v>
      </c>
      <c r="E43">
        <f>INDEX(Data!$C$5:$BP$360,'Kontrolní List'!$A43,'Kontrolní List'!E$1)</f>
        <v>76.748000000000005</v>
      </c>
      <c r="F43">
        <f>INDEX(Data!$C$5:$BP$360,'Kontrolní List'!$A43,'Kontrolní List'!F$1)</f>
        <v>94.174999999999997</v>
      </c>
      <c r="G43">
        <f>INDEX(Data!$C$5:$BP$360,'Kontrolní List'!$A43,'Kontrolní List'!G$1)</f>
        <v>35.256</v>
      </c>
      <c r="H43">
        <f t="shared" si="0"/>
        <v>0</v>
      </c>
      <c r="I43">
        <f>INDEX(Data!$C$5:$BP$360,'Kontrolní List'!$A43,'Kontrolní List'!I$1)</f>
        <v>63.610999999999997</v>
      </c>
      <c r="J43">
        <f>INDEX(Data!$C$5:$BP$360,'Kontrolní List'!$A43,'Kontrolní List'!J$1)</f>
        <v>0.79900000000000004</v>
      </c>
      <c r="K43">
        <f>INDEX(Data!$C$5:$BP$360,'Kontrolní List'!$A43,'Kontrolní List'!K$1)</f>
        <v>0.98</v>
      </c>
      <c r="L43">
        <f>INDEX(Data!$C$5:$BP$360,'Kontrolní List'!$A43,'Kontrolní List'!L$1)</f>
        <v>1.45</v>
      </c>
      <c r="M43">
        <f>INDEX(Data!$C$5:$BP$360,'Kontrolní List'!$A43,'Kontrolní List'!M$1)</f>
        <v>0</v>
      </c>
      <c r="N43">
        <f>INDEX(Data!$C$5:$BP$360,'Kontrolní List'!$A43,'Kontrolní List'!N$1)</f>
        <v>60.381999999999998</v>
      </c>
      <c r="O43">
        <f t="shared" si="1"/>
        <v>0</v>
      </c>
      <c r="P43">
        <f>INDEX(Data!$C$5:$BP$360,'Kontrolní List'!$A43,'Kontrolní List'!P$1)</f>
        <v>281</v>
      </c>
      <c r="Q43">
        <f>INDEX(Data!$C$5:$BP$360,'Kontrolní List'!$A43,'Kontrolní List'!Q$1)</f>
        <v>281</v>
      </c>
      <c r="R43">
        <f t="shared" si="2"/>
        <v>0</v>
      </c>
      <c r="S43">
        <f>INDEX(Data!$C$5:$BP$360,'Kontrolní List'!$A43,'Kontrolní List'!S$1)</f>
        <v>60.381999999999998</v>
      </c>
      <c r="T43">
        <f>INDEX(Data!$C$5:$BP$360,'Kontrolní List'!$A43,'Kontrolní List'!T$1)</f>
        <v>0</v>
      </c>
      <c r="U43">
        <f>INDEX(Data!$C$5:$BP$360,'Kontrolní List'!$A43,'Kontrolní List'!U$1)</f>
        <v>0</v>
      </c>
      <c r="V43">
        <f>INDEX(Data!$C$5:$BP$360,'Kontrolní List'!$A43,'Kontrolní List'!V$1)</f>
        <v>0</v>
      </c>
      <c r="W43">
        <f>INDEX(Data!$C$5:$BP$360,'Kontrolní List'!$A43,'Kontrolní List'!W$1)</f>
        <v>0</v>
      </c>
      <c r="X43">
        <f>INDEX(Data!$C$5:$BP$360,'Kontrolní List'!$A43,'Kontrolní List'!X$1)</f>
        <v>0</v>
      </c>
      <c r="Y43">
        <f>INDEX(Data!$C$5:$BP$360,'Kontrolní List'!$A43,'Kontrolní List'!Y$1)</f>
        <v>0</v>
      </c>
      <c r="Z43">
        <f>INDEX(Data!$C$5:$BP$360,'Kontrolní List'!$A43,'Kontrolní List'!Z$1)</f>
        <v>0</v>
      </c>
      <c r="AA43">
        <f>INDEX(Data!$C$5:$BP$360,'Kontrolní List'!$A43,'Kontrolní List'!AA$1)</f>
        <v>0</v>
      </c>
      <c r="AB43">
        <f t="shared" si="3"/>
        <v>0</v>
      </c>
      <c r="AC43">
        <f>INDEX(Data!$C$5:$BP$360,'Kontrolní List'!$A43,'Kontrolní List'!AC$1)</f>
        <v>0</v>
      </c>
      <c r="AD43">
        <f>INDEX(Data!$C$5:$BP$360,'Kontrolní List'!$A43,'Kontrolní List'!AD$1)</f>
        <v>0</v>
      </c>
      <c r="AE43">
        <f>INDEX(Data!$C$5:$BP$360,'Kontrolní List'!$A43,'Kontrolní List'!AE$1)</f>
        <v>0</v>
      </c>
      <c r="AF43">
        <f>INDEX(Data!$C$5:$BP$360,'Kontrolní List'!$A43,'Kontrolní List'!AF$1)</f>
        <v>0</v>
      </c>
      <c r="AG43">
        <f>INDEX(Data!$C$5:$BP$360,'Kontrolní List'!$A43,'Kontrolní List'!AG$1)</f>
        <v>0</v>
      </c>
      <c r="AH43">
        <f>INDEX(Data!$C$5:$BP$360,'Kontrolní List'!$A43,'Kontrolní List'!AH$1)</f>
        <v>0</v>
      </c>
      <c r="AI43">
        <f>INDEX(Data!$C$5:$BP$360,'Kontrolní List'!$A43,'Kontrolní List'!AI$1)</f>
        <v>141</v>
      </c>
      <c r="AJ43">
        <f>INDEX(Data!$C$5:$BP$360,'Kontrolní List'!$A43,'Kontrolní List'!AJ$1)</f>
        <v>140</v>
      </c>
      <c r="AK43">
        <f>INDEX(Data!$C$5:$BP$360,'Kontrolní List'!$A43,'Kontrolní List'!AK$1)</f>
        <v>0</v>
      </c>
      <c r="AL43">
        <f t="shared" si="4"/>
        <v>0</v>
      </c>
      <c r="AM43">
        <f>INDEX(Data!$C$5:$BP$360,'Kontrolní List'!$A43,'Kontrolní List'!AM$1)</f>
        <v>63.610999999999997</v>
      </c>
      <c r="AN43">
        <f>INDEX(Data!$C$5:$BP$360,'Kontrolní List'!$A43,'Kontrolní List'!AN$1)</f>
        <v>281</v>
      </c>
      <c r="AO43">
        <f>INDEX(Data!$C$5:$BP$360,'Kontrolní List'!$A43,'Kontrolní List'!AO$1)</f>
        <v>170.923</v>
      </c>
      <c r="AP43" t="b">
        <f t="shared" si="5"/>
        <v>1</v>
      </c>
      <c r="AQ43" t="b">
        <f t="shared" si="6"/>
        <v>1</v>
      </c>
      <c r="AR43" t="b">
        <f t="shared" si="7"/>
        <v>1</v>
      </c>
      <c r="AT43" s="35">
        <f t="shared" si="8"/>
        <v>0.82883260623529631</v>
      </c>
      <c r="AU43" s="36" t="s">
        <v>570</v>
      </c>
      <c r="AV43" s="1"/>
    </row>
    <row r="44" spans="1:48" x14ac:dyDescent="0.25">
      <c r="A44">
        <v>42</v>
      </c>
      <c r="B44" t="str">
        <f>INDEX(Data!$C$5:$BP$360,'Kontrolní List'!$A44,'Kontrolní List'!B$1)</f>
        <v>Kotelna - ZŠ Jiráskova</v>
      </c>
      <c r="C44" t="str">
        <f>INDEX(Data!$C$5:$BP$360,'Kontrolní List'!$A44,'Kontrolní List'!C$1)</f>
        <v>Únor</v>
      </c>
      <c r="D44">
        <f>INDEX(Data!$C$5:$BP$360,'Kontrolní List'!$A44,'Kontrolní List'!D$1)</f>
        <v>8.3960000000000008</v>
      </c>
      <c r="E44">
        <f>INDEX(Data!$C$5:$BP$360,'Kontrolní List'!$A44,'Kontrolní List'!E$1)</f>
        <v>2.476</v>
      </c>
      <c r="F44">
        <f>INDEX(Data!$C$5:$BP$360,'Kontrolní List'!$A44,'Kontrolní List'!F$1)</f>
        <v>5.92</v>
      </c>
      <c r="G44">
        <f>INDEX(Data!$C$5:$BP$360,'Kontrolní List'!$A44,'Kontrolní List'!G$1)</f>
        <v>34.595999999999997</v>
      </c>
      <c r="H44">
        <f t="shared" si="0"/>
        <v>0</v>
      </c>
      <c r="I44">
        <f>INDEX(Data!$C$5:$BP$360,'Kontrolní List'!$A44,'Kontrolní List'!I$1)</f>
        <v>2.2080000000000002</v>
      </c>
      <c r="J44">
        <f>INDEX(Data!$C$5:$BP$360,'Kontrolní List'!$A44,'Kontrolní List'!J$1)</f>
        <v>0</v>
      </c>
      <c r="K44">
        <f>INDEX(Data!$C$5:$BP$360,'Kontrolní List'!$A44,'Kontrolní List'!K$1)</f>
        <v>0</v>
      </c>
      <c r="L44">
        <f>INDEX(Data!$C$5:$BP$360,'Kontrolní List'!$A44,'Kontrolní List'!L$1)</f>
        <v>1.3520000000000001</v>
      </c>
      <c r="M44">
        <f>INDEX(Data!$C$5:$BP$360,'Kontrolní List'!$A44,'Kontrolní List'!M$1)</f>
        <v>0</v>
      </c>
      <c r="N44">
        <f>INDEX(Data!$C$5:$BP$360,'Kontrolní List'!$A44,'Kontrolní List'!N$1)</f>
        <v>0.85599999999999998</v>
      </c>
      <c r="O44">
        <f t="shared" si="1"/>
        <v>0</v>
      </c>
      <c r="P44">
        <f>INDEX(Data!$C$5:$BP$360,'Kontrolní List'!$A44,'Kontrolní List'!P$1)</f>
        <v>19</v>
      </c>
      <c r="Q44">
        <f>INDEX(Data!$C$5:$BP$360,'Kontrolní List'!$A44,'Kontrolní List'!Q$1)</f>
        <v>19</v>
      </c>
      <c r="R44">
        <f t="shared" si="2"/>
        <v>0</v>
      </c>
      <c r="S44">
        <f>INDEX(Data!$C$5:$BP$360,'Kontrolní List'!$A44,'Kontrolní List'!S$1)</f>
        <v>0.85599999999999998</v>
      </c>
      <c r="T44">
        <f>INDEX(Data!$C$5:$BP$360,'Kontrolní List'!$A44,'Kontrolní List'!T$1)</f>
        <v>0</v>
      </c>
      <c r="U44">
        <f>INDEX(Data!$C$5:$BP$360,'Kontrolní List'!$A44,'Kontrolní List'!U$1)</f>
        <v>0</v>
      </c>
      <c r="V44">
        <f>INDEX(Data!$C$5:$BP$360,'Kontrolní List'!$A44,'Kontrolní List'!V$1)</f>
        <v>0</v>
      </c>
      <c r="W44">
        <f>INDEX(Data!$C$5:$BP$360,'Kontrolní List'!$A44,'Kontrolní List'!W$1)</f>
        <v>0</v>
      </c>
      <c r="X44">
        <f>INDEX(Data!$C$5:$BP$360,'Kontrolní List'!$A44,'Kontrolní List'!X$1)</f>
        <v>0</v>
      </c>
      <c r="Y44">
        <f>INDEX(Data!$C$5:$BP$360,'Kontrolní List'!$A44,'Kontrolní List'!Y$1)</f>
        <v>0</v>
      </c>
      <c r="Z44">
        <f>INDEX(Data!$C$5:$BP$360,'Kontrolní List'!$A44,'Kontrolní List'!Z$1)</f>
        <v>0</v>
      </c>
      <c r="AA44">
        <f>INDEX(Data!$C$5:$BP$360,'Kontrolní List'!$A44,'Kontrolní List'!AA$1)</f>
        <v>0</v>
      </c>
      <c r="AB44">
        <f t="shared" si="3"/>
        <v>0</v>
      </c>
      <c r="AC44">
        <f>INDEX(Data!$C$5:$BP$360,'Kontrolní List'!$A44,'Kontrolní List'!AC$1)</f>
        <v>0</v>
      </c>
      <c r="AD44">
        <f>INDEX(Data!$C$5:$BP$360,'Kontrolní List'!$A44,'Kontrolní List'!AD$1)</f>
        <v>0</v>
      </c>
      <c r="AE44">
        <f>INDEX(Data!$C$5:$BP$360,'Kontrolní List'!$A44,'Kontrolní List'!AE$1)</f>
        <v>0</v>
      </c>
      <c r="AF44">
        <f>INDEX(Data!$C$5:$BP$360,'Kontrolní List'!$A44,'Kontrolní List'!AF$1)</f>
        <v>0</v>
      </c>
      <c r="AG44">
        <f>INDEX(Data!$C$5:$BP$360,'Kontrolní List'!$A44,'Kontrolní List'!AG$1)</f>
        <v>0</v>
      </c>
      <c r="AH44">
        <f>INDEX(Data!$C$5:$BP$360,'Kontrolní List'!$A44,'Kontrolní List'!AH$1)</f>
        <v>0</v>
      </c>
      <c r="AI44">
        <f>INDEX(Data!$C$5:$BP$360,'Kontrolní List'!$A44,'Kontrolní List'!AI$1)</f>
        <v>19</v>
      </c>
      <c r="AJ44">
        <f>INDEX(Data!$C$5:$BP$360,'Kontrolní List'!$A44,'Kontrolní List'!AJ$1)</f>
        <v>0</v>
      </c>
      <c r="AK44">
        <f>INDEX(Data!$C$5:$BP$360,'Kontrolní List'!$A44,'Kontrolní List'!AK$1)</f>
        <v>0</v>
      </c>
      <c r="AL44">
        <f t="shared" si="4"/>
        <v>0</v>
      </c>
      <c r="AM44">
        <f>INDEX(Data!$C$5:$BP$360,'Kontrolní List'!$A44,'Kontrolní List'!AM$1)</f>
        <v>2.2080000000000002</v>
      </c>
      <c r="AN44">
        <f>INDEX(Data!$C$5:$BP$360,'Kontrolní List'!$A44,'Kontrolní List'!AN$1)</f>
        <v>19</v>
      </c>
      <c r="AO44">
        <f>INDEX(Data!$C$5:$BP$360,'Kontrolní List'!$A44,'Kontrolní List'!AO$1)</f>
        <v>8.3960000000000008</v>
      </c>
      <c r="AP44" t="b">
        <f t="shared" si="5"/>
        <v>1</v>
      </c>
      <c r="AQ44" t="b">
        <f t="shared" si="6"/>
        <v>1</v>
      </c>
      <c r="AR44" t="b">
        <f t="shared" si="7"/>
        <v>1</v>
      </c>
      <c r="AT44" s="35">
        <f t="shared" si="8"/>
        <v>0.89158858715790579</v>
      </c>
      <c r="AU44" s="36" t="s">
        <v>570</v>
      </c>
      <c r="AV44" s="1"/>
    </row>
    <row r="45" spans="1:48" x14ac:dyDescent="0.25">
      <c r="A45">
        <v>43</v>
      </c>
      <c r="B45" t="str">
        <f>INDEX(Data!$C$5:$BP$360,'Kontrolní List'!$A45,'Kontrolní List'!B$1)</f>
        <v>Kotelna - ZŠ Velká Chuchle</v>
      </c>
      <c r="C45" t="str">
        <f>INDEX(Data!$C$5:$BP$360,'Kontrolní List'!$A45,'Kontrolní List'!C$1)</f>
        <v>Únor</v>
      </c>
      <c r="D45">
        <f>INDEX(Data!$C$5:$BP$360,'Kontrolní List'!$A45,'Kontrolní List'!D$1)</f>
        <v>37.475999999999999</v>
      </c>
      <c r="E45">
        <f>INDEX(Data!$C$5:$BP$360,'Kontrolní List'!$A45,'Kontrolní List'!E$1)</f>
        <v>12.523999999999999</v>
      </c>
      <c r="F45">
        <f>INDEX(Data!$C$5:$BP$360,'Kontrolní List'!$A45,'Kontrolní List'!F$1)</f>
        <v>24.952000000000002</v>
      </c>
      <c r="G45">
        <f>INDEX(Data!$C$5:$BP$360,'Kontrolní List'!$A45,'Kontrolní List'!G$1)</f>
        <v>35.296999999999997</v>
      </c>
      <c r="H45">
        <f t="shared" si="0"/>
        <v>0</v>
      </c>
      <c r="I45">
        <f>INDEX(Data!$C$5:$BP$360,'Kontrolní List'!$A45,'Kontrolní List'!I$1)</f>
        <v>9.6199999999999992</v>
      </c>
      <c r="J45">
        <f>INDEX(Data!$C$5:$BP$360,'Kontrolní List'!$A45,'Kontrolní List'!J$1)</f>
        <v>0</v>
      </c>
      <c r="K45">
        <f>INDEX(Data!$C$5:$BP$360,'Kontrolní List'!$A45,'Kontrolní List'!K$1)</f>
        <v>0</v>
      </c>
      <c r="L45">
        <f>INDEX(Data!$C$5:$BP$360,'Kontrolní List'!$A45,'Kontrolní List'!L$1)</f>
        <v>0</v>
      </c>
      <c r="M45">
        <f>INDEX(Data!$C$5:$BP$360,'Kontrolní List'!$A45,'Kontrolní List'!M$1)</f>
        <v>0</v>
      </c>
      <c r="N45">
        <f>INDEX(Data!$C$5:$BP$360,'Kontrolní List'!$A45,'Kontrolní List'!N$1)</f>
        <v>9.6199999999999992</v>
      </c>
      <c r="O45">
        <f t="shared" si="1"/>
        <v>0</v>
      </c>
      <c r="P45">
        <f>INDEX(Data!$C$5:$BP$360,'Kontrolní List'!$A45,'Kontrolní List'!P$1)</f>
        <v>69</v>
      </c>
      <c r="Q45">
        <f>INDEX(Data!$C$5:$BP$360,'Kontrolní List'!$A45,'Kontrolní List'!Q$1)</f>
        <v>69</v>
      </c>
      <c r="R45">
        <f t="shared" si="2"/>
        <v>0</v>
      </c>
      <c r="S45">
        <f>INDEX(Data!$C$5:$BP$360,'Kontrolní List'!$A45,'Kontrolní List'!S$1)</f>
        <v>6.1630000000000003</v>
      </c>
      <c r="T45">
        <f>INDEX(Data!$C$5:$BP$360,'Kontrolní List'!$A45,'Kontrolní List'!T$1)</f>
        <v>0</v>
      </c>
      <c r="U45">
        <f>INDEX(Data!$C$5:$BP$360,'Kontrolní List'!$A45,'Kontrolní List'!U$1)</f>
        <v>0</v>
      </c>
      <c r="V45">
        <f>INDEX(Data!$C$5:$BP$360,'Kontrolní List'!$A45,'Kontrolní List'!V$1)</f>
        <v>0</v>
      </c>
      <c r="W45">
        <f>INDEX(Data!$C$5:$BP$360,'Kontrolní List'!$A45,'Kontrolní List'!W$1)</f>
        <v>0</v>
      </c>
      <c r="X45">
        <f>INDEX(Data!$C$5:$BP$360,'Kontrolní List'!$A45,'Kontrolní List'!X$1)</f>
        <v>0</v>
      </c>
      <c r="Y45">
        <f>INDEX(Data!$C$5:$BP$360,'Kontrolní List'!$A45,'Kontrolní List'!Y$1)</f>
        <v>3.4569999999999999</v>
      </c>
      <c r="Z45">
        <f>INDEX(Data!$C$5:$BP$360,'Kontrolní List'!$A45,'Kontrolní List'!Z$1)</f>
        <v>0</v>
      </c>
      <c r="AA45">
        <f>INDEX(Data!$C$5:$BP$360,'Kontrolní List'!$A45,'Kontrolní List'!AA$1)</f>
        <v>0</v>
      </c>
      <c r="AB45">
        <f t="shared" si="3"/>
        <v>0</v>
      </c>
      <c r="AC45">
        <f>INDEX(Data!$C$5:$BP$360,'Kontrolní List'!$A45,'Kontrolní List'!AC$1)</f>
        <v>69</v>
      </c>
      <c r="AD45">
        <f>INDEX(Data!$C$5:$BP$360,'Kontrolní List'!$A45,'Kontrolní List'!AD$1)</f>
        <v>0</v>
      </c>
      <c r="AE45">
        <f>INDEX(Data!$C$5:$BP$360,'Kontrolní List'!$A45,'Kontrolní List'!AE$1)</f>
        <v>0</v>
      </c>
      <c r="AF45">
        <f>INDEX(Data!$C$5:$BP$360,'Kontrolní List'!$A45,'Kontrolní List'!AF$1)</f>
        <v>0</v>
      </c>
      <c r="AG45">
        <f>INDEX(Data!$C$5:$BP$360,'Kontrolní List'!$A45,'Kontrolní List'!AG$1)</f>
        <v>0</v>
      </c>
      <c r="AH45">
        <f>INDEX(Data!$C$5:$BP$360,'Kontrolní List'!$A45,'Kontrolní List'!AH$1)</f>
        <v>0</v>
      </c>
      <c r="AI45">
        <f>INDEX(Data!$C$5:$BP$360,'Kontrolní List'!$A45,'Kontrolní List'!AI$1)</f>
        <v>0</v>
      </c>
      <c r="AJ45">
        <f>INDEX(Data!$C$5:$BP$360,'Kontrolní List'!$A45,'Kontrolní List'!AJ$1)</f>
        <v>0</v>
      </c>
      <c r="AK45">
        <f>INDEX(Data!$C$5:$BP$360,'Kontrolní List'!$A45,'Kontrolní List'!AK$1)</f>
        <v>0</v>
      </c>
      <c r="AL45">
        <f t="shared" si="4"/>
        <v>0</v>
      </c>
      <c r="AM45">
        <f>INDEX(Data!$C$5:$BP$360,'Kontrolní List'!$A45,'Kontrolní List'!AM$1)</f>
        <v>9.6199999999999992</v>
      </c>
      <c r="AN45">
        <f>INDEX(Data!$C$5:$BP$360,'Kontrolní List'!$A45,'Kontrolní List'!AN$1)</f>
        <v>69</v>
      </c>
      <c r="AO45">
        <f>INDEX(Data!$C$5:$BP$360,'Kontrolní List'!$A45,'Kontrolní List'!AO$1)</f>
        <v>37.475999999999999</v>
      </c>
      <c r="AP45" t="b">
        <f t="shared" si="5"/>
        <v>1</v>
      </c>
      <c r="AQ45" t="b">
        <f t="shared" si="6"/>
        <v>1</v>
      </c>
      <c r="AR45" t="b">
        <f t="shared" si="7"/>
        <v>1</v>
      </c>
      <c r="AT45" s="35">
        <f t="shared" si="8"/>
        <v>0.76813605151741571</v>
      </c>
      <c r="AU45" s="36" t="s">
        <v>570</v>
      </c>
      <c r="AV45" s="1"/>
    </row>
    <row r="46" spans="1:48" x14ac:dyDescent="0.25">
      <c r="A46">
        <v>44</v>
      </c>
      <c r="B46" t="str">
        <f>INDEX(Data!$C$5:$BP$360,'Kontrolní List'!$A46,'Kontrolní List'!B$1)</f>
        <v>KJ - Kraslice, Školní</v>
      </c>
      <c r="C46" t="str">
        <f>INDEX(Data!$C$5:$BP$360,'Kontrolní List'!$A46,'Kontrolní List'!C$1)</f>
        <v>Únor</v>
      </c>
      <c r="D46">
        <f>INDEX(Data!$C$5:$BP$360,'Kontrolní List'!$A46,'Kontrolní List'!D$1)</f>
        <v>884.50199999999995</v>
      </c>
      <c r="E46">
        <f>INDEX(Data!$C$5:$BP$360,'Kontrolní List'!$A46,'Kontrolní List'!E$1)</f>
        <v>391.64100000000002</v>
      </c>
      <c r="F46">
        <f>INDEX(Data!$C$5:$BP$360,'Kontrolní List'!$A46,'Kontrolní List'!F$1)</f>
        <v>492.86099999999999</v>
      </c>
      <c r="G46">
        <f>INDEX(Data!$C$5:$BP$360,'Kontrolní List'!$A46,'Kontrolní List'!G$1)</f>
        <v>35.478999999999999</v>
      </c>
      <c r="H46">
        <f t="shared" si="0"/>
        <v>0</v>
      </c>
      <c r="I46">
        <f>INDEX(Data!$C$5:$BP$360,'Kontrolní List'!$A46,'Kontrolní List'!I$1)</f>
        <v>323.37</v>
      </c>
      <c r="J46">
        <f>INDEX(Data!$C$5:$BP$360,'Kontrolní List'!$A46,'Kontrolní List'!J$1)</f>
        <v>4.2</v>
      </c>
      <c r="K46">
        <f>INDEX(Data!$C$5:$BP$360,'Kontrolní List'!$A46,'Kontrolní List'!K$1)</f>
        <v>5.2859999999999996</v>
      </c>
      <c r="L46">
        <f>INDEX(Data!$C$5:$BP$360,'Kontrolní List'!$A46,'Kontrolní List'!L$1)</f>
        <v>0</v>
      </c>
      <c r="M46">
        <f>INDEX(Data!$C$5:$BP$360,'Kontrolní List'!$A46,'Kontrolní List'!M$1)</f>
        <v>0</v>
      </c>
      <c r="N46">
        <f>INDEX(Data!$C$5:$BP$360,'Kontrolní List'!$A46,'Kontrolní List'!N$1)</f>
        <v>313.88400000000001</v>
      </c>
      <c r="O46">
        <f t="shared" si="1"/>
        <v>0</v>
      </c>
      <c r="P46">
        <f>INDEX(Data!$C$5:$BP$360,'Kontrolní List'!$A46,'Kontrolní List'!P$1)</f>
        <v>1465</v>
      </c>
      <c r="Q46">
        <f>INDEX(Data!$C$5:$BP$360,'Kontrolní List'!$A46,'Kontrolní List'!Q$1)</f>
        <v>1465</v>
      </c>
      <c r="R46">
        <f t="shared" si="2"/>
        <v>0</v>
      </c>
      <c r="S46">
        <f>INDEX(Data!$C$5:$BP$360,'Kontrolní List'!$A46,'Kontrolní List'!S$1)</f>
        <v>313.88400000000001</v>
      </c>
      <c r="T46">
        <f>INDEX(Data!$C$5:$BP$360,'Kontrolní List'!$A46,'Kontrolní List'!T$1)</f>
        <v>0</v>
      </c>
      <c r="U46">
        <f>INDEX(Data!$C$5:$BP$360,'Kontrolní List'!$A46,'Kontrolní List'!U$1)</f>
        <v>0</v>
      </c>
      <c r="V46">
        <f>INDEX(Data!$C$5:$BP$360,'Kontrolní List'!$A46,'Kontrolní List'!V$1)</f>
        <v>0</v>
      </c>
      <c r="W46">
        <f>INDEX(Data!$C$5:$BP$360,'Kontrolní List'!$A46,'Kontrolní List'!W$1)</f>
        <v>0</v>
      </c>
      <c r="X46">
        <f>INDEX(Data!$C$5:$BP$360,'Kontrolní List'!$A46,'Kontrolní List'!X$1)</f>
        <v>0</v>
      </c>
      <c r="Y46">
        <f>INDEX(Data!$C$5:$BP$360,'Kontrolní List'!$A46,'Kontrolní List'!Y$1)</f>
        <v>0</v>
      </c>
      <c r="Z46">
        <f>INDEX(Data!$C$5:$BP$360,'Kontrolní List'!$A46,'Kontrolní List'!Z$1)</f>
        <v>0</v>
      </c>
      <c r="AA46">
        <f>INDEX(Data!$C$5:$BP$360,'Kontrolní List'!$A46,'Kontrolní List'!AA$1)</f>
        <v>0</v>
      </c>
      <c r="AB46">
        <f t="shared" si="3"/>
        <v>0</v>
      </c>
      <c r="AC46">
        <f>INDEX(Data!$C$5:$BP$360,'Kontrolní List'!$A46,'Kontrolní List'!AC$1)</f>
        <v>1465</v>
      </c>
      <c r="AD46">
        <f>INDEX(Data!$C$5:$BP$360,'Kontrolní List'!$A46,'Kontrolní List'!AD$1)</f>
        <v>0</v>
      </c>
      <c r="AE46">
        <f>INDEX(Data!$C$5:$BP$360,'Kontrolní List'!$A46,'Kontrolní List'!AE$1)</f>
        <v>0</v>
      </c>
      <c r="AF46">
        <f>INDEX(Data!$C$5:$BP$360,'Kontrolní List'!$A46,'Kontrolní List'!AF$1)</f>
        <v>0</v>
      </c>
      <c r="AG46">
        <f>INDEX(Data!$C$5:$BP$360,'Kontrolní List'!$A46,'Kontrolní List'!AG$1)</f>
        <v>0</v>
      </c>
      <c r="AH46">
        <f>INDEX(Data!$C$5:$BP$360,'Kontrolní List'!$A46,'Kontrolní List'!AH$1)</f>
        <v>0</v>
      </c>
      <c r="AI46">
        <f>INDEX(Data!$C$5:$BP$360,'Kontrolní List'!$A46,'Kontrolní List'!AI$1)</f>
        <v>0</v>
      </c>
      <c r="AJ46">
        <f>INDEX(Data!$C$5:$BP$360,'Kontrolní List'!$A46,'Kontrolní List'!AJ$1)</f>
        <v>0</v>
      </c>
      <c r="AK46">
        <f>INDEX(Data!$C$5:$BP$360,'Kontrolní List'!$A46,'Kontrolní List'!AK$1)</f>
        <v>0</v>
      </c>
      <c r="AL46">
        <f t="shared" si="4"/>
        <v>0</v>
      </c>
      <c r="AM46">
        <f>INDEX(Data!$C$5:$BP$360,'Kontrolní List'!$A46,'Kontrolní List'!AM$1)</f>
        <v>323.37</v>
      </c>
      <c r="AN46">
        <f>INDEX(Data!$C$5:$BP$360,'Kontrolní List'!$A46,'Kontrolní List'!AN$1)</f>
        <v>1465</v>
      </c>
      <c r="AO46">
        <f>INDEX(Data!$C$5:$BP$360,'Kontrolní List'!$A46,'Kontrolní List'!AO$1)</f>
        <v>884.50199999999995</v>
      </c>
      <c r="AP46" t="b">
        <f t="shared" si="5"/>
        <v>1</v>
      </c>
      <c r="AQ46" t="b">
        <f t="shared" si="6"/>
        <v>1</v>
      </c>
      <c r="AR46" t="b">
        <f t="shared" si="7"/>
        <v>1</v>
      </c>
      <c r="AT46" s="35">
        <f t="shared" si="8"/>
        <v>0.82567868070896899</v>
      </c>
      <c r="AU46" s="36" t="s">
        <v>570</v>
      </c>
      <c r="AV46" s="1"/>
    </row>
    <row r="47" spans="1:48" x14ac:dyDescent="0.25">
      <c r="A47">
        <v>45</v>
      </c>
      <c r="B47" t="str">
        <f>INDEX(Data!$C$5:$BP$360,'Kontrolní List'!$A47,'Kontrolní List'!B$1)</f>
        <v>KJ - Kraslice, Pohraniční stráže</v>
      </c>
      <c r="C47" t="str">
        <f>INDEX(Data!$C$5:$BP$360,'Kontrolní List'!$A47,'Kontrolní List'!C$1)</f>
        <v>Únor</v>
      </c>
      <c r="D47">
        <f>INDEX(Data!$C$5:$BP$360,'Kontrolní List'!$A47,'Kontrolní List'!D$1)</f>
        <v>1108.5650000000001</v>
      </c>
      <c r="E47">
        <f>INDEX(Data!$C$5:$BP$360,'Kontrolní List'!$A47,'Kontrolní List'!E$1)</f>
        <v>503.34699999999998</v>
      </c>
      <c r="F47">
        <f>INDEX(Data!$C$5:$BP$360,'Kontrolní List'!$A47,'Kontrolní List'!F$1)</f>
        <v>605.21799999999996</v>
      </c>
      <c r="G47">
        <f>INDEX(Data!$C$5:$BP$360,'Kontrolní List'!$A47,'Kontrolní List'!G$1)</f>
        <v>35.478999999999999</v>
      </c>
      <c r="H47">
        <f t="shared" si="0"/>
        <v>0</v>
      </c>
      <c r="I47">
        <f>INDEX(Data!$C$5:$BP$360,'Kontrolní List'!$A47,'Kontrolní List'!I$1)</f>
        <v>409.14</v>
      </c>
      <c r="J47">
        <f>INDEX(Data!$C$5:$BP$360,'Kontrolní List'!$A47,'Kontrolní List'!J$1)</f>
        <v>3.5390000000000001</v>
      </c>
      <c r="K47">
        <f>INDEX(Data!$C$5:$BP$360,'Kontrolní List'!$A47,'Kontrolní List'!K$1)</f>
        <v>4.2549999999999999</v>
      </c>
      <c r="L47">
        <f>INDEX(Data!$C$5:$BP$360,'Kontrolní List'!$A47,'Kontrolní List'!L$1)</f>
        <v>0</v>
      </c>
      <c r="M47">
        <f>INDEX(Data!$C$5:$BP$360,'Kontrolní List'!$A47,'Kontrolní List'!M$1)</f>
        <v>0</v>
      </c>
      <c r="N47">
        <f>INDEX(Data!$C$5:$BP$360,'Kontrolní List'!$A47,'Kontrolní List'!N$1)</f>
        <v>401.346</v>
      </c>
      <c r="O47">
        <f t="shared" si="1"/>
        <v>0</v>
      </c>
      <c r="P47">
        <f>INDEX(Data!$C$5:$BP$360,'Kontrolní List'!$A47,'Kontrolní List'!P$1)</f>
        <v>1771</v>
      </c>
      <c r="Q47">
        <f>INDEX(Data!$C$5:$BP$360,'Kontrolní List'!$A47,'Kontrolní List'!Q$1)</f>
        <v>1771</v>
      </c>
      <c r="R47">
        <f t="shared" si="2"/>
        <v>0</v>
      </c>
      <c r="S47">
        <f>INDEX(Data!$C$5:$BP$360,'Kontrolní List'!$A47,'Kontrolní List'!S$1)</f>
        <v>401.346</v>
      </c>
      <c r="T47">
        <f>INDEX(Data!$C$5:$BP$360,'Kontrolní List'!$A47,'Kontrolní List'!T$1)</f>
        <v>0</v>
      </c>
      <c r="U47">
        <f>INDEX(Data!$C$5:$BP$360,'Kontrolní List'!$A47,'Kontrolní List'!U$1)</f>
        <v>0</v>
      </c>
      <c r="V47">
        <f>INDEX(Data!$C$5:$BP$360,'Kontrolní List'!$A47,'Kontrolní List'!V$1)</f>
        <v>0</v>
      </c>
      <c r="W47">
        <f>INDEX(Data!$C$5:$BP$360,'Kontrolní List'!$A47,'Kontrolní List'!W$1)</f>
        <v>0</v>
      </c>
      <c r="X47">
        <f>INDEX(Data!$C$5:$BP$360,'Kontrolní List'!$A47,'Kontrolní List'!X$1)</f>
        <v>0</v>
      </c>
      <c r="Y47">
        <f>INDEX(Data!$C$5:$BP$360,'Kontrolní List'!$A47,'Kontrolní List'!Y$1)</f>
        <v>0</v>
      </c>
      <c r="Z47">
        <f>INDEX(Data!$C$5:$BP$360,'Kontrolní List'!$A47,'Kontrolní List'!Z$1)</f>
        <v>0</v>
      </c>
      <c r="AA47">
        <f>INDEX(Data!$C$5:$BP$360,'Kontrolní List'!$A47,'Kontrolní List'!AA$1)</f>
        <v>0</v>
      </c>
      <c r="AB47">
        <f t="shared" si="3"/>
        <v>0</v>
      </c>
      <c r="AC47">
        <f>INDEX(Data!$C$5:$BP$360,'Kontrolní List'!$A47,'Kontrolní List'!AC$1)</f>
        <v>1771</v>
      </c>
      <c r="AD47">
        <f>INDEX(Data!$C$5:$BP$360,'Kontrolní List'!$A47,'Kontrolní List'!AD$1)</f>
        <v>0</v>
      </c>
      <c r="AE47">
        <f>INDEX(Data!$C$5:$BP$360,'Kontrolní List'!$A47,'Kontrolní List'!AE$1)</f>
        <v>0</v>
      </c>
      <c r="AF47">
        <f>INDEX(Data!$C$5:$BP$360,'Kontrolní List'!$A47,'Kontrolní List'!AF$1)</f>
        <v>0</v>
      </c>
      <c r="AG47">
        <f>INDEX(Data!$C$5:$BP$360,'Kontrolní List'!$A47,'Kontrolní List'!AG$1)</f>
        <v>0</v>
      </c>
      <c r="AH47">
        <f>INDEX(Data!$C$5:$BP$360,'Kontrolní List'!$A47,'Kontrolní List'!AH$1)</f>
        <v>0</v>
      </c>
      <c r="AI47">
        <f>INDEX(Data!$C$5:$BP$360,'Kontrolní List'!$A47,'Kontrolní List'!AI$1)</f>
        <v>0</v>
      </c>
      <c r="AJ47">
        <f>INDEX(Data!$C$5:$BP$360,'Kontrolní List'!$A47,'Kontrolní List'!AJ$1)</f>
        <v>0</v>
      </c>
      <c r="AK47">
        <f>INDEX(Data!$C$5:$BP$360,'Kontrolní List'!$A47,'Kontrolní List'!AK$1)</f>
        <v>0</v>
      </c>
      <c r="AL47">
        <f t="shared" si="4"/>
        <v>0</v>
      </c>
      <c r="AM47">
        <f>INDEX(Data!$C$5:$BP$360,'Kontrolní List'!$A47,'Kontrolní List'!AM$1)</f>
        <v>409.14</v>
      </c>
      <c r="AN47">
        <f>INDEX(Data!$C$5:$BP$360,'Kontrolní List'!$A47,'Kontrolní List'!AN$1)</f>
        <v>1771</v>
      </c>
      <c r="AO47">
        <f>INDEX(Data!$C$5:$BP$360,'Kontrolní List'!$A47,'Kontrolní List'!AO$1)</f>
        <v>1108.5650000000001</v>
      </c>
      <c r="AP47" t="b">
        <f t="shared" si="5"/>
        <v>1</v>
      </c>
      <c r="AQ47" t="b">
        <f t="shared" si="6"/>
        <v>1</v>
      </c>
      <c r="AR47" t="b">
        <f t="shared" si="7"/>
        <v>1</v>
      </c>
      <c r="AT47" s="35">
        <f t="shared" si="8"/>
        <v>0.81283861969703575</v>
      </c>
      <c r="AU47" s="36" t="s">
        <v>570</v>
      </c>
      <c r="AV47" s="1"/>
    </row>
    <row r="48" spans="1:48" x14ac:dyDescent="0.25">
      <c r="A48">
        <v>46</v>
      </c>
      <c r="B48" t="str">
        <f>INDEX(Data!$C$5:$BP$360,'Kontrolní List'!$A48,'Kontrolní List'!B$1)</f>
        <v>KJ - Krupka</v>
      </c>
      <c r="C48" t="str">
        <f>INDEX(Data!$C$5:$BP$360,'Kontrolní List'!$A48,'Kontrolní List'!C$1)</f>
        <v>Únor</v>
      </c>
      <c r="D48">
        <f>INDEX(Data!$C$5:$BP$360,'Kontrolní List'!$A48,'Kontrolní List'!D$1)</f>
        <v>1525.039</v>
      </c>
      <c r="E48">
        <f>INDEX(Data!$C$5:$BP$360,'Kontrolní List'!$A48,'Kontrolní List'!E$1)</f>
        <v>712.62300000000005</v>
      </c>
      <c r="F48">
        <f>INDEX(Data!$C$5:$BP$360,'Kontrolní List'!$A48,'Kontrolní List'!F$1)</f>
        <v>812.41600000000005</v>
      </c>
      <c r="G48">
        <f>INDEX(Data!$C$5:$BP$360,'Kontrolní List'!$A48,'Kontrolní List'!G$1)</f>
        <v>35.363999999999997</v>
      </c>
      <c r="H48">
        <f t="shared" si="0"/>
        <v>0</v>
      </c>
      <c r="I48">
        <f>INDEX(Data!$C$5:$BP$360,'Kontrolní List'!$A48,'Kontrolní List'!I$1)</f>
        <v>589.89300000000003</v>
      </c>
      <c r="J48">
        <f>INDEX(Data!$C$5:$BP$360,'Kontrolní List'!$A48,'Kontrolní List'!J$1)</f>
        <v>4.6849999999999996</v>
      </c>
      <c r="K48">
        <f>INDEX(Data!$C$5:$BP$360,'Kontrolní List'!$A48,'Kontrolní List'!K$1)</f>
        <v>5.3419999999999996</v>
      </c>
      <c r="L48">
        <f>INDEX(Data!$C$5:$BP$360,'Kontrolní List'!$A48,'Kontrolní List'!L$1)</f>
        <v>0</v>
      </c>
      <c r="M48">
        <f>INDEX(Data!$C$5:$BP$360,'Kontrolní List'!$A48,'Kontrolní List'!M$1)</f>
        <v>0</v>
      </c>
      <c r="N48">
        <f>INDEX(Data!$C$5:$BP$360,'Kontrolní List'!$A48,'Kontrolní List'!N$1)</f>
        <v>579.86599999999999</v>
      </c>
      <c r="O48">
        <f t="shared" si="1"/>
        <v>0</v>
      </c>
      <c r="P48">
        <f>INDEX(Data!$C$5:$BP$360,'Kontrolní List'!$A48,'Kontrolní List'!P$1)</f>
        <v>2421</v>
      </c>
      <c r="Q48">
        <f>INDEX(Data!$C$5:$BP$360,'Kontrolní List'!$A48,'Kontrolní List'!Q$1)</f>
        <v>2421</v>
      </c>
      <c r="R48">
        <f t="shared" si="2"/>
        <v>0</v>
      </c>
      <c r="S48">
        <f>INDEX(Data!$C$5:$BP$360,'Kontrolní List'!$A48,'Kontrolní List'!S$1)</f>
        <v>579.86599999999999</v>
      </c>
      <c r="T48">
        <f>INDEX(Data!$C$5:$BP$360,'Kontrolní List'!$A48,'Kontrolní List'!T$1)</f>
        <v>0</v>
      </c>
      <c r="U48">
        <f>INDEX(Data!$C$5:$BP$360,'Kontrolní List'!$A48,'Kontrolní List'!U$1)</f>
        <v>0</v>
      </c>
      <c r="V48">
        <f>INDEX(Data!$C$5:$BP$360,'Kontrolní List'!$A48,'Kontrolní List'!V$1)</f>
        <v>0</v>
      </c>
      <c r="W48">
        <f>INDEX(Data!$C$5:$BP$360,'Kontrolní List'!$A48,'Kontrolní List'!W$1)</f>
        <v>0</v>
      </c>
      <c r="X48">
        <f>INDEX(Data!$C$5:$BP$360,'Kontrolní List'!$A48,'Kontrolní List'!X$1)</f>
        <v>0</v>
      </c>
      <c r="Y48">
        <f>INDEX(Data!$C$5:$BP$360,'Kontrolní List'!$A48,'Kontrolní List'!Y$1)</f>
        <v>0</v>
      </c>
      <c r="Z48">
        <f>INDEX(Data!$C$5:$BP$360,'Kontrolní List'!$A48,'Kontrolní List'!Z$1)</f>
        <v>0</v>
      </c>
      <c r="AA48">
        <f>INDEX(Data!$C$5:$BP$360,'Kontrolní List'!$A48,'Kontrolní List'!AA$1)</f>
        <v>0</v>
      </c>
      <c r="AB48">
        <f t="shared" si="3"/>
        <v>0</v>
      </c>
      <c r="AC48">
        <f>INDEX(Data!$C$5:$BP$360,'Kontrolní List'!$A48,'Kontrolní List'!AC$1)</f>
        <v>2421</v>
      </c>
      <c r="AD48">
        <f>INDEX(Data!$C$5:$BP$360,'Kontrolní List'!$A48,'Kontrolní List'!AD$1)</f>
        <v>0</v>
      </c>
      <c r="AE48">
        <f>INDEX(Data!$C$5:$BP$360,'Kontrolní List'!$A48,'Kontrolní List'!AE$1)</f>
        <v>0</v>
      </c>
      <c r="AF48">
        <f>INDEX(Data!$C$5:$BP$360,'Kontrolní List'!$A48,'Kontrolní List'!AF$1)</f>
        <v>0</v>
      </c>
      <c r="AG48">
        <f>INDEX(Data!$C$5:$BP$360,'Kontrolní List'!$A48,'Kontrolní List'!AG$1)</f>
        <v>0</v>
      </c>
      <c r="AH48">
        <f>INDEX(Data!$C$5:$BP$360,'Kontrolní List'!$A48,'Kontrolní List'!AH$1)</f>
        <v>0</v>
      </c>
      <c r="AI48">
        <f>INDEX(Data!$C$5:$BP$360,'Kontrolní List'!$A48,'Kontrolní List'!AI$1)</f>
        <v>0</v>
      </c>
      <c r="AJ48">
        <f>INDEX(Data!$C$5:$BP$360,'Kontrolní List'!$A48,'Kontrolní List'!AJ$1)</f>
        <v>0</v>
      </c>
      <c r="AK48">
        <f>INDEX(Data!$C$5:$BP$360,'Kontrolní List'!$A48,'Kontrolní List'!AK$1)</f>
        <v>0</v>
      </c>
      <c r="AL48">
        <f t="shared" si="4"/>
        <v>0</v>
      </c>
      <c r="AM48">
        <f>INDEX(Data!$C$5:$BP$360,'Kontrolní List'!$A48,'Kontrolní List'!AM$1)</f>
        <v>589.89300000000003</v>
      </c>
      <c r="AN48">
        <f>INDEX(Data!$C$5:$BP$360,'Kontrolní List'!$A48,'Kontrolní List'!AN$1)</f>
        <v>2421</v>
      </c>
      <c r="AO48">
        <f>INDEX(Data!$C$5:$BP$360,'Kontrolní List'!$A48,'Kontrolní List'!AO$1)</f>
        <v>1525.039</v>
      </c>
      <c r="AP48" t="b">
        <f t="shared" si="5"/>
        <v>1</v>
      </c>
      <c r="AQ48" t="b">
        <f t="shared" si="6"/>
        <v>1</v>
      </c>
      <c r="AR48" t="b">
        <f t="shared" si="7"/>
        <v>1</v>
      </c>
      <c r="AT48" s="35">
        <f t="shared" si="8"/>
        <v>0.82777751913229758</v>
      </c>
      <c r="AU48" s="36" t="s">
        <v>570</v>
      </c>
      <c r="AV48" s="1"/>
    </row>
    <row r="49" spans="1:48" x14ac:dyDescent="0.25">
      <c r="A49">
        <v>47</v>
      </c>
      <c r="B49" t="str">
        <f>INDEX(Data!$C$5:$BP$360,'Kontrolní List'!$A49,'Kontrolní List'!B$1)</f>
        <v>KJ - Lipník nad Bečvou, ul. Hranická</v>
      </c>
      <c r="C49" t="str">
        <f>INDEX(Data!$C$5:$BP$360,'Kontrolní List'!$A49,'Kontrolní List'!C$1)</f>
        <v>Únor</v>
      </c>
      <c r="D49">
        <f>INDEX(Data!$C$5:$BP$360,'Kontrolní List'!$A49,'Kontrolní List'!D$1)</f>
        <v>44.475999999999999</v>
      </c>
      <c r="E49">
        <f>INDEX(Data!$C$5:$BP$360,'Kontrolní List'!$A49,'Kontrolní List'!E$1)</f>
        <v>14.959</v>
      </c>
      <c r="F49">
        <f>INDEX(Data!$C$5:$BP$360,'Kontrolní List'!$A49,'Kontrolní List'!F$1)</f>
        <v>29.516999999999999</v>
      </c>
      <c r="G49">
        <f>INDEX(Data!$C$5:$BP$360,'Kontrolní List'!$A49,'Kontrolní List'!G$1)</f>
        <v>34.823999999999998</v>
      </c>
      <c r="H49">
        <f t="shared" si="0"/>
        <v>0</v>
      </c>
      <c r="I49">
        <f>INDEX(Data!$C$5:$BP$360,'Kontrolní List'!$A49,'Kontrolní List'!I$1)</f>
        <v>12.951000000000001</v>
      </c>
      <c r="J49">
        <f>INDEX(Data!$C$5:$BP$360,'Kontrolní List'!$A49,'Kontrolní List'!J$1)</f>
        <v>0</v>
      </c>
      <c r="K49">
        <f>INDEX(Data!$C$5:$BP$360,'Kontrolní List'!$A49,'Kontrolní List'!K$1)</f>
        <v>0</v>
      </c>
      <c r="L49">
        <f>INDEX(Data!$C$5:$BP$360,'Kontrolní List'!$A49,'Kontrolní List'!L$1)</f>
        <v>0</v>
      </c>
      <c r="M49">
        <f>INDEX(Data!$C$5:$BP$360,'Kontrolní List'!$A49,'Kontrolní List'!M$1)</f>
        <v>0</v>
      </c>
      <c r="N49">
        <f>INDEX(Data!$C$5:$BP$360,'Kontrolní List'!$A49,'Kontrolní List'!N$1)</f>
        <v>12.951000000000001</v>
      </c>
      <c r="O49">
        <f t="shared" si="1"/>
        <v>0</v>
      </c>
      <c r="P49">
        <f>INDEX(Data!$C$5:$BP$360,'Kontrolní List'!$A49,'Kontrolní List'!P$1)</f>
        <v>92</v>
      </c>
      <c r="Q49">
        <f>INDEX(Data!$C$5:$BP$360,'Kontrolní List'!$A49,'Kontrolní List'!Q$1)</f>
        <v>92</v>
      </c>
      <c r="R49">
        <f t="shared" si="2"/>
        <v>0</v>
      </c>
      <c r="S49">
        <f>INDEX(Data!$C$5:$BP$360,'Kontrolní List'!$A49,'Kontrolní List'!S$1)</f>
        <v>12.951000000000001</v>
      </c>
      <c r="T49">
        <f>INDEX(Data!$C$5:$BP$360,'Kontrolní List'!$A49,'Kontrolní List'!T$1)</f>
        <v>0</v>
      </c>
      <c r="U49">
        <f>INDEX(Data!$C$5:$BP$360,'Kontrolní List'!$A49,'Kontrolní List'!U$1)</f>
        <v>0</v>
      </c>
      <c r="V49">
        <f>INDEX(Data!$C$5:$BP$360,'Kontrolní List'!$A49,'Kontrolní List'!V$1)</f>
        <v>0</v>
      </c>
      <c r="W49">
        <f>INDEX(Data!$C$5:$BP$360,'Kontrolní List'!$A49,'Kontrolní List'!W$1)</f>
        <v>0</v>
      </c>
      <c r="X49">
        <f>INDEX(Data!$C$5:$BP$360,'Kontrolní List'!$A49,'Kontrolní List'!X$1)</f>
        <v>0</v>
      </c>
      <c r="Y49">
        <f>INDEX(Data!$C$5:$BP$360,'Kontrolní List'!$A49,'Kontrolní List'!Y$1)</f>
        <v>0</v>
      </c>
      <c r="Z49">
        <f>INDEX(Data!$C$5:$BP$360,'Kontrolní List'!$A49,'Kontrolní List'!Z$1)</f>
        <v>0</v>
      </c>
      <c r="AA49">
        <f>INDEX(Data!$C$5:$BP$360,'Kontrolní List'!$A49,'Kontrolní List'!AA$1)</f>
        <v>0</v>
      </c>
      <c r="AB49">
        <f t="shared" si="3"/>
        <v>0</v>
      </c>
      <c r="AC49">
        <f>INDEX(Data!$C$5:$BP$360,'Kontrolní List'!$A49,'Kontrolní List'!AC$1)</f>
        <v>92</v>
      </c>
      <c r="AD49">
        <f>INDEX(Data!$C$5:$BP$360,'Kontrolní List'!$A49,'Kontrolní List'!AD$1)</f>
        <v>0</v>
      </c>
      <c r="AE49">
        <f>INDEX(Data!$C$5:$BP$360,'Kontrolní List'!$A49,'Kontrolní List'!AE$1)</f>
        <v>0</v>
      </c>
      <c r="AF49">
        <f>INDEX(Data!$C$5:$BP$360,'Kontrolní List'!$A49,'Kontrolní List'!AF$1)</f>
        <v>0</v>
      </c>
      <c r="AG49">
        <f>INDEX(Data!$C$5:$BP$360,'Kontrolní List'!$A49,'Kontrolní List'!AG$1)</f>
        <v>0</v>
      </c>
      <c r="AH49">
        <f>INDEX(Data!$C$5:$BP$360,'Kontrolní List'!$A49,'Kontrolní List'!AH$1)</f>
        <v>0</v>
      </c>
      <c r="AI49">
        <f>INDEX(Data!$C$5:$BP$360,'Kontrolní List'!$A49,'Kontrolní List'!AI$1)</f>
        <v>0</v>
      </c>
      <c r="AJ49">
        <f>INDEX(Data!$C$5:$BP$360,'Kontrolní List'!$A49,'Kontrolní List'!AJ$1)</f>
        <v>0</v>
      </c>
      <c r="AK49">
        <f>INDEX(Data!$C$5:$BP$360,'Kontrolní List'!$A49,'Kontrolní List'!AK$1)</f>
        <v>0</v>
      </c>
      <c r="AL49">
        <f t="shared" si="4"/>
        <v>0</v>
      </c>
      <c r="AM49">
        <f>INDEX(Data!$C$5:$BP$360,'Kontrolní List'!$A49,'Kontrolní List'!AM$1)</f>
        <v>12.951000000000001</v>
      </c>
      <c r="AN49">
        <f>INDEX(Data!$C$5:$BP$360,'Kontrolní List'!$A49,'Kontrolní List'!AN$1)</f>
        <v>92</v>
      </c>
      <c r="AO49">
        <f>INDEX(Data!$C$5:$BP$360,'Kontrolní List'!$A49,'Kontrolní List'!AO$1)</f>
        <v>44.475999999999999</v>
      </c>
      <c r="AP49" t="b">
        <f t="shared" si="5"/>
        <v>1</v>
      </c>
      <c r="AQ49" t="b">
        <f t="shared" si="6"/>
        <v>1</v>
      </c>
      <c r="AR49" t="b">
        <f t="shared" si="7"/>
        <v>1</v>
      </c>
      <c r="AT49" s="35">
        <f t="shared" si="8"/>
        <v>0.86578279421610649</v>
      </c>
      <c r="AU49" s="36" t="s">
        <v>570</v>
      </c>
      <c r="AV49" s="1"/>
    </row>
    <row r="50" spans="1:48" x14ac:dyDescent="0.25">
      <c r="A50">
        <v>48</v>
      </c>
      <c r="B50" t="str">
        <f>INDEX(Data!$C$5:$BP$360,'Kontrolní List'!$A50,'Kontrolní List'!B$1)</f>
        <v>KJ - Lipník nad Bečvou, ul. Na Bečvě</v>
      </c>
      <c r="C50" t="str">
        <f>INDEX(Data!$C$5:$BP$360,'Kontrolní List'!$A50,'Kontrolní List'!C$1)</f>
        <v>Únor</v>
      </c>
      <c r="D50">
        <f>INDEX(Data!$C$5:$BP$360,'Kontrolní List'!$A50,'Kontrolní List'!D$1)</f>
        <v>761.51400000000001</v>
      </c>
      <c r="E50">
        <f>INDEX(Data!$C$5:$BP$360,'Kontrolní List'!$A50,'Kontrolní List'!E$1)</f>
        <v>354.53300000000002</v>
      </c>
      <c r="F50">
        <f>INDEX(Data!$C$5:$BP$360,'Kontrolní List'!$A50,'Kontrolní List'!F$1)</f>
        <v>406.98099999999999</v>
      </c>
      <c r="G50">
        <f>INDEX(Data!$C$5:$BP$360,'Kontrolní List'!$A50,'Kontrolní List'!G$1)</f>
        <v>34.832000000000001</v>
      </c>
      <c r="H50">
        <f t="shared" si="0"/>
        <v>0</v>
      </c>
      <c r="I50">
        <f>INDEX(Data!$C$5:$BP$360,'Kontrolní List'!$A50,'Kontrolní List'!I$1)</f>
        <v>279.48700000000002</v>
      </c>
      <c r="J50">
        <f>INDEX(Data!$C$5:$BP$360,'Kontrolní List'!$A50,'Kontrolní List'!J$1)</f>
        <v>3.3650000000000002</v>
      </c>
      <c r="K50">
        <f>INDEX(Data!$C$5:$BP$360,'Kontrolní List'!$A50,'Kontrolní List'!K$1)</f>
        <v>3.8620000000000001</v>
      </c>
      <c r="L50">
        <f>INDEX(Data!$C$5:$BP$360,'Kontrolní List'!$A50,'Kontrolní List'!L$1)</f>
        <v>0</v>
      </c>
      <c r="M50">
        <f>INDEX(Data!$C$5:$BP$360,'Kontrolní List'!$A50,'Kontrolní List'!M$1)</f>
        <v>0</v>
      </c>
      <c r="N50">
        <f>INDEX(Data!$C$5:$BP$360,'Kontrolní List'!$A50,'Kontrolní List'!N$1)</f>
        <v>272.26</v>
      </c>
      <c r="O50">
        <f t="shared" si="1"/>
        <v>0</v>
      </c>
      <c r="P50">
        <f>INDEX(Data!$C$5:$BP$360,'Kontrolní List'!$A50,'Kontrolní List'!P$1)</f>
        <v>1155</v>
      </c>
      <c r="Q50">
        <f>INDEX(Data!$C$5:$BP$360,'Kontrolní List'!$A50,'Kontrolní List'!Q$1)</f>
        <v>1155</v>
      </c>
      <c r="R50">
        <f t="shared" si="2"/>
        <v>0</v>
      </c>
      <c r="S50">
        <f>INDEX(Data!$C$5:$BP$360,'Kontrolní List'!$A50,'Kontrolní List'!S$1)</f>
        <v>272.26</v>
      </c>
      <c r="T50">
        <f>INDEX(Data!$C$5:$BP$360,'Kontrolní List'!$A50,'Kontrolní List'!T$1)</f>
        <v>0</v>
      </c>
      <c r="U50">
        <f>INDEX(Data!$C$5:$BP$360,'Kontrolní List'!$A50,'Kontrolní List'!U$1)</f>
        <v>0</v>
      </c>
      <c r="V50">
        <f>INDEX(Data!$C$5:$BP$360,'Kontrolní List'!$A50,'Kontrolní List'!V$1)</f>
        <v>0</v>
      </c>
      <c r="W50">
        <f>INDEX(Data!$C$5:$BP$360,'Kontrolní List'!$A50,'Kontrolní List'!W$1)</f>
        <v>0</v>
      </c>
      <c r="X50">
        <f>INDEX(Data!$C$5:$BP$360,'Kontrolní List'!$A50,'Kontrolní List'!X$1)</f>
        <v>0</v>
      </c>
      <c r="Y50">
        <f>INDEX(Data!$C$5:$BP$360,'Kontrolní List'!$A50,'Kontrolní List'!Y$1)</f>
        <v>0</v>
      </c>
      <c r="Z50">
        <f>INDEX(Data!$C$5:$BP$360,'Kontrolní List'!$A50,'Kontrolní List'!Z$1)</f>
        <v>0</v>
      </c>
      <c r="AA50">
        <f>INDEX(Data!$C$5:$BP$360,'Kontrolní List'!$A50,'Kontrolní List'!AA$1)</f>
        <v>0</v>
      </c>
      <c r="AB50">
        <f t="shared" si="3"/>
        <v>0</v>
      </c>
      <c r="AC50">
        <f>INDEX(Data!$C$5:$BP$360,'Kontrolní List'!$A50,'Kontrolní List'!AC$1)</f>
        <v>1155</v>
      </c>
      <c r="AD50">
        <f>INDEX(Data!$C$5:$BP$360,'Kontrolní List'!$A50,'Kontrolní List'!AD$1)</f>
        <v>0</v>
      </c>
      <c r="AE50">
        <f>INDEX(Data!$C$5:$BP$360,'Kontrolní List'!$A50,'Kontrolní List'!AE$1)</f>
        <v>0</v>
      </c>
      <c r="AF50">
        <f>INDEX(Data!$C$5:$BP$360,'Kontrolní List'!$A50,'Kontrolní List'!AF$1)</f>
        <v>0</v>
      </c>
      <c r="AG50">
        <f>INDEX(Data!$C$5:$BP$360,'Kontrolní List'!$A50,'Kontrolní List'!AG$1)</f>
        <v>0</v>
      </c>
      <c r="AH50">
        <f>INDEX(Data!$C$5:$BP$360,'Kontrolní List'!$A50,'Kontrolní List'!AH$1)</f>
        <v>0</v>
      </c>
      <c r="AI50">
        <f>INDEX(Data!$C$5:$BP$360,'Kontrolní List'!$A50,'Kontrolní List'!AI$1)</f>
        <v>0</v>
      </c>
      <c r="AJ50">
        <f>INDEX(Data!$C$5:$BP$360,'Kontrolní List'!$A50,'Kontrolní List'!AJ$1)</f>
        <v>0</v>
      </c>
      <c r="AK50">
        <f>INDEX(Data!$C$5:$BP$360,'Kontrolní List'!$A50,'Kontrolní List'!AK$1)</f>
        <v>0</v>
      </c>
      <c r="AL50">
        <f t="shared" si="4"/>
        <v>0</v>
      </c>
      <c r="AM50">
        <f>INDEX(Data!$C$5:$BP$360,'Kontrolní List'!$A50,'Kontrolní List'!AM$1)</f>
        <v>279.48700000000002</v>
      </c>
      <c r="AN50">
        <f>INDEX(Data!$C$5:$BP$360,'Kontrolní List'!$A50,'Kontrolní List'!AN$1)</f>
        <v>1155</v>
      </c>
      <c r="AO50">
        <f>INDEX(Data!$C$5:$BP$360,'Kontrolní List'!$A50,'Kontrolní List'!AO$1)</f>
        <v>761.51400000000001</v>
      </c>
      <c r="AP50" t="b">
        <f t="shared" si="5"/>
        <v>1</v>
      </c>
      <c r="AQ50" t="b">
        <f t="shared" si="6"/>
        <v>1</v>
      </c>
      <c r="AR50" t="b">
        <f t="shared" si="7"/>
        <v>1</v>
      </c>
      <c r="AT50" s="35">
        <f t="shared" si="8"/>
        <v>0.78832474955592846</v>
      </c>
      <c r="AU50" s="36" t="s">
        <v>570</v>
      </c>
      <c r="AV50" s="1"/>
    </row>
    <row r="51" spans="1:48" x14ac:dyDescent="0.25">
      <c r="A51">
        <v>49</v>
      </c>
      <c r="B51" t="str">
        <f>INDEX(Data!$C$5:$BP$360,'Kontrolní List'!$A51,'Kontrolní List'!B$1)</f>
        <v>KJ - Litomyšl</v>
      </c>
      <c r="C51" t="str">
        <f>INDEX(Data!$C$5:$BP$360,'Kontrolní List'!$A51,'Kontrolní List'!C$1)</f>
        <v>Únor</v>
      </c>
      <c r="D51">
        <f>INDEX(Data!$C$5:$BP$360,'Kontrolní List'!$A51,'Kontrolní List'!D$1)</f>
        <v>249.21199999999999</v>
      </c>
      <c r="E51">
        <f>INDEX(Data!$C$5:$BP$360,'Kontrolní List'!$A51,'Kontrolní List'!E$1)</f>
        <v>108.37</v>
      </c>
      <c r="F51">
        <f>INDEX(Data!$C$5:$BP$360,'Kontrolní List'!$A51,'Kontrolní List'!F$1)</f>
        <v>140.84200000000001</v>
      </c>
      <c r="G51">
        <f>INDEX(Data!$C$5:$BP$360,'Kontrolní List'!$A51,'Kontrolní List'!G$1)</f>
        <v>34.988</v>
      </c>
      <c r="H51">
        <f t="shared" si="0"/>
        <v>0</v>
      </c>
      <c r="I51">
        <f>INDEX(Data!$C$5:$BP$360,'Kontrolní List'!$A51,'Kontrolní List'!I$1)</f>
        <v>85.28</v>
      </c>
      <c r="J51">
        <f>INDEX(Data!$C$5:$BP$360,'Kontrolní List'!$A51,'Kontrolní List'!J$1)</f>
        <v>0.58299999999999996</v>
      </c>
      <c r="K51">
        <f>INDEX(Data!$C$5:$BP$360,'Kontrolní List'!$A51,'Kontrolní List'!K$1)</f>
        <v>0.75800000000000001</v>
      </c>
      <c r="L51">
        <f>INDEX(Data!$C$5:$BP$360,'Kontrolní List'!$A51,'Kontrolní List'!L$1)</f>
        <v>0</v>
      </c>
      <c r="M51">
        <f>INDEX(Data!$C$5:$BP$360,'Kontrolní List'!$A51,'Kontrolní List'!M$1)</f>
        <v>0</v>
      </c>
      <c r="N51">
        <f>INDEX(Data!$C$5:$BP$360,'Kontrolní List'!$A51,'Kontrolní List'!N$1)</f>
        <v>83.938999999999993</v>
      </c>
      <c r="O51">
        <f t="shared" si="1"/>
        <v>0</v>
      </c>
      <c r="P51">
        <f>INDEX(Data!$C$5:$BP$360,'Kontrolní List'!$A51,'Kontrolní List'!P$1)</f>
        <v>399</v>
      </c>
      <c r="Q51">
        <f>INDEX(Data!$C$5:$BP$360,'Kontrolní List'!$A51,'Kontrolní List'!Q$1)</f>
        <v>399</v>
      </c>
      <c r="R51">
        <f t="shared" si="2"/>
        <v>0</v>
      </c>
      <c r="S51">
        <f>INDEX(Data!$C$5:$BP$360,'Kontrolní List'!$A51,'Kontrolní List'!S$1)</f>
        <v>83.938999999999993</v>
      </c>
      <c r="T51">
        <f>INDEX(Data!$C$5:$BP$360,'Kontrolní List'!$A51,'Kontrolní List'!T$1)</f>
        <v>0</v>
      </c>
      <c r="U51">
        <f>INDEX(Data!$C$5:$BP$360,'Kontrolní List'!$A51,'Kontrolní List'!U$1)</f>
        <v>0</v>
      </c>
      <c r="V51">
        <f>INDEX(Data!$C$5:$BP$360,'Kontrolní List'!$A51,'Kontrolní List'!V$1)</f>
        <v>0</v>
      </c>
      <c r="W51">
        <f>INDEX(Data!$C$5:$BP$360,'Kontrolní List'!$A51,'Kontrolní List'!W$1)</f>
        <v>0</v>
      </c>
      <c r="X51">
        <f>INDEX(Data!$C$5:$BP$360,'Kontrolní List'!$A51,'Kontrolní List'!X$1)</f>
        <v>0</v>
      </c>
      <c r="Y51">
        <f>INDEX(Data!$C$5:$BP$360,'Kontrolní List'!$A51,'Kontrolní List'!Y$1)</f>
        <v>0</v>
      </c>
      <c r="Z51">
        <f>INDEX(Data!$C$5:$BP$360,'Kontrolní List'!$A51,'Kontrolní List'!Z$1)</f>
        <v>0</v>
      </c>
      <c r="AA51">
        <f>INDEX(Data!$C$5:$BP$360,'Kontrolní List'!$A51,'Kontrolní List'!AA$1)</f>
        <v>0</v>
      </c>
      <c r="AB51">
        <f t="shared" si="3"/>
        <v>0</v>
      </c>
      <c r="AC51">
        <f>INDEX(Data!$C$5:$BP$360,'Kontrolní List'!$A51,'Kontrolní List'!AC$1)</f>
        <v>399</v>
      </c>
      <c r="AD51">
        <f>INDEX(Data!$C$5:$BP$360,'Kontrolní List'!$A51,'Kontrolní List'!AD$1)</f>
        <v>0</v>
      </c>
      <c r="AE51">
        <f>INDEX(Data!$C$5:$BP$360,'Kontrolní List'!$A51,'Kontrolní List'!AE$1)</f>
        <v>0</v>
      </c>
      <c r="AF51">
        <f>INDEX(Data!$C$5:$BP$360,'Kontrolní List'!$A51,'Kontrolní List'!AF$1)</f>
        <v>0</v>
      </c>
      <c r="AG51">
        <f>INDEX(Data!$C$5:$BP$360,'Kontrolní List'!$A51,'Kontrolní List'!AG$1)</f>
        <v>0</v>
      </c>
      <c r="AH51">
        <f>INDEX(Data!$C$5:$BP$360,'Kontrolní List'!$A51,'Kontrolní List'!AH$1)</f>
        <v>0</v>
      </c>
      <c r="AI51">
        <f>INDEX(Data!$C$5:$BP$360,'Kontrolní List'!$A51,'Kontrolní List'!AI$1)</f>
        <v>0</v>
      </c>
      <c r="AJ51">
        <f>INDEX(Data!$C$5:$BP$360,'Kontrolní List'!$A51,'Kontrolní List'!AJ$1)</f>
        <v>0</v>
      </c>
      <c r="AK51">
        <f>INDEX(Data!$C$5:$BP$360,'Kontrolní List'!$A51,'Kontrolní List'!AK$1)</f>
        <v>0</v>
      </c>
      <c r="AL51">
        <f t="shared" si="4"/>
        <v>0</v>
      </c>
      <c r="AM51">
        <f>INDEX(Data!$C$5:$BP$360,'Kontrolní List'!$A51,'Kontrolní List'!AM$1)</f>
        <v>85.28</v>
      </c>
      <c r="AN51">
        <f>INDEX(Data!$C$5:$BP$360,'Kontrolní List'!$A51,'Kontrolní List'!AN$1)</f>
        <v>399</v>
      </c>
      <c r="AO51">
        <f>INDEX(Data!$C$5:$BP$360,'Kontrolní List'!$A51,'Kontrolní List'!AO$1)</f>
        <v>249.21199999999999</v>
      </c>
      <c r="AP51" t="b">
        <f t="shared" si="5"/>
        <v>1</v>
      </c>
      <c r="AQ51" t="b">
        <f t="shared" si="6"/>
        <v>1</v>
      </c>
      <c r="AR51" t="b">
        <f t="shared" si="7"/>
        <v>1</v>
      </c>
      <c r="AT51" s="35">
        <f t="shared" si="8"/>
        <v>0.78693374850863262</v>
      </c>
      <c r="AU51" s="36" t="s">
        <v>570</v>
      </c>
      <c r="AV51" s="1"/>
    </row>
    <row r="52" spans="1:48" x14ac:dyDescent="0.25">
      <c r="A52">
        <v>50</v>
      </c>
      <c r="B52" t="str">
        <f>INDEX(Data!$C$5:$BP$360,'Kontrolní List'!$A52,'Kontrolní List'!B$1)</f>
        <v>KJ - Luhačovice (areál lázní)</v>
      </c>
      <c r="C52" t="str">
        <f>INDEX(Data!$C$5:$BP$360,'Kontrolní List'!$A52,'Kontrolní List'!C$1)</f>
        <v>Únor</v>
      </c>
      <c r="D52">
        <f>INDEX(Data!$C$5:$BP$360,'Kontrolní List'!$A52,'Kontrolní List'!D$1)</f>
        <v>1057.144</v>
      </c>
      <c r="E52">
        <f>INDEX(Data!$C$5:$BP$360,'Kontrolní List'!$A52,'Kontrolní List'!E$1)</f>
        <v>511.87</v>
      </c>
      <c r="F52">
        <f>INDEX(Data!$C$5:$BP$360,'Kontrolní List'!$A52,'Kontrolní List'!F$1)</f>
        <v>545.274</v>
      </c>
      <c r="G52">
        <f>INDEX(Data!$C$5:$BP$360,'Kontrolní List'!$A52,'Kontrolní List'!G$1)</f>
        <v>35.017000000000003</v>
      </c>
      <c r="H52">
        <f t="shared" si="0"/>
        <v>0</v>
      </c>
      <c r="I52">
        <f>INDEX(Data!$C$5:$BP$360,'Kontrolní List'!$A52,'Kontrolní List'!I$1)</f>
        <v>397.4</v>
      </c>
      <c r="J52">
        <f>INDEX(Data!$C$5:$BP$360,'Kontrolní List'!$A52,'Kontrolní List'!J$1)</f>
        <v>3.1880000000000002</v>
      </c>
      <c r="K52">
        <f>INDEX(Data!$C$5:$BP$360,'Kontrolní List'!$A52,'Kontrolní List'!K$1)</f>
        <v>3.3959999999999999</v>
      </c>
      <c r="L52">
        <f>INDEX(Data!$C$5:$BP$360,'Kontrolní List'!$A52,'Kontrolní List'!L$1)</f>
        <v>0</v>
      </c>
      <c r="M52">
        <f>INDEX(Data!$C$5:$BP$360,'Kontrolní List'!$A52,'Kontrolní List'!M$1)</f>
        <v>0</v>
      </c>
      <c r="N52">
        <f>INDEX(Data!$C$5:$BP$360,'Kontrolní List'!$A52,'Kontrolní List'!N$1)</f>
        <v>390.81599999999997</v>
      </c>
      <c r="O52">
        <f t="shared" si="1"/>
        <v>0</v>
      </c>
      <c r="P52">
        <f>INDEX(Data!$C$5:$BP$360,'Kontrolní List'!$A52,'Kontrolní List'!P$1)</f>
        <v>1524</v>
      </c>
      <c r="Q52">
        <f>INDEX(Data!$C$5:$BP$360,'Kontrolní List'!$A52,'Kontrolní List'!Q$1)</f>
        <v>1524</v>
      </c>
      <c r="R52">
        <f t="shared" si="2"/>
        <v>0</v>
      </c>
      <c r="S52">
        <f>INDEX(Data!$C$5:$BP$360,'Kontrolní List'!$A52,'Kontrolní List'!S$1)</f>
        <v>390.81599999999997</v>
      </c>
      <c r="T52">
        <f>INDEX(Data!$C$5:$BP$360,'Kontrolní List'!$A52,'Kontrolní List'!T$1)</f>
        <v>0</v>
      </c>
      <c r="U52">
        <f>INDEX(Data!$C$5:$BP$360,'Kontrolní List'!$A52,'Kontrolní List'!U$1)</f>
        <v>0</v>
      </c>
      <c r="V52">
        <f>INDEX(Data!$C$5:$BP$360,'Kontrolní List'!$A52,'Kontrolní List'!V$1)</f>
        <v>0</v>
      </c>
      <c r="W52">
        <f>INDEX(Data!$C$5:$BP$360,'Kontrolní List'!$A52,'Kontrolní List'!W$1)</f>
        <v>0</v>
      </c>
      <c r="X52">
        <f>INDEX(Data!$C$5:$BP$360,'Kontrolní List'!$A52,'Kontrolní List'!X$1)</f>
        <v>0</v>
      </c>
      <c r="Y52">
        <f>INDEX(Data!$C$5:$BP$360,'Kontrolní List'!$A52,'Kontrolní List'!Y$1)</f>
        <v>0</v>
      </c>
      <c r="Z52">
        <f>INDEX(Data!$C$5:$BP$360,'Kontrolní List'!$A52,'Kontrolní List'!Z$1)</f>
        <v>0</v>
      </c>
      <c r="AA52">
        <f>INDEX(Data!$C$5:$BP$360,'Kontrolní List'!$A52,'Kontrolní List'!AA$1)</f>
        <v>0</v>
      </c>
      <c r="AB52">
        <f t="shared" si="3"/>
        <v>0</v>
      </c>
      <c r="AC52">
        <f>INDEX(Data!$C$5:$BP$360,'Kontrolní List'!$A52,'Kontrolní List'!AC$1)</f>
        <v>0</v>
      </c>
      <c r="AD52">
        <f>INDEX(Data!$C$5:$BP$360,'Kontrolní List'!$A52,'Kontrolní List'!AD$1)</f>
        <v>0</v>
      </c>
      <c r="AE52">
        <f>INDEX(Data!$C$5:$BP$360,'Kontrolní List'!$A52,'Kontrolní List'!AE$1)</f>
        <v>1524</v>
      </c>
      <c r="AF52">
        <f>INDEX(Data!$C$5:$BP$360,'Kontrolní List'!$A52,'Kontrolní List'!AF$1)</f>
        <v>0</v>
      </c>
      <c r="AG52">
        <f>INDEX(Data!$C$5:$BP$360,'Kontrolní List'!$A52,'Kontrolní List'!AG$1)</f>
        <v>0</v>
      </c>
      <c r="AH52">
        <f>INDEX(Data!$C$5:$BP$360,'Kontrolní List'!$A52,'Kontrolní List'!AH$1)</f>
        <v>0</v>
      </c>
      <c r="AI52">
        <f>INDEX(Data!$C$5:$BP$360,'Kontrolní List'!$A52,'Kontrolní List'!AI$1)</f>
        <v>0</v>
      </c>
      <c r="AJ52">
        <f>INDEX(Data!$C$5:$BP$360,'Kontrolní List'!$A52,'Kontrolní List'!AJ$1)</f>
        <v>0</v>
      </c>
      <c r="AK52">
        <f>INDEX(Data!$C$5:$BP$360,'Kontrolní List'!$A52,'Kontrolní List'!AK$1)</f>
        <v>0</v>
      </c>
      <c r="AL52">
        <f t="shared" si="4"/>
        <v>0</v>
      </c>
      <c r="AM52">
        <f>INDEX(Data!$C$5:$BP$360,'Kontrolní List'!$A52,'Kontrolní List'!AM$1)</f>
        <v>397.4</v>
      </c>
      <c r="AN52">
        <f>INDEX(Data!$C$5:$BP$360,'Kontrolní List'!$A52,'Kontrolní List'!AN$1)</f>
        <v>1524</v>
      </c>
      <c r="AO52">
        <f>INDEX(Data!$C$5:$BP$360,'Kontrolní List'!$A52,'Kontrolní List'!AO$1)</f>
        <v>1057.144</v>
      </c>
      <c r="AP52" t="b">
        <f t="shared" si="5"/>
        <v>1</v>
      </c>
      <c r="AQ52" t="b">
        <f t="shared" si="6"/>
        <v>1</v>
      </c>
      <c r="AR52" t="b">
        <f t="shared" si="7"/>
        <v>1</v>
      </c>
      <c r="AT52" s="35">
        <f t="shared" si="8"/>
        <v>0.77636853005203954</v>
      </c>
      <c r="AU52" s="36" t="s">
        <v>570</v>
      </c>
      <c r="AV52" s="1"/>
    </row>
    <row r="53" spans="1:48" x14ac:dyDescent="0.25">
      <c r="A53">
        <v>51</v>
      </c>
      <c r="B53" t="str">
        <f>INDEX(Data!$C$5:$BP$360,'Kontrolní List'!$A53,'Kontrolní List'!B$1)</f>
        <v>KJ - Malé nám., Votice</v>
      </c>
      <c r="C53" t="str">
        <f>INDEX(Data!$C$5:$BP$360,'Kontrolní List'!$A53,'Kontrolní List'!C$1)</f>
        <v>Únor</v>
      </c>
      <c r="D53">
        <f>INDEX(Data!$C$5:$BP$360,'Kontrolní List'!$A53,'Kontrolní List'!D$1)</f>
        <v>588.76199999999994</v>
      </c>
      <c r="E53">
        <f>INDEX(Data!$C$5:$BP$360,'Kontrolní List'!$A53,'Kontrolní List'!E$1)</f>
        <v>263.59399999999999</v>
      </c>
      <c r="F53">
        <f>INDEX(Data!$C$5:$BP$360,'Kontrolní List'!$A53,'Kontrolní List'!F$1)</f>
        <v>325.16800000000001</v>
      </c>
      <c r="G53">
        <f>INDEX(Data!$C$5:$BP$360,'Kontrolní List'!$A53,'Kontrolní List'!G$1)</f>
        <v>35.173000000000002</v>
      </c>
      <c r="H53">
        <f t="shared" si="0"/>
        <v>0</v>
      </c>
      <c r="I53">
        <f>INDEX(Data!$C$5:$BP$360,'Kontrolní List'!$A53,'Kontrolní List'!I$1)</f>
        <v>213.69399999999999</v>
      </c>
      <c r="J53">
        <f>INDEX(Data!$C$5:$BP$360,'Kontrolní List'!$A53,'Kontrolní List'!J$1)</f>
        <v>4.46</v>
      </c>
      <c r="K53">
        <f>INDEX(Data!$C$5:$BP$360,'Kontrolní List'!$A53,'Kontrolní List'!K$1)</f>
        <v>5.5019999999999998</v>
      </c>
      <c r="L53">
        <f>INDEX(Data!$C$5:$BP$360,'Kontrolní List'!$A53,'Kontrolní List'!L$1)</f>
        <v>0</v>
      </c>
      <c r="M53">
        <f>INDEX(Data!$C$5:$BP$360,'Kontrolní List'!$A53,'Kontrolní List'!M$1)</f>
        <v>0</v>
      </c>
      <c r="N53">
        <f>INDEX(Data!$C$5:$BP$360,'Kontrolní List'!$A53,'Kontrolní List'!N$1)</f>
        <v>203.732</v>
      </c>
      <c r="O53">
        <f t="shared" si="1"/>
        <v>0</v>
      </c>
      <c r="P53">
        <f>INDEX(Data!$C$5:$BP$360,'Kontrolní List'!$A53,'Kontrolní List'!P$1)</f>
        <v>949</v>
      </c>
      <c r="Q53">
        <f>INDEX(Data!$C$5:$BP$360,'Kontrolní List'!$A53,'Kontrolní List'!Q$1)</f>
        <v>949</v>
      </c>
      <c r="R53">
        <f t="shared" si="2"/>
        <v>0</v>
      </c>
      <c r="S53">
        <f>INDEX(Data!$C$5:$BP$360,'Kontrolní List'!$A53,'Kontrolní List'!S$1)</f>
        <v>203.732</v>
      </c>
      <c r="T53">
        <f>INDEX(Data!$C$5:$BP$360,'Kontrolní List'!$A53,'Kontrolní List'!T$1)</f>
        <v>0</v>
      </c>
      <c r="U53">
        <f>INDEX(Data!$C$5:$BP$360,'Kontrolní List'!$A53,'Kontrolní List'!U$1)</f>
        <v>0</v>
      </c>
      <c r="V53">
        <f>INDEX(Data!$C$5:$BP$360,'Kontrolní List'!$A53,'Kontrolní List'!V$1)</f>
        <v>0</v>
      </c>
      <c r="W53">
        <f>INDEX(Data!$C$5:$BP$360,'Kontrolní List'!$A53,'Kontrolní List'!W$1)</f>
        <v>0</v>
      </c>
      <c r="X53">
        <f>INDEX(Data!$C$5:$BP$360,'Kontrolní List'!$A53,'Kontrolní List'!X$1)</f>
        <v>0</v>
      </c>
      <c r="Y53">
        <f>INDEX(Data!$C$5:$BP$360,'Kontrolní List'!$A53,'Kontrolní List'!Y$1)</f>
        <v>0</v>
      </c>
      <c r="Z53">
        <f>INDEX(Data!$C$5:$BP$360,'Kontrolní List'!$A53,'Kontrolní List'!Z$1)</f>
        <v>0</v>
      </c>
      <c r="AA53">
        <f>INDEX(Data!$C$5:$BP$360,'Kontrolní List'!$A53,'Kontrolní List'!AA$1)</f>
        <v>0</v>
      </c>
      <c r="AB53">
        <f t="shared" si="3"/>
        <v>0</v>
      </c>
      <c r="AC53">
        <f>INDEX(Data!$C$5:$BP$360,'Kontrolní List'!$A53,'Kontrolní List'!AC$1)</f>
        <v>949</v>
      </c>
      <c r="AD53">
        <f>INDEX(Data!$C$5:$BP$360,'Kontrolní List'!$A53,'Kontrolní List'!AD$1)</f>
        <v>0</v>
      </c>
      <c r="AE53">
        <f>INDEX(Data!$C$5:$BP$360,'Kontrolní List'!$A53,'Kontrolní List'!AE$1)</f>
        <v>0</v>
      </c>
      <c r="AF53">
        <f>INDEX(Data!$C$5:$BP$360,'Kontrolní List'!$A53,'Kontrolní List'!AF$1)</f>
        <v>0</v>
      </c>
      <c r="AG53">
        <f>INDEX(Data!$C$5:$BP$360,'Kontrolní List'!$A53,'Kontrolní List'!AG$1)</f>
        <v>0</v>
      </c>
      <c r="AH53">
        <f>INDEX(Data!$C$5:$BP$360,'Kontrolní List'!$A53,'Kontrolní List'!AH$1)</f>
        <v>0</v>
      </c>
      <c r="AI53">
        <f>INDEX(Data!$C$5:$BP$360,'Kontrolní List'!$A53,'Kontrolní List'!AI$1)</f>
        <v>0</v>
      </c>
      <c r="AJ53">
        <f>INDEX(Data!$C$5:$BP$360,'Kontrolní List'!$A53,'Kontrolní List'!AJ$1)</f>
        <v>0</v>
      </c>
      <c r="AK53">
        <f>INDEX(Data!$C$5:$BP$360,'Kontrolní List'!$A53,'Kontrolní List'!AK$1)</f>
        <v>0</v>
      </c>
      <c r="AL53">
        <f t="shared" si="4"/>
        <v>0</v>
      </c>
      <c r="AM53">
        <f>INDEX(Data!$C$5:$BP$360,'Kontrolní List'!$A53,'Kontrolní List'!AM$1)</f>
        <v>213.69399999999999</v>
      </c>
      <c r="AN53">
        <f>INDEX(Data!$C$5:$BP$360,'Kontrolní List'!$A53,'Kontrolní List'!AN$1)</f>
        <v>949</v>
      </c>
      <c r="AO53">
        <f>INDEX(Data!$C$5:$BP$360,'Kontrolní List'!$A53,'Kontrolní List'!AO$1)</f>
        <v>588.76199999999994</v>
      </c>
      <c r="AP53" t="b">
        <f t="shared" si="5"/>
        <v>1</v>
      </c>
      <c r="AQ53" t="b">
        <f t="shared" si="6"/>
        <v>1</v>
      </c>
      <c r="AR53" t="b">
        <f t="shared" si="7"/>
        <v>1</v>
      </c>
      <c r="AT53" s="35">
        <f t="shared" si="8"/>
        <v>0.81069279456063925</v>
      </c>
      <c r="AU53" s="36" t="s">
        <v>570</v>
      </c>
      <c r="AV53" s="1"/>
    </row>
    <row r="54" spans="1:48" x14ac:dyDescent="0.25">
      <c r="A54">
        <v>52</v>
      </c>
      <c r="B54" t="str">
        <f>INDEX(Data!$C$5:$BP$360,'Kontrolní List'!$A54,'Kontrolní List'!B$1)</f>
        <v>KJ - Meziboří</v>
      </c>
      <c r="C54" t="str">
        <f>INDEX(Data!$C$5:$BP$360,'Kontrolní List'!$A54,'Kontrolní List'!C$1)</f>
        <v>Únor</v>
      </c>
      <c r="D54">
        <f>INDEX(Data!$C$5:$BP$360,'Kontrolní List'!$A54,'Kontrolní List'!D$1)</f>
        <v>2753.5140000000001</v>
      </c>
      <c r="E54">
        <f>INDEX(Data!$C$5:$BP$360,'Kontrolní List'!$A54,'Kontrolní List'!E$1)</f>
        <v>1316.787</v>
      </c>
      <c r="F54">
        <f>INDEX(Data!$C$5:$BP$360,'Kontrolní List'!$A54,'Kontrolní List'!F$1)</f>
        <v>1436.7270000000001</v>
      </c>
      <c r="G54">
        <f>INDEX(Data!$C$5:$BP$360,'Kontrolní List'!$A54,'Kontrolní List'!G$1)</f>
        <v>35.360999999999997</v>
      </c>
      <c r="H54">
        <f t="shared" si="0"/>
        <v>0</v>
      </c>
      <c r="I54">
        <f>INDEX(Data!$C$5:$BP$360,'Kontrolní List'!$A54,'Kontrolní List'!I$1)</f>
        <v>1039.23</v>
      </c>
      <c r="J54">
        <f>INDEX(Data!$C$5:$BP$360,'Kontrolní List'!$A54,'Kontrolní List'!J$1)</f>
        <v>4.3739999999999997</v>
      </c>
      <c r="K54">
        <f>INDEX(Data!$C$5:$BP$360,'Kontrolní List'!$A54,'Kontrolní List'!K$1)</f>
        <v>2.33</v>
      </c>
      <c r="L54">
        <f>INDEX(Data!$C$5:$BP$360,'Kontrolní List'!$A54,'Kontrolní List'!L$1)</f>
        <v>2.4420000000000002</v>
      </c>
      <c r="M54">
        <f>INDEX(Data!$C$5:$BP$360,'Kontrolní List'!$A54,'Kontrolní List'!M$1)</f>
        <v>0</v>
      </c>
      <c r="N54">
        <f>INDEX(Data!$C$5:$BP$360,'Kontrolní List'!$A54,'Kontrolní List'!N$1)</f>
        <v>1030.0840000000001</v>
      </c>
      <c r="O54">
        <f t="shared" si="1"/>
        <v>0</v>
      </c>
      <c r="P54">
        <f>INDEX(Data!$C$5:$BP$360,'Kontrolní List'!$A54,'Kontrolní List'!P$1)</f>
        <v>4082</v>
      </c>
      <c r="Q54">
        <f>INDEX(Data!$C$5:$BP$360,'Kontrolní List'!$A54,'Kontrolní List'!Q$1)</f>
        <v>4082</v>
      </c>
      <c r="R54">
        <f t="shared" si="2"/>
        <v>0</v>
      </c>
      <c r="S54">
        <f>INDEX(Data!$C$5:$BP$360,'Kontrolní List'!$A54,'Kontrolní List'!S$1)</f>
        <v>1030.0840000000001</v>
      </c>
      <c r="T54">
        <f>INDEX(Data!$C$5:$BP$360,'Kontrolní List'!$A54,'Kontrolní List'!T$1)</f>
        <v>0</v>
      </c>
      <c r="U54">
        <f>INDEX(Data!$C$5:$BP$360,'Kontrolní List'!$A54,'Kontrolní List'!U$1)</f>
        <v>0</v>
      </c>
      <c r="V54">
        <f>INDEX(Data!$C$5:$BP$360,'Kontrolní List'!$A54,'Kontrolní List'!V$1)</f>
        <v>0</v>
      </c>
      <c r="W54">
        <f>INDEX(Data!$C$5:$BP$360,'Kontrolní List'!$A54,'Kontrolní List'!W$1)</f>
        <v>0</v>
      </c>
      <c r="X54">
        <f>INDEX(Data!$C$5:$BP$360,'Kontrolní List'!$A54,'Kontrolní List'!X$1)</f>
        <v>0</v>
      </c>
      <c r="Y54">
        <f>INDEX(Data!$C$5:$BP$360,'Kontrolní List'!$A54,'Kontrolní List'!Y$1)</f>
        <v>0</v>
      </c>
      <c r="Z54">
        <f>INDEX(Data!$C$5:$BP$360,'Kontrolní List'!$A54,'Kontrolní List'!Z$1)</f>
        <v>0</v>
      </c>
      <c r="AA54">
        <f>INDEX(Data!$C$5:$BP$360,'Kontrolní List'!$A54,'Kontrolní List'!AA$1)</f>
        <v>0</v>
      </c>
      <c r="AB54">
        <f t="shared" si="3"/>
        <v>0</v>
      </c>
      <c r="AC54">
        <f>INDEX(Data!$C$5:$BP$360,'Kontrolní List'!$A54,'Kontrolní List'!AC$1)</f>
        <v>4082</v>
      </c>
      <c r="AD54">
        <f>INDEX(Data!$C$5:$BP$360,'Kontrolní List'!$A54,'Kontrolní List'!AD$1)</f>
        <v>0</v>
      </c>
      <c r="AE54">
        <f>INDEX(Data!$C$5:$BP$360,'Kontrolní List'!$A54,'Kontrolní List'!AE$1)</f>
        <v>0</v>
      </c>
      <c r="AF54">
        <f>INDEX(Data!$C$5:$BP$360,'Kontrolní List'!$A54,'Kontrolní List'!AF$1)</f>
        <v>0</v>
      </c>
      <c r="AG54">
        <f>INDEX(Data!$C$5:$BP$360,'Kontrolní List'!$A54,'Kontrolní List'!AG$1)</f>
        <v>0</v>
      </c>
      <c r="AH54">
        <f>INDEX(Data!$C$5:$BP$360,'Kontrolní List'!$A54,'Kontrolní List'!AH$1)</f>
        <v>0</v>
      </c>
      <c r="AI54">
        <f>INDEX(Data!$C$5:$BP$360,'Kontrolní List'!$A54,'Kontrolní List'!AI$1)</f>
        <v>0</v>
      </c>
      <c r="AJ54">
        <f>INDEX(Data!$C$5:$BP$360,'Kontrolní List'!$A54,'Kontrolní List'!AJ$1)</f>
        <v>0</v>
      </c>
      <c r="AK54">
        <f>INDEX(Data!$C$5:$BP$360,'Kontrolní List'!$A54,'Kontrolní List'!AK$1)</f>
        <v>0</v>
      </c>
      <c r="AL54">
        <f t="shared" si="4"/>
        <v>0</v>
      </c>
      <c r="AM54">
        <f>INDEX(Data!$C$5:$BP$360,'Kontrolní List'!$A54,'Kontrolní List'!AM$1)</f>
        <v>1039.23</v>
      </c>
      <c r="AN54">
        <f>INDEX(Data!$C$5:$BP$360,'Kontrolní List'!$A54,'Kontrolní List'!AN$1)</f>
        <v>4082</v>
      </c>
      <c r="AO54">
        <f>INDEX(Data!$C$5:$BP$360,'Kontrolní List'!$A54,'Kontrolní List'!AO$1)</f>
        <v>2753.5140000000001</v>
      </c>
      <c r="AP54" t="b">
        <f t="shared" si="5"/>
        <v>1</v>
      </c>
      <c r="AQ54" t="b">
        <f t="shared" si="6"/>
        <v>1</v>
      </c>
      <c r="AR54" t="b">
        <f t="shared" si="7"/>
        <v>1</v>
      </c>
      <c r="AT54" s="35">
        <f t="shared" si="8"/>
        <v>0.78921657521584743</v>
      </c>
      <c r="AU54" s="36" t="s">
        <v>570</v>
      </c>
      <c r="AV54" s="1"/>
    </row>
    <row r="55" spans="1:48" x14ac:dyDescent="0.25">
      <c r="A55">
        <v>53</v>
      </c>
      <c r="B55" t="str">
        <f>INDEX(Data!$C$5:$BP$360,'Kontrolní List'!$A55,'Kontrolní List'!B$1)</f>
        <v>KJ - Mohelnice</v>
      </c>
      <c r="C55" t="str">
        <f>INDEX(Data!$C$5:$BP$360,'Kontrolní List'!$A55,'Kontrolní List'!C$1)</f>
        <v>Únor</v>
      </c>
      <c r="D55">
        <f>INDEX(Data!$C$5:$BP$360,'Kontrolní List'!$A55,'Kontrolní List'!D$1)</f>
        <v>1894.9970000000001</v>
      </c>
      <c r="E55">
        <f>INDEX(Data!$C$5:$BP$360,'Kontrolní List'!$A55,'Kontrolní List'!E$1)</f>
        <v>896.64700000000005</v>
      </c>
      <c r="F55">
        <f>INDEX(Data!$C$5:$BP$360,'Kontrolní List'!$A55,'Kontrolní List'!F$1)</f>
        <v>998.35</v>
      </c>
      <c r="G55">
        <f>INDEX(Data!$C$5:$BP$360,'Kontrolní List'!$A55,'Kontrolní List'!G$1)</f>
        <v>34.835999999999999</v>
      </c>
      <c r="H55">
        <f t="shared" si="0"/>
        <v>0</v>
      </c>
      <c r="I55">
        <f>INDEX(Data!$C$5:$BP$360,'Kontrolní List'!$A55,'Kontrolní List'!I$1)</f>
        <v>699.54300000000001</v>
      </c>
      <c r="J55">
        <f>INDEX(Data!$C$5:$BP$360,'Kontrolní List'!$A55,'Kontrolní List'!J$1)</f>
        <v>8.7989999999999995</v>
      </c>
      <c r="K55">
        <f>INDEX(Data!$C$5:$BP$360,'Kontrolní List'!$A55,'Kontrolní List'!K$1)</f>
        <v>9.7959999999999994</v>
      </c>
      <c r="L55">
        <f>INDEX(Data!$C$5:$BP$360,'Kontrolní List'!$A55,'Kontrolní List'!L$1)</f>
        <v>0</v>
      </c>
      <c r="M55">
        <f>INDEX(Data!$C$5:$BP$360,'Kontrolní List'!$A55,'Kontrolní List'!M$1)</f>
        <v>0</v>
      </c>
      <c r="N55">
        <f>INDEX(Data!$C$5:$BP$360,'Kontrolní List'!$A55,'Kontrolní List'!N$1)</f>
        <v>680.94799999999998</v>
      </c>
      <c r="O55">
        <f t="shared" si="1"/>
        <v>0</v>
      </c>
      <c r="P55">
        <f>INDEX(Data!$C$5:$BP$360,'Kontrolní List'!$A55,'Kontrolní List'!P$1)</f>
        <v>2804</v>
      </c>
      <c r="Q55">
        <f>INDEX(Data!$C$5:$BP$360,'Kontrolní List'!$A55,'Kontrolní List'!Q$1)</f>
        <v>2804</v>
      </c>
      <c r="R55">
        <f t="shared" si="2"/>
        <v>0</v>
      </c>
      <c r="S55">
        <f>INDEX(Data!$C$5:$BP$360,'Kontrolní List'!$A55,'Kontrolní List'!S$1)</f>
        <v>667.15499999999997</v>
      </c>
      <c r="T55">
        <f>INDEX(Data!$C$5:$BP$360,'Kontrolní List'!$A55,'Kontrolní List'!T$1)</f>
        <v>13.792999999999999</v>
      </c>
      <c r="U55">
        <f>INDEX(Data!$C$5:$BP$360,'Kontrolní List'!$A55,'Kontrolní List'!U$1)</f>
        <v>0</v>
      </c>
      <c r="V55">
        <f>INDEX(Data!$C$5:$BP$360,'Kontrolní List'!$A55,'Kontrolní List'!V$1)</f>
        <v>0</v>
      </c>
      <c r="W55">
        <f>INDEX(Data!$C$5:$BP$360,'Kontrolní List'!$A55,'Kontrolní List'!W$1)</f>
        <v>0</v>
      </c>
      <c r="X55">
        <f>INDEX(Data!$C$5:$BP$360,'Kontrolní List'!$A55,'Kontrolní List'!X$1)</f>
        <v>0</v>
      </c>
      <c r="Y55">
        <f>INDEX(Data!$C$5:$BP$360,'Kontrolní List'!$A55,'Kontrolní List'!Y$1)</f>
        <v>0</v>
      </c>
      <c r="Z55">
        <f>INDEX(Data!$C$5:$BP$360,'Kontrolní List'!$A55,'Kontrolní List'!Z$1)</f>
        <v>0</v>
      </c>
      <c r="AA55">
        <f>INDEX(Data!$C$5:$BP$360,'Kontrolní List'!$A55,'Kontrolní List'!AA$1)</f>
        <v>0</v>
      </c>
      <c r="AB55">
        <f t="shared" si="3"/>
        <v>0</v>
      </c>
      <c r="AC55">
        <f>INDEX(Data!$C$5:$BP$360,'Kontrolní List'!$A55,'Kontrolní List'!AC$1)</f>
        <v>2804</v>
      </c>
      <c r="AD55">
        <f>INDEX(Data!$C$5:$BP$360,'Kontrolní List'!$A55,'Kontrolní List'!AD$1)</f>
        <v>0</v>
      </c>
      <c r="AE55">
        <f>INDEX(Data!$C$5:$BP$360,'Kontrolní List'!$A55,'Kontrolní List'!AE$1)</f>
        <v>0</v>
      </c>
      <c r="AF55">
        <f>INDEX(Data!$C$5:$BP$360,'Kontrolní List'!$A55,'Kontrolní List'!AF$1)</f>
        <v>0</v>
      </c>
      <c r="AG55">
        <f>INDEX(Data!$C$5:$BP$360,'Kontrolní List'!$A55,'Kontrolní List'!AG$1)</f>
        <v>0</v>
      </c>
      <c r="AH55">
        <f>INDEX(Data!$C$5:$BP$360,'Kontrolní List'!$A55,'Kontrolní List'!AH$1)</f>
        <v>0</v>
      </c>
      <c r="AI55">
        <f>INDEX(Data!$C$5:$BP$360,'Kontrolní List'!$A55,'Kontrolní List'!AI$1)</f>
        <v>0</v>
      </c>
      <c r="AJ55">
        <f>INDEX(Data!$C$5:$BP$360,'Kontrolní List'!$A55,'Kontrolní List'!AJ$1)</f>
        <v>0</v>
      </c>
      <c r="AK55">
        <f>INDEX(Data!$C$5:$BP$360,'Kontrolní List'!$A55,'Kontrolní List'!AK$1)</f>
        <v>0</v>
      </c>
      <c r="AL55">
        <f t="shared" si="4"/>
        <v>0</v>
      </c>
      <c r="AM55">
        <f>INDEX(Data!$C$5:$BP$360,'Kontrolní List'!$A55,'Kontrolní List'!AM$1)</f>
        <v>699.54300000000001</v>
      </c>
      <c r="AN55">
        <f>INDEX(Data!$C$5:$BP$360,'Kontrolní List'!$A55,'Kontrolní List'!AN$1)</f>
        <v>2804</v>
      </c>
      <c r="AO55">
        <f>INDEX(Data!$C$5:$BP$360,'Kontrolní List'!$A55,'Kontrolní List'!AO$1)</f>
        <v>1894.9970000000001</v>
      </c>
      <c r="AP55" t="b">
        <f t="shared" si="5"/>
        <v>1</v>
      </c>
      <c r="AQ55" t="b">
        <f t="shared" si="6"/>
        <v>1</v>
      </c>
      <c r="AR55" t="b">
        <f t="shared" si="7"/>
        <v>1</v>
      </c>
      <c r="AT55" s="35">
        <f t="shared" si="8"/>
        <v>0.78017637436306697</v>
      </c>
      <c r="AU55" s="36" t="s">
        <v>570</v>
      </c>
      <c r="AV55" s="1"/>
    </row>
    <row r="56" spans="1:48" x14ac:dyDescent="0.25">
      <c r="A56">
        <v>54</v>
      </c>
      <c r="B56" t="str">
        <f>INDEX(Data!$C$5:$BP$360,'Kontrolní List'!$A56,'Kontrolní List'!B$1)</f>
        <v>KJ - Moravský Beroun</v>
      </c>
      <c r="C56" t="str">
        <f>INDEX(Data!$C$5:$BP$360,'Kontrolní List'!$A56,'Kontrolní List'!C$1)</f>
        <v>Únor</v>
      </c>
      <c r="D56">
        <f>INDEX(Data!$C$5:$BP$360,'Kontrolní List'!$A56,'Kontrolní List'!D$1)</f>
        <v>802.04300000000001</v>
      </c>
      <c r="E56">
        <f>INDEX(Data!$C$5:$BP$360,'Kontrolní List'!$A56,'Kontrolní List'!E$1)</f>
        <v>379.17399999999998</v>
      </c>
      <c r="F56">
        <f>INDEX(Data!$C$5:$BP$360,'Kontrolní List'!$A56,'Kontrolní List'!F$1)</f>
        <v>422.86900000000003</v>
      </c>
      <c r="G56">
        <f>INDEX(Data!$C$5:$BP$360,'Kontrolní List'!$A56,'Kontrolní List'!G$1)</f>
        <v>35.17</v>
      </c>
      <c r="H56">
        <f t="shared" si="0"/>
        <v>0</v>
      </c>
      <c r="I56">
        <f>INDEX(Data!$C$5:$BP$360,'Kontrolní List'!$A56,'Kontrolní List'!I$1)</f>
        <v>293.41000000000003</v>
      </c>
      <c r="J56">
        <f>INDEX(Data!$C$5:$BP$360,'Kontrolní List'!$A56,'Kontrolní List'!J$1)</f>
        <v>1.6319999999999999</v>
      </c>
      <c r="K56">
        <f>INDEX(Data!$C$5:$BP$360,'Kontrolní List'!$A56,'Kontrolní List'!K$1)</f>
        <v>1.82</v>
      </c>
      <c r="L56">
        <f>INDEX(Data!$C$5:$BP$360,'Kontrolní List'!$A56,'Kontrolní List'!L$1)</f>
        <v>0</v>
      </c>
      <c r="M56">
        <f>INDEX(Data!$C$5:$BP$360,'Kontrolní List'!$A56,'Kontrolní List'!M$1)</f>
        <v>0</v>
      </c>
      <c r="N56">
        <f>INDEX(Data!$C$5:$BP$360,'Kontrolní List'!$A56,'Kontrolní List'!N$1)</f>
        <v>289.95800000000003</v>
      </c>
      <c r="O56">
        <f t="shared" si="1"/>
        <v>0</v>
      </c>
      <c r="P56">
        <f>INDEX(Data!$C$5:$BP$360,'Kontrolní List'!$A56,'Kontrolní List'!P$1)</f>
        <v>1178</v>
      </c>
      <c r="Q56">
        <f>INDEX(Data!$C$5:$BP$360,'Kontrolní List'!$A56,'Kontrolní List'!Q$1)</f>
        <v>1178</v>
      </c>
      <c r="R56">
        <f t="shared" si="2"/>
        <v>0</v>
      </c>
      <c r="S56">
        <f>INDEX(Data!$C$5:$BP$360,'Kontrolní List'!$A56,'Kontrolní List'!S$1)</f>
        <v>289.95800000000003</v>
      </c>
      <c r="T56">
        <f>INDEX(Data!$C$5:$BP$360,'Kontrolní List'!$A56,'Kontrolní List'!T$1)</f>
        <v>0</v>
      </c>
      <c r="U56">
        <f>INDEX(Data!$C$5:$BP$360,'Kontrolní List'!$A56,'Kontrolní List'!U$1)</f>
        <v>0</v>
      </c>
      <c r="V56">
        <f>INDEX(Data!$C$5:$BP$360,'Kontrolní List'!$A56,'Kontrolní List'!V$1)</f>
        <v>0</v>
      </c>
      <c r="W56">
        <f>INDEX(Data!$C$5:$BP$360,'Kontrolní List'!$A56,'Kontrolní List'!W$1)</f>
        <v>0</v>
      </c>
      <c r="X56">
        <f>INDEX(Data!$C$5:$BP$360,'Kontrolní List'!$A56,'Kontrolní List'!X$1)</f>
        <v>0</v>
      </c>
      <c r="Y56">
        <f>INDEX(Data!$C$5:$BP$360,'Kontrolní List'!$A56,'Kontrolní List'!Y$1)</f>
        <v>0</v>
      </c>
      <c r="Z56">
        <f>INDEX(Data!$C$5:$BP$360,'Kontrolní List'!$A56,'Kontrolní List'!Z$1)</f>
        <v>0</v>
      </c>
      <c r="AA56">
        <f>INDEX(Data!$C$5:$BP$360,'Kontrolní List'!$A56,'Kontrolní List'!AA$1)</f>
        <v>0</v>
      </c>
      <c r="AB56">
        <f t="shared" si="3"/>
        <v>0</v>
      </c>
      <c r="AC56">
        <f>INDEX(Data!$C$5:$BP$360,'Kontrolní List'!$A56,'Kontrolní List'!AC$1)</f>
        <v>1178</v>
      </c>
      <c r="AD56">
        <f>INDEX(Data!$C$5:$BP$360,'Kontrolní List'!$A56,'Kontrolní List'!AD$1)</f>
        <v>0</v>
      </c>
      <c r="AE56">
        <f>INDEX(Data!$C$5:$BP$360,'Kontrolní List'!$A56,'Kontrolní List'!AE$1)</f>
        <v>0</v>
      </c>
      <c r="AF56">
        <f>INDEX(Data!$C$5:$BP$360,'Kontrolní List'!$A56,'Kontrolní List'!AF$1)</f>
        <v>0</v>
      </c>
      <c r="AG56">
        <f>INDEX(Data!$C$5:$BP$360,'Kontrolní List'!$A56,'Kontrolní List'!AG$1)</f>
        <v>0</v>
      </c>
      <c r="AH56">
        <f>INDEX(Data!$C$5:$BP$360,'Kontrolní List'!$A56,'Kontrolní List'!AH$1)</f>
        <v>0</v>
      </c>
      <c r="AI56">
        <f>INDEX(Data!$C$5:$BP$360,'Kontrolní List'!$A56,'Kontrolní List'!AI$1)</f>
        <v>0</v>
      </c>
      <c r="AJ56">
        <f>INDEX(Data!$C$5:$BP$360,'Kontrolní List'!$A56,'Kontrolní List'!AJ$1)</f>
        <v>0</v>
      </c>
      <c r="AK56">
        <f>INDEX(Data!$C$5:$BP$360,'Kontrolní List'!$A56,'Kontrolní List'!AK$1)</f>
        <v>0</v>
      </c>
      <c r="AL56">
        <f t="shared" si="4"/>
        <v>0</v>
      </c>
      <c r="AM56">
        <f>INDEX(Data!$C$5:$BP$360,'Kontrolní List'!$A56,'Kontrolní List'!AM$1)</f>
        <v>293.41000000000003</v>
      </c>
      <c r="AN56">
        <f>INDEX(Data!$C$5:$BP$360,'Kontrolní List'!$A56,'Kontrolní List'!AN$1)</f>
        <v>1178</v>
      </c>
      <c r="AO56">
        <f>INDEX(Data!$C$5:$BP$360,'Kontrolní List'!$A56,'Kontrolní List'!AO$1)</f>
        <v>802.04300000000001</v>
      </c>
      <c r="AP56" t="b">
        <f t="shared" si="5"/>
        <v>1</v>
      </c>
      <c r="AQ56" t="b">
        <f t="shared" si="6"/>
        <v>1</v>
      </c>
      <c r="AR56" t="b">
        <f t="shared" si="7"/>
        <v>1</v>
      </c>
      <c r="AT56" s="35">
        <f t="shared" si="8"/>
        <v>0.77381414989248987</v>
      </c>
      <c r="AU56" s="36" t="s">
        <v>570</v>
      </c>
      <c r="AV56" s="1"/>
    </row>
    <row r="57" spans="1:48" x14ac:dyDescent="0.25">
      <c r="A57">
        <v>55</v>
      </c>
      <c r="B57" t="str">
        <f>INDEX(Data!$C$5:$BP$360,'Kontrolní List'!$A57,'Kontrolní List'!B$1)</f>
        <v>KJ - Moravský Krumlov</v>
      </c>
      <c r="C57" t="str">
        <f>INDEX(Data!$C$5:$BP$360,'Kontrolní List'!$A57,'Kontrolní List'!C$1)</f>
        <v>Únor</v>
      </c>
      <c r="D57">
        <f>INDEX(Data!$C$5:$BP$360,'Kontrolní List'!$A57,'Kontrolní List'!D$1)</f>
        <v>862.346</v>
      </c>
      <c r="E57">
        <f>INDEX(Data!$C$5:$BP$360,'Kontrolní List'!$A57,'Kontrolní List'!E$1)</f>
        <v>400.43700000000001</v>
      </c>
      <c r="F57">
        <f>INDEX(Data!$C$5:$BP$360,'Kontrolní List'!$A57,'Kontrolní List'!F$1)</f>
        <v>461.90899999999999</v>
      </c>
      <c r="G57">
        <f>INDEX(Data!$C$5:$BP$360,'Kontrolní List'!$A57,'Kontrolní List'!G$1)</f>
        <v>35.017000000000003</v>
      </c>
      <c r="H57">
        <f t="shared" si="0"/>
        <v>0</v>
      </c>
      <c r="I57">
        <f>INDEX(Data!$C$5:$BP$360,'Kontrolní List'!$A57,'Kontrolní List'!I$1)</f>
        <v>322.20400000000001</v>
      </c>
      <c r="J57">
        <f>INDEX(Data!$C$5:$BP$360,'Kontrolní List'!$A57,'Kontrolní List'!J$1)</f>
        <v>4.7629999999999999</v>
      </c>
      <c r="K57">
        <f>INDEX(Data!$C$5:$BP$360,'Kontrolní List'!$A57,'Kontrolní List'!K$1)</f>
        <v>5.4939999999999998</v>
      </c>
      <c r="L57">
        <f>INDEX(Data!$C$5:$BP$360,'Kontrolní List'!$A57,'Kontrolní List'!L$1)</f>
        <v>0</v>
      </c>
      <c r="M57">
        <f>INDEX(Data!$C$5:$BP$360,'Kontrolní List'!$A57,'Kontrolní List'!M$1)</f>
        <v>0</v>
      </c>
      <c r="N57">
        <f>INDEX(Data!$C$5:$BP$360,'Kontrolní List'!$A57,'Kontrolní List'!N$1)</f>
        <v>311.947</v>
      </c>
      <c r="O57">
        <f t="shared" si="1"/>
        <v>0</v>
      </c>
      <c r="P57">
        <f>INDEX(Data!$C$5:$BP$360,'Kontrolní List'!$A57,'Kontrolní List'!P$1)</f>
        <v>1338</v>
      </c>
      <c r="Q57">
        <f>INDEX(Data!$C$5:$BP$360,'Kontrolní List'!$A57,'Kontrolní List'!Q$1)</f>
        <v>1338</v>
      </c>
      <c r="R57">
        <f t="shared" si="2"/>
        <v>0</v>
      </c>
      <c r="S57">
        <f>INDEX(Data!$C$5:$BP$360,'Kontrolní List'!$A57,'Kontrolní List'!S$1)</f>
        <v>311.947</v>
      </c>
      <c r="T57">
        <f>INDEX(Data!$C$5:$BP$360,'Kontrolní List'!$A57,'Kontrolní List'!T$1)</f>
        <v>0</v>
      </c>
      <c r="U57">
        <f>INDEX(Data!$C$5:$BP$360,'Kontrolní List'!$A57,'Kontrolní List'!U$1)</f>
        <v>0</v>
      </c>
      <c r="V57">
        <f>INDEX(Data!$C$5:$BP$360,'Kontrolní List'!$A57,'Kontrolní List'!V$1)</f>
        <v>0</v>
      </c>
      <c r="W57">
        <f>INDEX(Data!$C$5:$BP$360,'Kontrolní List'!$A57,'Kontrolní List'!W$1)</f>
        <v>0</v>
      </c>
      <c r="X57">
        <f>INDEX(Data!$C$5:$BP$360,'Kontrolní List'!$A57,'Kontrolní List'!X$1)</f>
        <v>0</v>
      </c>
      <c r="Y57">
        <f>INDEX(Data!$C$5:$BP$360,'Kontrolní List'!$A57,'Kontrolní List'!Y$1)</f>
        <v>0</v>
      </c>
      <c r="Z57">
        <f>INDEX(Data!$C$5:$BP$360,'Kontrolní List'!$A57,'Kontrolní List'!Z$1)</f>
        <v>0</v>
      </c>
      <c r="AA57">
        <f>INDEX(Data!$C$5:$BP$360,'Kontrolní List'!$A57,'Kontrolní List'!AA$1)</f>
        <v>0</v>
      </c>
      <c r="AB57">
        <f t="shared" si="3"/>
        <v>0</v>
      </c>
      <c r="AC57">
        <f>INDEX(Data!$C$5:$BP$360,'Kontrolní List'!$A57,'Kontrolní List'!AC$1)</f>
        <v>1338</v>
      </c>
      <c r="AD57">
        <f>INDEX(Data!$C$5:$BP$360,'Kontrolní List'!$A57,'Kontrolní List'!AD$1)</f>
        <v>0</v>
      </c>
      <c r="AE57">
        <f>INDEX(Data!$C$5:$BP$360,'Kontrolní List'!$A57,'Kontrolní List'!AE$1)</f>
        <v>0</v>
      </c>
      <c r="AF57">
        <f>INDEX(Data!$C$5:$BP$360,'Kontrolní List'!$A57,'Kontrolní List'!AF$1)</f>
        <v>0</v>
      </c>
      <c r="AG57">
        <f>INDEX(Data!$C$5:$BP$360,'Kontrolní List'!$A57,'Kontrolní List'!AG$1)</f>
        <v>0</v>
      </c>
      <c r="AH57">
        <f>INDEX(Data!$C$5:$BP$360,'Kontrolní List'!$A57,'Kontrolní List'!AH$1)</f>
        <v>0</v>
      </c>
      <c r="AI57">
        <f>INDEX(Data!$C$5:$BP$360,'Kontrolní List'!$A57,'Kontrolní List'!AI$1)</f>
        <v>0</v>
      </c>
      <c r="AJ57">
        <f>INDEX(Data!$C$5:$BP$360,'Kontrolní List'!$A57,'Kontrolní List'!AJ$1)</f>
        <v>0</v>
      </c>
      <c r="AK57">
        <f>INDEX(Data!$C$5:$BP$360,'Kontrolní List'!$A57,'Kontrolní List'!AK$1)</f>
        <v>0</v>
      </c>
      <c r="AL57">
        <f t="shared" si="4"/>
        <v>0</v>
      </c>
      <c r="AM57">
        <f>INDEX(Data!$C$5:$BP$360,'Kontrolní List'!$A57,'Kontrolní List'!AM$1)</f>
        <v>322.20400000000001</v>
      </c>
      <c r="AN57">
        <f>INDEX(Data!$C$5:$BP$360,'Kontrolní List'!$A57,'Kontrolní List'!AN$1)</f>
        <v>1338</v>
      </c>
      <c r="AO57">
        <f>INDEX(Data!$C$5:$BP$360,'Kontrolní List'!$A57,'Kontrolní List'!AO$1)</f>
        <v>862.346</v>
      </c>
      <c r="AP57" t="b">
        <f t="shared" si="5"/>
        <v>1</v>
      </c>
      <c r="AQ57" t="b">
        <f t="shared" si="6"/>
        <v>1</v>
      </c>
      <c r="AR57" t="b">
        <f t="shared" si="7"/>
        <v>1</v>
      </c>
      <c r="AT57" s="35">
        <f t="shared" si="8"/>
        <v>0.80463139698759745</v>
      </c>
      <c r="AU57" s="36" t="s">
        <v>570</v>
      </c>
      <c r="AV57" s="1"/>
    </row>
    <row r="58" spans="1:48" x14ac:dyDescent="0.25">
      <c r="A58">
        <v>56</v>
      </c>
      <c r="B58" t="str">
        <f>INDEX(Data!$C$5:$BP$360,'Kontrolní List'!$A58,'Kontrolní List'!B$1)</f>
        <v>KJ - Nové Hrady</v>
      </c>
      <c r="C58" t="str">
        <f>INDEX(Data!$C$5:$BP$360,'Kontrolní List'!$A58,'Kontrolní List'!C$1)</f>
        <v>Únor</v>
      </c>
      <c r="D58">
        <f>INDEX(Data!$C$5:$BP$360,'Kontrolní List'!$A58,'Kontrolní List'!D$1)</f>
        <v>114.486</v>
      </c>
      <c r="E58">
        <f>INDEX(Data!$C$5:$BP$360,'Kontrolní List'!$A58,'Kontrolní List'!E$1)</f>
        <v>46.901000000000003</v>
      </c>
      <c r="F58">
        <f>INDEX(Data!$C$5:$BP$360,'Kontrolní List'!$A58,'Kontrolní List'!F$1)</f>
        <v>67.584999999999994</v>
      </c>
      <c r="G58">
        <f>INDEX(Data!$C$5:$BP$360,'Kontrolní List'!$A58,'Kontrolní List'!G$1)</f>
        <v>35.165999999999997</v>
      </c>
      <c r="H58">
        <f t="shared" si="0"/>
        <v>0</v>
      </c>
      <c r="I58">
        <f>INDEX(Data!$C$5:$BP$360,'Kontrolní List'!$A58,'Kontrolní List'!I$1)</f>
        <v>35.661000000000001</v>
      </c>
      <c r="J58">
        <f>INDEX(Data!$C$5:$BP$360,'Kontrolní List'!$A58,'Kontrolní List'!J$1)</f>
        <v>0.41499999999999998</v>
      </c>
      <c r="K58">
        <f>INDEX(Data!$C$5:$BP$360,'Kontrolní List'!$A58,'Kontrolní List'!K$1)</f>
        <v>0.59799999999999998</v>
      </c>
      <c r="L58">
        <f>INDEX(Data!$C$5:$BP$360,'Kontrolní List'!$A58,'Kontrolní List'!L$1)</f>
        <v>0</v>
      </c>
      <c r="M58">
        <f>INDEX(Data!$C$5:$BP$360,'Kontrolní List'!$A58,'Kontrolní List'!M$1)</f>
        <v>0</v>
      </c>
      <c r="N58">
        <f>INDEX(Data!$C$5:$BP$360,'Kontrolní List'!$A58,'Kontrolní List'!N$1)</f>
        <v>34.648000000000003</v>
      </c>
      <c r="O58">
        <f t="shared" si="1"/>
        <v>0</v>
      </c>
      <c r="P58">
        <f>INDEX(Data!$C$5:$BP$360,'Kontrolní List'!$A58,'Kontrolní List'!P$1)</f>
        <v>185</v>
      </c>
      <c r="Q58">
        <f>INDEX(Data!$C$5:$BP$360,'Kontrolní List'!$A58,'Kontrolní List'!Q$1)</f>
        <v>185</v>
      </c>
      <c r="R58">
        <f t="shared" si="2"/>
        <v>0</v>
      </c>
      <c r="S58">
        <f>INDEX(Data!$C$5:$BP$360,'Kontrolní List'!$A58,'Kontrolní List'!S$1)</f>
        <v>34.648000000000003</v>
      </c>
      <c r="T58">
        <f>INDEX(Data!$C$5:$BP$360,'Kontrolní List'!$A58,'Kontrolní List'!T$1)</f>
        <v>0</v>
      </c>
      <c r="U58">
        <f>INDEX(Data!$C$5:$BP$360,'Kontrolní List'!$A58,'Kontrolní List'!U$1)</f>
        <v>0</v>
      </c>
      <c r="V58">
        <f>INDEX(Data!$C$5:$BP$360,'Kontrolní List'!$A58,'Kontrolní List'!V$1)</f>
        <v>0</v>
      </c>
      <c r="W58">
        <f>INDEX(Data!$C$5:$BP$360,'Kontrolní List'!$A58,'Kontrolní List'!W$1)</f>
        <v>0</v>
      </c>
      <c r="X58">
        <f>INDEX(Data!$C$5:$BP$360,'Kontrolní List'!$A58,'Kontrolní List'!X$1)</f>
        <v>0</v>
      </c>
      <c r="Y58">
        <f>INDEX(Data!$C$5:$BP$360,'Kontrolní List'!$A58,'Kontrolní List'!Y$1)</f>
        <v>0</v>
      </c>
      <c r="Z58">
        <f>INDEX(Data!$C$5:$BP$360,'Kontrolní List'!$A58,'Kontrolní List'!Z$1)</f>
        <v>0</v>
      </c>
      <c r="AA58">
        <f>INDEX(Data!$C$5:$BP$360,'Kontrolní List'!$A58,'Kontrolní List'!AA$1)</f>
        <v>0</v>
      </c>
      <c r="AB58">
        <f t="shared" si="3"/>
        <v>0</v>
      </c>
      <c r="AC58">
        <f>INDEX(Data!$C$5:$BP$360,'Kontrolní List'!$A58,'Kontrolní List'!AC$1)</f>
        <v>185</v>
      </c>
      <c r="AD58">
        <f>INDEX(Data!$C$5:$BP$360,'Kontrolní List'!$A58,'Kontrolní List'!AD$1)</f>
        <v>0</v>
      </c>
      <c r="AE58">
        <f>INDEX(Data!$C$5:$BP$360,'Kontrolní List'!$A58,'Kontrolní List'!AE$1)</f>
        <v>0</v>
      </c>
      <c r="AF58">
        <f>INDEX(Data!$C$5:$BP$360,'Kontrolní List'!$A58,'Kontrolní List'!AF$1)</f>
        <v>0</v>
      </c>
      <c r="AG58">
        <f>INDEX(Data!$C$5:$BP$360,'Kontrolní List'!$A58,'Kontrolní List'!AG$1)</f>
        <v>0</v>
      </c>
      <c r="AH58">
        <f>INDEX(Data!$C$5:$BP$360,'Kontrolní List'!$A58,'Kontrolní List'!AH$1)</f>
        <v>0</v>
      </c>
      <c r="AI58">
        <f>INDEX(Data!$C$5:$BP$360,'Kontrolní List'!$A58,'Kontrolní List'!AI$1)</f>
        <v>0</v>
      </c>
      <c r="AJ58">
        <f>INDEX(Data!$C$5:$BP$360,'Kontrolní List'!$A58,'Kontrolní List'!AJ$1)</f>
        <v>0</v>
      </c>
      <c r="AK58">
        <f>INDEX(Data!$C$5:$BP$360,'Kontrolní List'!$A58,'Kontrolní List'!AK$1)</f>
        <v>0</v>
      </c>
      <c r="AL58">
        <f t="shared" si="4"/>
        <v>0</v>
      </c>
      <c r="AM58">
        <f>INDEX(Data!$C$5:$BP$360,'Kontrolní List'!$A58,'Kontrolní List'!AM$1)</f>
        <v>35.661000000000001</v>
      </c>
      <c r="AN58">
        <f>INDEX(Data!$C$5:$BP$360,'Kontrolní List'!$A58,'Kontrolní List'!AN$1)</f>
        <v>185</v>
      </c>
      <c r="AO58">
        <f>INDEX(Data!$C$5:$BP$360,'Kontrolní List'!$A58,'Kontrolní List'!AO$1)</f>
        <v>114.486</v>
      </c>
      <c r="AP58" t="b">
        <f t="shared" si="5"/>
        <v>1</v>
      </c>
      <c r="AQ58" t="b">
        <f t="shared" si="6"/>
        <v>1</v>
      </c>
      <c r="AR58" t="b">
        <f t="shared" si="7"/>
        <v>1</v>
      </c>
      <c r="AT58" s="35">
        <f t="shared" si="8"/>
        <v>0.7603540073798446</v>
      </c>
      <c r="AU58" s="36" t="s">
        <v>570</v>
      </c>
      <c r="AV58" s="1"/>
    </row>
    <row r="59" spans="1:48" x14ac:dyDescent="0.25">
      <c r="A59">
        <v>57</v>
      </c>
      <c r="B59" t="str">
        <f>INDEX(Data!$C$5:$BP$360,'Kontrolní List'!$A59,'Kontrolní List'!B$1)</f>
        <v>KJ - Nové Město nad Metují, Sokolská</v>
      </c>
      <c r="C59" t="str">
        <f>INDEX(Data!$C$5:$BP$360,'Kontrolní List'!$A59,'Kontrolní List'!C$1)</f>
        <v>Únor</v>
      </c>
      <c r="D59">
        <f>INDEX(Data!$C$5:$BP$360,'Kontrolní List'!$A59,'Kontrolní List'!D$1)</f>
        <v>454.21600000000001</v>
      </c>
      <c r="E59">
        <f>INDEX(Data!$C$5:$BP$360,'Kontrolní List'!$A59,'Kontrolní List'!E$1)</f>
        <v>210.48</v>
      </c>
      <c r="F59">
        <f>INDEX(Data!$C$5:$BP$360,'Kontrolní List'!$A59,'Kontrolní List'!F$1)</f>
        <v>243.73599999999999</v>
      </c>
      <c r="G59">
        <f>INDEX(Data!$C$5:$BP$360,'Kontrolní List'!$A59,'Kontrolní List'!G$1)</f>
        <v>34.994999999999997</v>
      </c>
      <c r="H59">
        <f t="shared" si="0"/>
        <v>0</v>
      </c>
      <c r="I59">
        <f>INDEX(Data!$C$5:$BP$360,'Kontrolní List'!$A59,'Kontrolní List'!I$1)</f>
        <v>168.874</v>
      </c>
      <c r="J59">
        <f>INDEX(Data!$C$5:$BP$360,'Kontrolní List'!$A59,'Kontrolní List'!J$1)</f>
        <v>2.0329999999999999</v>
      </c>
      <c r="K59">
        <f>INDEX(Data!$C$5:$BP$360,'Kontrolní List'!$A59,'Kontrolní List'!K$1)</f>
        <v>2.3540000000000001</v>
      </c>
      <c r="L59">
        <f>INDEX(Data!$C$5:$BP$360,'Kontrolní List'!$A59,'Kontrolní List'!L$1)</f>
        <v>0</v>
      </c>
      <c r="M59">
        <f>INDEX(Data!$C$5:$BP$360,'Kontrolní List'!$A59,'Kontrolní List'!M$1)</f>
        <v>0</v>
      </c>
      <c r="N59">
        <f>INDEX(Data!$C$5:$BP$360,'Kontrolní List'!$A59,'Kontrolní List'!N$1)</f>
        <v>164.48699999999999</v>
      </c>
      <c r="O59">
        <f t="shared" si="1"/>
        <v>0</v>
      </c>
      <c r="P59">
        <f>INDEX(Data!$C$5:$BP$360,'Kontrolní List'!$A59,'Kontrolní List'!P$1)</f>
        <v>704</v>
      </c>
      <c r="Q59">
        <f>INDEX(Data!$C$5:$BP$360,'Kontrolní List'!$A59,'Kontrolní List'!Q$1)</f>
        <v>704</v>
      </c>
      <c r="R59">
        <f t="shared" si="2"/>
        <v>0</v>
      </c>
      <c r="S59">
        <f>INDEX(Data!$C$5:$BP$360,'Kontrolní List'!$A59,'Kontrolní List'!S$1)</f>
        <v>164.48699999999999</v>
      </c>
      <c r="T59">
        <f>INDEX(Data!$C$5:$BP$360,'Kontrolní List'!$A59,'Kontrolní List'!T$1)</f>
        <v>0</v>
      </c>
      <c r="U59">
        <f>INDEX(Data!$C$5:$BP$360,'Kontrolní List'!$A59,'Kontrolní List'!U$1)</f>
        <v>0</v>
      </c>
      <c r="V59">
        <f>INDEX(Data!$C$5:$BP$360,'Kontrolní List'!$A59,'Kontrolní List'!V$1)</f>
        <v>0</v>
      </c>
      <c r="W59">
        <f>INDEX(Data!$C$5:$BP$360,'Kontrolní List'!$A59,'Kontrolní List'!W$1)</f>
        <v>0</v>
      </c>
      <c r="X59">
        <f>INDEX(Data!$C$5:$BP$360,'Kontrolní List'!$A59,'Kontrolní List'!X$1)</f>
        <v>0</v>
      </c>
      <c r="Y59">
        <f>INDEX(Data!$C$5:$BP$360,'Kontrolní List'!$A59,'Kontrolní List'!Y$1)</f>
        <v>0</v>
      </c>
      <c r="Z59">
        <f>INDEX(Data!$C$5:$BP$360,'Kontrolní List'!$A59,'Kontrolní List'!Z$1)</f>
        <v>0</v>
      </c>
      <c r="AA59">
        <f>INDEX(Data!$C$5:$BP$360,'Kontrolní List'!$A59,'Kontrolní List'!AA$1)</f>
        <v>0</v>
      </c>
      <c r="AB59">
        <f t="shared" si="3"/>
        <v>0</v>
      </c>
      <c r="AC59">
        <f>INDEX(Data!$C$5:$BP$360,'Kontrolní List'!$A59,'Kontrolní List'!AC$1)</f>
        <v>704</v>
      </c>
      <c r="AD59">
        <f>INDEX(Data!$C$5:$BP$360,'Kontrolní List'!$A59,'Kontrolní List'!AD$1)</f>
        <v>0</v>
      </c>
      <c r="AE59">
        <f>INDEX(Data!$C$5:$BP$360,'Kontrolní List'!$A59,'Kontrolní List'!AE$1)</f>
        <v>0</v>
      </c>
      <c r="AF59">
        <f>INDEX(Data!$C$5:$BP$360,'Kontrolní List'!$A59,'Kontrolní List'!AF$1)</f>
        <v>0</v>
      </c>
      <c r="AG59">
        <f>INDEX(Data!$C$5:$BP$360,'Kontrolní List'!$A59,'Kontrolní List'!AG$1)</f>
        <v>0</v>
      </c>
      <c r="AH59">
        <f>INDEX(Data!$C$5:$BP$360,'Kontrolní List'!$A59,'Kontrolní List'!AH$1)</f>
        <v>0</v>
      </c>
      <c r="AI59">
        <f>INDEX(Data!$C$5:$BP$360,'Kontrolní List'!$A59,'Kontrolní List'!AI$1)</f>
        <v>0</v>
      </c>
      <c r="AJ59">
        <f>INDEX(Data!$C$5:$BP$360,'Kontrolní List'!$A59,'Kontrolní List'!AJ$1)</f>
        <v>0</v>
      </c>
      <c r="AK59">
        <f>INDEX(Data!$C$5:$BP$360,'Kontrolní List'!$A59,'Kontrolní List'!AK$1)</f>
        <v>0</v>
      </c>
      <c r="AL59">
        <f t="shared" si="4"/>
        <v>0</v>
      </c>
      <c r="AM59">
        <f>INDEX(Data!$C$5:$BP$360,'Kontrolní List'!$A59,'Kontrolní List'!AM$1)</f>
        <v>168.874</v>
      </c>
      <c r="AN59">
        <f>INDEX(Data!$C$5:$BP$360,'Kontrolní List'!$A59,'Kontrolní List'!AN$1)</f>
        <v>704</v>
      </c>
      <c r="AO59">
        <f>INDEX(Data!$C$5:$BP$360,'Kontrolní List'!$A59,'Kontrolní List'!AO$1)</f>
        <v>454.21600000000001</v>
      </c>
      <c r="AP59" t="b">
        <f t="shared" si="5"/>
        <v>1</v>
      </c>
      <c r="AQ59" t="b">
        <f t="shared" si="6"/>
        <v>1</v>
      </c>
      <c r="AR59" t="b">
        <f t="shared" si="7"/>
        <v>1</v>
      </c>
      <c r="AT59" s="35">
        <f t="shared" si="8"/>
        <v>0.8023265485045783</v>
      </c>
      <c r="AU59" s="36" t="s">
        <v>570</v>
      </c>
      <c r="AV59" s="1"/>
    </row>
    <row r="60" spans="1:48" x14ac:dyDescent="0.25">
      <c r="A60">
        <v>58</v>
      </c>
      <c r="B60" t="str">
        <f>INDEX(Data!$C$5:$BP$360,'Kontrolní List'!$A60,'Kontrolní List'!B$1)</f>
        <v>KJ - Nové Město nad Metují, Družstevní</v>
      </c>
      <c r="C60" t="str">
        <f>INDEX(Data!$C$5:$BP$360,'Kontrolní List'!$A60,'Kontrolní List'!C$1)</f>
        <v>Únor</v>
      </c>
      <c r="D60">
        <f>INDEX(Data!$C$5:$BP$360,'Kontrolní List'!$A60,'Kontrolní List'!D$1)</f>
        <v>451.44600000000003</v>
      </c>
      <c r="E60">
        <f>INDEX(Data!$C$5:$BP$360,'Kontrolní List'!$A60,'Kontrolní List'!E$1)</f>
        <v>213.18100000000001</v>
      </c>
      <c r="F60">
        <f>INDEX(Data!$C$5:$BP$360,'Kontrolní List'!$A60,'Kontrolní List'!F$1)</f>
        <v>238.26499999999999</v>
      </c>
      <c r="G60">
        <f>INDEX(Data!$C$5:$BP$360,'Kontrolní List'!$A60,'Kontrolní List'!G$1)</f>
        <v>34.991999999999997</v>
      </c>
      <c r="H60">
        <f t="shared" si="0"/>
        <v>0</v>
      </c>
      <c r="I60">
        <f>INDEX(Data!$C$5:$BP$360,'Kontrolní List'!$A60,'Kontrolní List'!I$1)</f>
        <v>169.25200000000001</v>
      </c>
      <c r="J60">
        <f>INDEX(Data!$C$5:$BP$360,'Kontrolní List'!$A60,'Kontrolní List'!J$1)</f>
        <v>1.68</v>
      </c>
      <c r="K60">
        <f>INDEX(Data!$C$5:$BP$360,'Kontrolní List'!$A60,'Kontrolní List'!K$1)</f>
        <v>1.8779999999999999</v>
      </c>
      <c r="L60">
        <f>INDEX(Data!$C$5:$BP$360,'Kontrolní List'!$A60,'Kontrolní List'!L$1)</f>
        <v>0</v>
      </c>
      <c r="M60">
        <f>INDEX(Data!$C$5:$BP$360,'Kontrolní List'!$A60,'Kontrolní List'!M$1)</f>
        <v>0</v>
      </c>
      <c r="N60">
        <f>INDEX(Data!$C$5:$BP$360,'Kontrolní List'!$A60,'Kontrolní List'!N$1)</f>
        <v>165.69399999999999</v>
      </c>
      <c r="O60">
        <f t="shared" si="1"/>
        <v>0</v>
      </c>
      <c r="P60">
        <f>INDEX(Data!$C$5:$BP$360,'Kontrolní List'!$A60,'Kontrolní List'!P$1)</f>
        <v>681</v>
      </c>
      <c r="Q60">
        <f>INDEX(Data!$C$5:$BP$360,'Kontrolní List'!$A60,'Kontrolní List'!Q$1)</f>
        <v>681</v>
      </c>
      <c r="R60">
        <f t="shared" si="2"/>
        <v>0</v>
      </c>
      <c r="S60">
        <f>INDEX(Data!$C$5:$BP$360,'Kontrolní List'!$A60,'Kontrolní List'!S$1)</f>
        <v>165.69399999999999</v>
      </c>
      <c r="T60">
        <f>INDEX(Data!$C$5:$BP$360,'Kontrolní List'!$A60,'Kontrolní List'!T$1)</f>
        <v>0</v>
      </c>
      <c r="U60">
        <f>INDEX(Data!$C$5:$BP$360,'Kontrolní List'!$A60,'Kontrolní List'!U$1)</f>
        <v>0</v>
      </c>
      <c r="V60">
        <f>INDEX(Data!$C$5:$BP$360,'Kontrolní List'!$A60,'Kontrolní List'!V$1)</f>
        <v>0</v>
      </c>
      <c r="W60">
        <f>INDEX(Data!$C$5:$BP$360,'Kontrolní List'!$A60,'Kontrolní List'!W$1)</f>
        <v>0</v>
      </c>
      <c r="X60">
        <f>INDEX(Data!$C$5:$BP$360,'Kontrolní List'!$A60,'Kontrolní List'!X$1)</f>
        <v>0</v>
      </c>
      <c r="Y60">
        <f>INDEX(Data!$C$5:$BP$360,'Kontrolní List'!$A60,'Kontrolní List'!Y$1)</f>
        <v>0</v>
      </c>
      <c r="Z60">
        <f>INDEX(Data!$C$5:$BP$360,'Kontrolní List'!$A60,'Kontrolní List'!Z$1)</f>
        <v>0</v>
      </c>
      <c r="AA60">
        <f>INDEX(Data!$C$5:$BP$360,'Kontrolní List'!$A60,'Kontrolní List'!AA$1)</f>
        <v>0</v>
      </c>
      <c r="AB60">
        <f t="shared" si="3"/>
        <v>0</v>
      </c>
      <c r="AC60">
        <f>INDEX(Data!$C$5:$BP$360,'Kontrolní List'!$A60,'Kontrolní List'!AC$1)</f>
        <v>681</v>
      </c>
      <c r="AD60">
        <f>INDEX(Data!$C$5:$BP$360,'Kontrolní List'!$A60,'Kontrolní List'!AD$1)</f>
        <v>0</v>
      </c>
      <c r="AE60">
        <f>INDEX(Data!$C$5:$BP$360,'Kontrolní List'!$A60,'Kontrolní List'!AE$1)</f>
        <v>0</v>
      </c>
      <c r="AF60">
        <f>INDEX(Data!$C$5:$BP$360,'Kontrolní List'!$A60,'Kontrolní List'!AF$1)</f>
        <v>0</v>
      </c>
      <c r="AG60">
        <f>INDEX(Data!$C$5:$BP$360,'Kontrolní List'!$A60,'Kontrolní List'!AG$1)</f>
        <v>0</v>
      </c>
      <c r="AH60">
        <f>INDEX(Data!$C$5:$BP$360,'Kontrolní List'!$A60,'Kontrolní List'!AH$1)</f>
        <v>0</v>
      </c>
      <c r="AI60">
        <f>INDEX(Data!$C$5:$BP$360,'Kontrolní List'!$A60,'Kontrolní List'!AI$1)</f>
        <v>0</v>
      </c>
      <c r="AJ60">
        <f>INDEX(Data!$C$5:$BP$360,'Kontrolní List'!$A60,'Kontrolní List'!AJ$1)</f>
        <v>0</v>
      </c>
      <c r="AK60">
        <f>INDEX(Data!$C$5:$BP$360,'Kontrolní List'!$A60,'Kontrolní List'!AK$1)</f>
        <v>0</v>
      </c>
      <c r="AL60">
        <f t="shared" si="4"/>
        <v>0</v>
      </c>
      <c r="AM60">
        <f>INDEX(Data!$C$5:$BP$360,'Kontrolní List'!$A60,'Kontrolní List'!AM$1)</f>
        <v>169.25200000000001</v>
      </c>
      <c r="AN60">
        <f>INDEX(Data!$C$5:$BP$360,'Kontrolní List'!$A60,'Kontrolní List'!AN$1)</f>
        <v>681</v>
      </c>
      <c r="AO60">
        <f>INDEX(Data!$C$5:$BP$360,'Kontrolní List'!$A60,'Kontrolní List'!AO$1)</f>
        <v>451.44600000000003</v>
      </c>
      <c r="AP60" t="b">
        <f t="shared" si="5"/>
        <v>1</v>
      </c>
      <c r="AQ60" t="b">
        <f t="shared" si="6"/>
        <v>1</v>
      </c>
      <c r="AR60" t="b">
        <f t="shared" si="7"/>
        <v>1</v>
      </c>
      <c r="AT60" s="35">
        <f t="shared" si="8"/>
        <v>0.79393474893268889</v>
      </c>
      <c r="AU60" s="36" t="s">
        <v>570</v>
      </c>
      <c r="AV60" s="1"/>
    </row>
    <row r="61" spans="1:48" x14ac:dyDescent="0.25">
      <c r="A61">
        <v>59</v>
      </c>
      <c r="B61" t="str">
        <f>INDEX(Data!$C$5:$BP$360,'Kontrolní List'!$A61,'Kontrolní List'!B$1)</f>
        <v>KJ - Nové Strašecí</v>
      </c>
      <c r="C61" t="str">
        <f>INDEX(Data!$C$5:$BP$360,'Kontrolní List'!$A61,'Kontrolní List'!C$1)</f>
        <v>Únor</v>
      </c>
      <c r="D61">
        <f>INDEX(Data!$C$5:$BP$360,'Kontrolní List'!$A61,'Kontrolní List'!D$1)</f>
        <v>670.05100000000004</v>
      </c>
      <c r="E61">
        <f>INDEX(Data!$C$5:$BP$360,'Kontrolní List'!$A61,'Kontrolní List'!E$1)</f>
        <v>307.55099999999999</v>
      </c>
      <c r="F61">
        <f>INDEX(Data!$C$5:$BP$360,'Kontrolní List'!$A61,'Kontrolní List'!F$1)</f>
        <v>362.5</v>
      </c>
      <c r="G61">
        <f>INDEX(Data!$C$5:$BP$360,'Kontrolní List'!$A61,'Kontrolní List'!G$1)</f>
        <v>35.325000000000003</v>
      </c>
      <c r="H61">
        <f t="shared" si="0"/>
        <v>0</v>
      </c>
      <c r="I61">
        <f>INDEX(Data!$C$5:$BP$360,'Kontrolní List'!$A61,'Kontrolní List'!I$1)</f>
        <v>244.62700000000001</v>
      </c>
      <c r="J61">
        <f>INDEX(Data!$C$5:$BP$360,'Kontrolní List'!$A61,'Kontrolní List'!J$1)</f>
        <v>3.5049999999999999</v>
      </c>
      <c r="K61">
        <f>INDEX(Data!$C$5:$BP$360,'Kontrolní List'!$A61,'Kontrolní List'!K$1)</f>
        <v>4.1319999999999997</v>
      </c>
      <c r="L61">
        <f>INDEX(Data!$C$5:$BP$360,'Kontrolní List'!$A61,'Kontrolní List'!L$1)</f>
        <v>0</v>
      </c>
      <c r="M61">
        <f>INDEX(Data!$C$5:$BP$360,'Kontrolní List'!$A61,'Kontrolní List'!M$1)</f>
        <v>0</v>
      </c>
      <c r="N61">
        <f>INDEX(Data!$C$5:$BP$360,'Kontrolní List'!$A61,'Kontrolní List'!N$1)</f>
        <v>236.99</v>
      </c>
      <c r="O61">
        <f t="shared" si="1"/>
        <v>0</v>
      </c>
      <c r="P61">
        <f>INDEX(Data!$C$5:$BP$360,'Kontrolní List'!$A61,'Kontrolní List'!P$1)</f>
        <v>1038</v>
      </c>
      <c r="Q61">
        <f>INDEX(Data!$C$5:$BP$360,'Kontrolní List'!$A61,'Kontrolní List'!Q$1)</f>
        <v>1038</v>
      </c>
      <c r="R61">
        <f t="shared" si="2"/>
        <v>0</v>
      </c>
      <c r="S61">
        <f>INDEX(Data!$C$5:$BP$360,'Kontrolní List'!$A61,'Kontrolní List'!S$1)</f>
        <v>236.99</v>
      </c>
      <c r="T61">
        <f>INDEX(Data!$C$5:$BP$360,'Kontrolní List'!$A61,'Kontrolní List'!T$1)</f>
        <v>0</v>
      </c>
      <c r="U61">
        <f>INDEX(Data!$C$5:$BP$360,'Kontrolní List'!$A61,'Kontrolní List'!U$1)</f>
        <v>0</v>
      </c>
      <c r="V61">
        <f>INDEX(Data!$C$5:$BP$360,'Kontrolní List'!$A61,'Kontrolní List'!V$1)</f>
        <v>0</v>
      </c>
      <c r="W61">
        <f>INDEX(Data!$C$5:$BP$360,'Kontrolní List'!$A61,'Kontrolní List'!W$1)</f>
        <v>0</v>
      </c>
      <c r="X61">
        <f>INDEX(Data!$C$5:$BP$360,'Kontrolní List'!$A61,'Kontrolní List'!X$1)</f>
        <v>0</v>
      </c>
      <c r="Y61">
        <f>INDEX(Data!$C$5:$BP$360,'Kontrolní List'!$A61,'Kontrolní List'!Y$1)</f>
        <v>0</v>
      </c>
      <c r="Z61">
        <f>INDEX(Data!$C$5:$BP$360,'Kontrolní List'!$A61,'Kontrolní List'!Z$1)</f>
        <v>0</v>
      </c>
      <c r="AA61">
        <f>INDEX(Data!$C$5:$BP$360,'Kontrolní List'!$A61,'Kontrolní List'!AA$1)</f>
        <v>0</v>
      </c>
      <c r="AB61">
        <f t="shared" si="3"/>
        <v>0</v>
      </c>
      <c r="AC61">
        <f>INDEX(Data!$C$5:$BP$360,'Kontrolní List'!$A61,'Kontrolní List'!AC$1)</f>
        <v>1038</v>
      </c>
      <c r="AD61">
        <f>INDEX(Data!$C$5:$BP$360,'Kontrolní List'!$A61,'Kontrolní List'!AD$1)</f>
        <v>0</v>
      </c>
      <c r="AE61">
        <f>INDEX(Data!$C$5:$BP$360,'Kontrolní List'!$A61,'Kontrolní List'!AE$1)</f>
        <v>0</v>
      </c>
      <c r="AF61">
        <f>INDEX(Data!$C$5:$BP$360,'Kontrolní List'!$A61,'Kontrolní List'!AF$1)</f>
        <v>0</v>
      </c>
      <c r="AG61">
        <f>INDEX(Data!$C$5:$BP$360,'Kontrolní List'!$A61,'Kontrolní List'!AG$1)</f>
        <v>0</v>
      </c>
      <c r="AH61">
        <f>INDEX(Data!$C$5:$BP$360,'Kontrolní List'!$A61,'Kontrolní List'!AH$1)</f>
        <v>0</v>
      </c>
      <c r="AI61">
        <f>INDEX(Data!$C$5:$BP$360,'Kontrolní List'!$A61,'Kontrolní List'!AI$1)</f>
        <v>0</v>
      </c>
      <c r="AJ61">
        <f>INDEX(Data!$C$5:$BP$360,'Kontrolní List'!$A61,'Kontrolní List'!AJ$1)</f>
        <v>0</v>
      </c>
      <c r="AK61">
        <f>INDEX(Data!$C$5:$BP$360,'Kontrolní List'!$A61,'Kontrolní List'!AK$1)</f>
        <v>0</v>
      </c>
      <c r="AL61">
        <f t="shared" si="4"/>
        <v>0</v>
      </c>
      <c r="AM61">
        <f>INDEX(Data!$C$5:$BP$360,'Kontrolní List'!$A61,'Kontrolní List'!AM$1)</f>
        <v>244.62700000000001</v>
      </c>
      <c r="AN61">
        <f>INDEX(Data!$C$5:$BP$360,'Kontrolní List'!$A61,'Kontrolní List'!AN$1)</f>
        <v>1038</v>
      </c>
      <c r="AO61">
        <f>INDEX(Data!$C$5:$BP$360,'Kontrolní List'!$A61,'Kontrolní List'!AO$1)</f>
        <v>670.05100000000004</v>
      </c>
      <c r="AP61" t="b">
        <f t="shared" si="5"/>
        <v>1</v>
      </c>
      <c r="AQ61" t="b">
        <f t="shared" si="6"/>
        <v>1</v>
      </c>
      <c r="AR61" t="b">
        <f t="shared" si="7"/>
        <v>1</v>
      </c>
      <c r="AT61" s="35">
        <f t="shared" si="8"/>
        <v>0.79540263850562609</v>
      </c>
      <c r="AU61" s="36" t="s">
        <v>570</v>
      </c>
      <c r="AV61" s="1"/>
    </row>
    <row r="62" spans="1:48" x14ac:dyDescent="0.25">
      <c r="A62">
        <v>60</v>
      </c>
      <c r="B62" t="str">
        <f>INDEX(Data!$C$5:$BP$360,'Kontrolní List'!$A62,'Kontrolní List'!B$1)</f>
        <v>KJ - Nový Bor, Rumburských hrdinů</v>
      </c>
      <c r="C62" t="str">
        <f>INDEX(Data!$C$5:$BP$360,'Kontrolní List'!$A62,'Kontrolní List'!C$1)</f>
        <v>Únor</v>
      </c>
      <c r="D62">
        <f>INDEX(Data!$C$5:$BP$360,'Kontrolní List'!$A62,'Kontrolní List'!D$1)</f>
        <v>248.48</v>
      </c>
      <c r="E62">
        <f>INDEX(Data!$C$5:$BP$360,'Kontrolní List'!$A62,'Kontrolní List'!E$1)</f>
        <v>107.91</v>
      </c>
      <c r="F62">
        <f>INDEX(Data!$C$5:$BP$360,'Kontrolní List'!$A62,'Kontrolní List'!F$1)</f>
        <v>140.57</v>
      </c>
      <c r="G62">
        <f>INDEX(Data!$C$5:$BP$360,'Kontrolní List'!$A62,'Kontrolní List'!G$1)</f>
        <v>35.017000000000003</v>
      </c>
      <c r="H62">
        <f t="shared" si="0"/>
        <v>0</v>
      </c>
      <c r="I62">
        <f>INDEX(Data!$C$5:$BP$360,'Kontrolní List'!$A62,'Kontrolní List'!I$1)</f>
        <v>85.082999999999998</v>
      </c>
      <c r="J62">
        <f>INDEX(Data!$C$5:$BP$360,'Kontrolní List'!$A62,'Kontrolní List'!J$1)</f>
        <v>0.73399999999999999</v>
      </c>
      <c r="K62">
        <f>INDEX(Data!$C$5:$BP$360,'Kontrolní List'!$A62,'Kontrolní List'!K$1)</f>
        <v>0.95499999999999996</v>
      </c>
      <c r="L62">
        <f>INDEX(Data!$C$5:$BP$360,'Kontrolní List'!$A62,'Kontrolní List'!L$1)</f>
        <v>0</v>
      </c>
      <c r="M62">
        <f>INDEX(Data!$C$5:$BP$360,'Kontrolní List'!$A62,'Kontrolní List'!M$1)</f>
        <v>0</v>
      </c>
      <c r="N62">
        <f>INDEX(Data!$C$5:$BP$360,'Kontrolní List'!$A62,'Kontrolní List'!N$1)</f>
        <v>83.394000000000005</v>
      </c>
      <c r="O62">
        <f t="shared" si="1"/>
        <v>0</v>
      </c>
      <c r="P62">
        <f>INDEX(Data!$C$5:$BP$360,'Kontrolní List'!$A62,'Kontrolní List'!P$1)</f>
        <v>399</v>
      </c>
      <c r="Q62">
        <f>INDEX(Data!$C$5:$BP$360,'Kontrolní List'!$A62,'Kontrolní List'!Q$1)</f>
        <v>399</v>
      </c>
      <c r="R62">
        <f t="shared" si="2"/>
        <v>0</v>
      </c>
      <c r="S62">
        <f>INDEX(Data!$C$5:$BP$360,'Kontrolní List'!$A62,'Kontrolní List'!S$1)</f>
        <v>83.394000000000005</v>
      </c>
      <c r="T62">
        <f>INDEX(Data!$C$5:$BP$360,'Kontrolní List'!$A62,'Kontrolní List'!T$1)</f>
        <v>0</v>
      </c>
      <c r="U62">
        <f>INDEX(Data!$C$5:$BP$360,'Kontrolní List'!$A62,'Kontrolní List'!U$1)</f>
        <v>0</v>
      </c>
      <c r="V62">
        <f>INDEX(Data!$C$5:$BP$360,'Kontrolní List'!$A62,'Kontrolní List'!V$1)</f>
        <v>0</v>
      </c>
      <c r="W62">
        <f>INDEX(Data!$C$5:$BP$360,'Kontrolní List'!$A62,'Kontrolní List'!W$1)</f>
        <v>0</v>
      </c>
      <c r="X62">
        <f>INDEX(Data!$C$5:$BP$360,'Kontrolní List'!$A62,'Kontrolní List'!X$1)</f>
        <v>0</v>
      </c>
      <c r="Y62">
        <f>INDEX(Data!$C$5:$BP$360,'Kontrolní List'!$A62,'Kontrolní List'!Y$1)</f>
        <v>0</v>
      </c>
      <c r="Z62">
        <f>INDEX(Data!$C$5:$BP$360,'Kontrolní List'!$A62,'Kontrolní List'!Z$1)</f>
        <v>0</v>
      </c>
      <c r="AA62">
        <f>INDEX(Data!$C$5:$BP$360,'Kontrolní List'!$A62,'Kontrolní List'!AA$1)</f>
        <v>0</v>
      </c>
      <c r="AB62">
        <f t="shared" si="3"/>
        <v>0</v>
      </c>
      <c r="AC62">
        <f>INDEX(Data!$C$5:$BP$360,'Kontrolní List'!$A62,'Kontrolní List'!AC$1)</f>
        <v>399</v>
      </c>
      <c r="AD62">
        <f>INDEX(Data!$C$5:$BP$360,'Kontrolní List'!$A62,'Kontrolní List'!AD$1)</f>
        <v>0</v>
      </c>
      <c r="AE62">
        <f>INDEX(Data!$C$5:$BP$360,'Kontrolní List'!$A62,'Kontrolní List'!AE$1)</f>
        <v>0</v>
      </c>
      <c r="AF62">
        <f>INDEX(Data!$C$5:$BP$360,'Kontrolní List'!$A62,'Kontrolní List'!AF$1)</f>
        <v>0</v>
      </c>
      <c r="AG62">
        <f>INDEX(Data!$C$5:$BP$360,'Kontrolní List'!$A62,'Kontrolní List'!AG$1)</f>
        <v>0</v>
      </c>
      <c r="AH62">
        <f>INDEX(Data!$C$5:$BP$360,'Kontrolní List'!$A62,'Kontrolní List'!AH$1)</f>
        <v>0</v>
      </c>
      <c r="AI62">
        <f>INDEX(Data!$C$5:$BP$360,'Kontrolní List'!$A62,'Kontrolní List'!AI$1)</f>
        <v>0</v>
      </c>
      <c r="AJ62">
        <f>INDEX(Data!$C$5:$BP$360,'Kontrolní List'!$A62,'Kontrolní List'!AJ$1)</f>
        <v>0</v>
      </c>
      <c r="AK62">
        <f>INDEX(Data!$C$5:$BP$360,'Kontrolní List'!$A62,'Kontrolní List'!AK$1)</f>
        <v>0</v>
      </c>
      <c r="AL62">
        <f t="shared" si="4"/>
        <v>0</v>
      </c>
      <c r="AM62">
        <f>INDEX(Data!$C$5:$BP$360,'Kontrolní List'!$A62,'Kontrolní List'!AM$1)</f>
        <v>85.082999999999998</v>
      </c>
      <c r="AN62">
        <f>INDEX(Data!$C$5:$BP$360,'Kontrolní List'!$A62,'Kontrolní List'!AN$1)</f>
        <v>399</v>
      </c>
      <c r="AO62">
        <f>INDEX(Data!$C$5:$BP$360,'Kontrolní List'!$A62,'Kontrolní List'!AO$1)</f>
        <v>248.48</v>
      </c>
      <c r="AP62" t="b">
        <f t="shared" si="5"/>
        <v>1</v>
      </c>
      <c r="AQ62" t="b">
        <f t="shared" si="6"/>
        <v>1</v>
      </c>
      <c r="AR62" t="b">
        <f t="shared" si="7"/>
        <v>1</v>
      </c>
      <c r="AT62" s="35">
        <f t="shared" si="8"/>
        <v>0.78845916505687919</v>
      </c>
      <c r="AU62" s="36" t="s">
        <v>570</v>
      </c>
      <c r="AV62" s="1"/>
    </row>
    <row r="63" spans="1:48" x14ac:dyDescent="0.25">
      <c r="A63">
        <v>61</v>
      </c>
      <c r="B63" t="str">
        <f>INDEX(Data!$C$5:$BP$360,'Kontrolní List'!$A63,'Kontrolní List'!B$1)</f>
        <v>KJ - Nový Bor, Wolkerova</v>
      </c>
      <c r="C63" t="str">
        <f>INDEX(Data!$C$5:$BP$360,'Kontrolní List'!$A63,'Kontrolní List'!C$1)</f>
        <v>Únor</v>
      </c>
      <c r="D63">
        <f>INDEX(Data!$C$5:$BP$360,'Kontrolní List'!$A63,'Kontrolní List'!D$1)</f>
        <v>2009.3889999999999</v>
      </c>
      <c r="E63">
        <f>INDEX(Data!$C$5:$BP$360,'Kontrolní List'!$A63,'Kontrolní List'!E$1)</f>
        <v>970.42499999999995</v>
      </c>
      <c r="F63">
        <f>INDEX(Data!$C$5:$BP$360,'Kontrolní List'!$A63,'Kontrolní List'!F$1)</f>
        <v>1038.9639999999999</v>
      </c>
      <c r="G63">
        <f>INDEX(Data!$C$5:$BP$360,'Kontrolní List'!$A63,'Kontrolní List'!G$1)</f>
        <v>35.017000000000003</v>
      </c>
      <c r="H63">
        <f t="shared" si="0"/>
        <v>0</v>
      </c>
      <c r="I63">
        <f>INDEX(Data!$C$5:$BP$360,'Kontrolní List'!$A63,'Kontrolní List'!I$1)</f>
        <v>792.63</v>
      </c>
      <c r="J63">
        <f>INDEX(Data!$C$5:$BP$360,'Kontrolní List'!$A63,'Kontrolní List'!J$1)</f>
        <v>6.0940000000000003</v>
      </c>
      <c r="K63">
        <f>INDEX(Data!$C$5:$BP$360,'Kontrolní List'!$A63,'Kontrolní List'!K$1)</f>
        <v>6.5250000000000004</v>
      </c>
      <c r="L63">
        <f>INDEX(Data!$C$5:$BP$360,'Kontrolní List'!$A63,'Kontrolní List'!L$1)</f>
        <v>0</v>
      </c>
      <c r="M63">
        <f>INDEX(Data!$C$5:$BP$360,'Kontrolní List'!$A63,'Kontrolní List'!M$1)</f>
        <v>0</v>
      </c>
      <c r="N63">
        <f>INDEX(Data!$C$5:$BP$360,'Kontrolní List'!$A63,'Kontrolní List'!N$1)</f>
        <v>780.01099999999997</v>
      </c>
      <c r="O63">
        <f t="shared" si="1"/>
        <v>0</v>
      </c>
      <c r="P63">
        <f>INDEX(Data!$C$5:$BP$360,'Kontrolní List'!$A63,'Kontrolní List'!P$1)</f>
        <v>3055</v>
      </c>
      <c r="Q63">
        <f>INDEX(Data!$C$5:$BP$360,'Kontrolní List'!$A63,'Kontrolní List'!Q$1)</f>
        <v>3055</v>
      </c>
      <c r="R63">
        <f t="shared" si="2"/>
        <v>0</v>
      </c>
      <c r="S63">
        <f>INDEX(Data!$C$5:$BP$360,'Kontrolní List'!$A63,'Kontrolní List'!S$1)</f>
        <v>780.01099999999997</v>
      </c>
      <c r="T63">
        <f>INDEX(Data!$C$5:$BP$360,'Kontrolní List'!$A63,'Kontrolní List'!T$1)</f>
        <v>0</v>
      </c>
      <c r="U63">
        <f>INDEX(Data!$C$5:$BP$360,'Kontrolní List'!$A63,'Kontrolní List'!U$1)</f>
        <v>0</v>
      </c>
      <c r="V63">
        <f>INDEX(Data!$C$5:$BP$360,'Kontrolní List'!$A63,'Kontrolní List'!V$1)</f>
        <v>0</v>
      </c>
      <c r="W63">
        <f>INDEX(Data!$C$5:$BP$360,'Kontrolní List'!$A63,'Kontrolní List'!W$1)</f>
        <v>0</v>
      </c>
      <c r="X63">
        <f>INDEX(Data!$C$5:$BP$360,'Kontrolní List'!$A63,'Kontrolní List'!X$1)</f>
        <v>0</v>
      </c>
      <c r="Y63">
        <f>INDEX(Data!$C$5:$BP$360,'Kontrolní List'!$A63,'Kontrolní List'!Y$1)</f>
        <v>0</v>
      </c>
      <c r="Z63">
        <f>INDEX(Data!$C$5:$BP$360,'Kontrolní List'!$A63,'Kontrolní List'!Z$1)</f>
        <v>0</v>
      </c>
      <c r="AA63">
        <f>INDEX(Data!$C$5:$BP$360,'Kontrolní List'!$A63,'Kontrolní List'!AA$1)</f>
        <v>0</v>
      </c>
      <c r="AB63">
        <f t="shared" si="3"/>
        <v>0</v>
      </c>
      <c r="AC63">
        <f>INDEX(Data!$C$5:$BP$360,'Kontrolní List'!$A63,'Kontrolní List'!AC$1)</f>
        <v>3055</v>
      </c>
      <c r="AD63">
        <f>INDEX(Data!$C$5:$BP$360,'Kontrolní List'!$A63,'Kontrolní List'!AD$1)</f>
        <v>0</v>
      </c>
      <c r="AE63">
        <f>INDEX(Data!$C$5:$BP$360,'Kontrolní List'!$A63,'Kontrolní List'!AE$1)</f>
        <v>0</v>
      </c>
      <c r="AF63">
        <f>INDEX(Data!$C$5:$BP$360,'Kontrolní List'!$A63,'Kontrolní List'!AF$1)</f>
        <v>0</v>
      </c>
      <c r="AG63">
        <f>INDEX(Data!$C$5:$BP$360,'Kontrolní List'!$A63,'Kontrolní List'!AG$1)</f>
        <v>0</v>
      </c>
      <c r="AH63">
        <f>INDEX(Data!$C$5:$BP$360,'Kontrolní List'!$A63,'Kontrolní List'!AH$1)</f>
        <v>0</v>
      </c>
      <c r="AI63">
        <f>INDEX(Data!$C$5:$BP$360,'Kontrolní List'!$A63,'Kontrolní List'!AI$1)</f>
        <v>0</v>
      </c>
      <c r="AJ63">
        <f>INDEX(Data!$C$5:$BP$360,'Kontrolní List'!$A63,'Kontrolní List'!AJ$1)</f>
        <v>0</v>
      </c>
      <c r="AK63">
        <f>INDEX(Data!$C$5:$BP$360,'Kontrolní List'!$A63,'Kontrolní List'!AK$1)</f>
        <v>0</v>
      </c>
      <c r="AL63">
        <f t="shared" si="4"/>
        <v>0</v>
      </c>
      <c r="AM63">
        <f>INDEX(Data!$C$5:$BP$360,'Kontrolní List'!$A63,'Kontrolní List'!AM$1)</f>
        <v>792.63</v>
      </c>
      <c r="AN63">
        <f>INDEX(Data!$C$5:$BP$360,'Kontrolní List'!$A63,'Kontrolní List'!AN$1)</f>
        <v>3055</v>
      </c>
      <c r="AO63">
        <f>INDEX(Data!$C$5:$BP$360,'Kontrolní List'!$A63,'Kontrolní List'!AO$1)</f>
        <v>2009.3889999999999</v>
      </c>
      <c r="AP63" t="b">
        <f t="shared" si="5"/>
        <v>1</v>
      </c>
      <c r="AQ63" t="b">
        <f t="shared" si="6"/>
        <v>1</v>
      </c>
      <c r="AR63" t="b">
        <f t="shared" si="7"/>
        <v>1</v>
      </c>
      <c r="AT63" s="35">
        <f t="shared" si="8"/>
        <v>0.81678615296048251</v>
      </c>
      <c r="AU63" s="36" t="s">
        <v>570</v>
      </c>
      <c r="AV63" s="1"/>
    </row>
    <row r="64" spans="1:48" x14ac:dyDescent="0.25">
      <c r="A64">
        <v>62</v>
      </c>
      <c r="B64" t="str">
        <f>INDEX(Data!$C$5:$BP$360,'Kontrolní List'!$A64,'Kontrolní List'!B$1)</f>
        <v>KJ - Nymburk</v>
      </c>
      <c r="C64" t="str">
        <f>INDEX(Data!$C$5:$BP$360,'Kontrolní List'!$A64,'Kontrolní List'!C$1)</f>
        <v>Únor</v>
      </c>
      <c r="D64">
        <f>INDEX(Data!$C$5:$BP$360,'Kontrolní List'!$A64,'Kontrolní List'!D$1)</f>
        <v>2938.3969999999999</v>
      </c>
      <c r="E64">
        <f>INDEX(Data!$C$5:$BP$360,'Kontrolní List'!$A64,'Kontrolní List'!E$1)</f>
        <v>1342.077</v>
      </c>
      <c r="F64">
        <f>INDEX(Data!$C$5:$BP$360,'Kontrolní List'!$A64,'Kontrolní List'!F$1)</f>
        <v>1596.32</v>
      </c>
      <c r="G64">
        <f>INDEX(Data!$C$5:$BP$360,'Kontrolní List'!$A64,'Kontrolní List'!G$1)</f>
        <v>35.308999999999997</v>
      </c>
      <c r="H64">
        <f t="shared" si="0"/>
        <v>0</v>
      </c>
      <c r="I64">
        <f>INDEX(Data!$C$5:$BP$360,'Kontrolní List'!$A64,'Kontrolní List'!I$1)</f>
        <v>1105.796</v>
      </c>
      <c r="J64">
        <f>INDEX(Data!$C$5:$BP$360,'Kontrolní List'!$A64,'Kontrolní List'!J$1)</f>
        <v>31.645</v>
      </c>
      <c r="K64">
        <f>INDEX(Data!$C$5:$BP$360,'Kontrolní List'!$A64,'Kontrolní List'!K$1)</f>
        <v>37.639000000000003</v>
      </c>
      <c r="L64">
        <f>INDEX(Data!$C$5:$BP$360,'Kontrolní List'!$A64,'Kontrolní List'!L$1)</f>
        <v>0</v>
      </c>
      <c r="M64">
        <f>INDEX(Data!$C$5:$BP$360,'Kontrolní List'!$A64,'Kontrolní List'!M$1)</f>
        <v>0</v>
      </c>
      <c r="N64">
        <f>INDEX(Data!$C$5:$BP$360,'Kontrolní List'!$A64,'Kontrolní List'!N$1)</f>
        <v>1036.5119999999999</v>
      </c>
      <c r="O64">
        <f t="shared" si="1"/>
        <v>0</v>
      </c>
      <c r="P64">
        <f>INDEX(Data!$C$5:$BP$360,'Kontrolní List'!$A64,'Kontrolní List'!P$1)</f>
        <v>4735</v>
      </c>
      <c r="Q64">
        <f>INDEX(Data!$C$5:$BP$360,'Kontrolní List'!$A64,'Kontrolní List'!Q$1)</f>
        <v>4735</v>
      </c>
      <c r="R64">
        <f t="shared" si="2"/>
        <v>0</v>
      </c>
      <c r="S64">
        <f>INDEX(Data!$C$5:$BP$360,'Kontrolní List'!$A64,'Kontrolní List'!S$1)</f>
        <v>1036.5119999999999</v>
      </c>
      <c r="T64">
        <f>INDEX(Data!$C$5:$BP$360,'Kontrolní List'!$A64,'Kontrolní List'!T$1)</f>
        <v>0</v>
      </c>
      <c r="U64">
        <f>INDEX(Data!$C$5:$BP$360,'Kontrolní List'!$A64,'Kontrolní List'!U$1)</f>
        <v>0</v>
      </c>
      <c r="V64">
        <f>INDEX(Data!$C$5:$BP$360,'Kontrolní List'!$A64,'Kontrolní List'!V$1)</f>
        <v>0</v>
      </c>
      <c r="W64">
        <f>INDEX(Data!$C$5:$BP$360,'Kontrolní List'!$A64,'Kontrolní List'!W$1)</f>
        <v>0</v>
      </c>
      <c r="X64">
        <f>INDEX(Data!$C$5:$BP$360,'Kontrolní List'!$A64,'Kontrolní List'!X$1)</f>
        <v>0</v>
      </c>
      <c r="Y64">
        <f>INDEX(Data!$C$5:$BP$360,'Kontrolní List'!$A64,'Kontrolní List'!Y$1)</f>
        <v>0</v>
      </c>
      <c r="Z64">
        <f>INDEX(Data!$C$5:$BP$360,'Kontrolní List'!$A64,'Kontrolní List'!Z$1)</f>
        <v>0</v>
      </c>
      <c r="AA64">
        <f>INDEX(Data!$C$5:$BP$360,'Kontrolní List'!$A64,'Kontrolní List'!AA$1)</f>
        <v>0</v>
      </c>
      <c r="AB64">
        <f t="shared" si="3"/>
        <v>0</v>
      </c>
      <c r="AC64">
        <f>INDEX(Data!$C$5:$BP$360,'Kontrolní List'!$A64,'Kontrolní List'!AC$1)</f>
        <v>4735</v>
      </c>
      <c r="AD64">
        <f>INDEX(Data!$C$5:$BP$360,'Kontrolní List'!$A64,'Kontrolní List'!AD$1)</f>
        <v>0</v>
      </c>
      <c r="AE64">
        <f>INDEX(Data!$C$5:$BP$360,'Kontrolní List'!$A64,'Kontrolní List'!AE$1)</f>
        <v>0</v>
      </c>
      <c r="AF64">
        <f>INDEX(Data!$C$5:$BP$360,'Kontrolní List'!$A64,'Kontrolní List'!AF$1)</f>
        <v>0</v>
      </c>
      <c r="AG64">
        <f>INDEX(Data!$C$5:$BP$360,'Kontrolní List'!$A64,'Kontrolní List'!AG$1)</f>
        <v>0</v>
      </c>
      <c r="AH64">
        <f>INDEX(Data!$C$5:$BP$360,'Kontrolní List'!$A64,'Kontrolní List'!AH$1)</f>
        <v>0</v>
      </c>
      <c r="AI64">
        <f>INDEX(Data!$C$5:$BP$360,'Kontrolní List'!$A64,'Kontrolní List'!AI$1)</f>
        <v>0</v>
      </c>
      <c r="AJ64">
        <f>INDEX(Data!$C$5:$BP$360,'Kontrolní List'!$A64,'Kontrolní List'!AJ$1)</f>
        <v>0</v>
      </c>
      <c r="AK64">
        <f>INDEX(Data!$C$5:$BP$360,'Kontrolní List'!$A64,'Kontrolní List'!AK$1)</f>
        <v>0</v>
      </c>
      <c r="AL64">
        <f t="shared" si="4"/>
        <v>0</v>
      </c>
      <c r="AM64">
        <f>INDEX(Data!$C$5:$BP$360,'Kontrolní List'!$A64,'Kontrolní List'!AM$1)</f>
        <v>1105.796</v>
      </c>
      <c r="AN64">
        <f>INDEX(Data!$C$5:$BP$360,'Kontrolní List'!$A64,'Kontrolní List'!AN$1)</f>
        <v>4735</v>
      </c>
      <c r="AO64">
        <f>INDEX(Data!$C$5:$BP$360,'Kontrolní List'!$A64,'Kontrolní List'!AO$1)</f>
        <v>2938.3969999999999</v>
      </c>
      <c r="AP64" t="b">
        <f t="shared" si="5"/>
        <v>1</v>
      </c>
      <c r="AQ64" t="b">
        <f t="shared" si="6"/>
        <v>1</v>
      </c>
      <c r="AR64" t="b">
        <f t="shared" si="7"/>
        <v>1</v>
      </c>
      <c r="AT64" s="35">
        <f t="shared" si="8"/>
        <v>0.82394372774603897</v>
      </c>
      <c r="AU64" s="36" t="s">
        <v>570</v>
      </c>
      <c r="AV64" s="1"/>
    </row>
    <row r="65" spans="1:48" x14ac:dyDescent="0.25">
      <c r="A65">
        <v>63</v>
      </c>
      <c r="B65" t="str">
        <f>INDEX(Data!$C$5:$BP$360,'Kontrolní List'!$A65,'Kontrolní List'!B$1)</f>
        <v>KJ - Nýřany, Komenského</v>
      </c>
      <c r="C65" t="str">
        <f>INDEX(Data!$C$5:$BP$360,'Kontrolní List'!$A65,'Kontrolní List'!C$1)</f>
        <v>Únor</v>
      </c>
      <c r="D65">
        <f>INDEX(Data!$C$5:$BP$360,'Kontrolní List'!$A65,'Kontrolní List'!D$1)</f>
        <v>628.279</v>
      </c>
      <c r="E65">
        <f>INDEX(Data!$C$5:$BP$360,'Kontrolní List'!$A65,'Kontrolní List'!E$1)</f>
        <v>303.26400000000001</v>
      </c>
      <c r="F65">
        <f>INDEX(Data!$C$5:$BP$360,'Kontrolní List'!$A65,'Kontrolní List'!F$1)</f>
        <v>325.01499999999999</v>
      </c>
      <c r="G65">
        <f>INDEX(Data!$C$5:$BP$360,'Kontrolní List'!$A65,'Kontrolní List'!G$1)</f>
        <v>35.478999999999999</v>
      </c>
      <c r="H65">
        <f t="shared" si="0"/>
        <v>0</v>
      </c>
      <c r="I65">
        <f>INDEX(Data!$C$5:$BP$360,'Kontrolní List'!$A65,'Kontrolní List'!I$1)</f>
        <v>230.41800000000001</v>
      </c>
      <c r="J65">
        <f>INDEX(Data!$C$5:$BP$360,'Kontrolní List'!$A65,'Kontrolní List'!J$1)</f>
        <v>2.9830000000000001</v>
      </c>
      <c r="K65">
        <f>INDEX(Data!$C$5:$BP$360,'Kontrolní List'!$A65,'Kontrolní List'!K$1)</f>
        <v>3.1960000000000002</v>
      </c>
      <c r="L65">
        <f>INDEX(Data!$C$5:$BP$360,'Kontrolní List'!$A65,'Kontrolní List'!L$1)</f>
        <v>0</v>
      </c>
      <c r="M65">
        <f>INDEX(Data!$C$5:$BP$360,'Kontrolní List'!$A65,'Kontrolní List'!M$1)</f>
        <v>0</v>
      </c>
      <c r="N65">
        <f>INDEX(Data!$C$5:$BP$360,'Kontrolní List'!$A65,'Kontrolní List'!N$1)</f>
        <v>224.239</v>
      </c>
      <c r="O65">
        <f t="shared" si="1"/>
        <v>0</v>
      </c>
      <c r="P65">
        <f>INDEX(Data!$C$5:$BP$360,'Kontrolní List'!$A65,'Kontrolní List'!P$1)</f>
        <v>889</v>
      </c>
      <c r="Q65">
        <f>INDEX(Data!$C$5:$BP$360,'Kontrolní List'!$A65,'Kontrolní List'!Q$1)</f>
        <v>889</v>
      </c>
      <c r="R65">
        <f t="shared" si="2"/>
        <v>0</v>
      </c>
      <c r="S65">
        <f>INDEX(Data!$C$5:$BP$360,'Kontrolní List'!$A65,'Kontrolní List'!S$1)</f>
        <v>224.239</v>
      </c>
      <c r="T65">
        <f>INDEX(Data!$C$5:$BP$360,'Kontrolní List'!$A65,'Kontrolní List'!T$1)</f>
        <v>0</v>
      </c>
      <c r="U65">
        <f>INDEX(Data!$C$5:$BP$360,'Kontrolní List'!$A65,'Kontrolní List'!U$1)</f>
        <v>0</v>
      </c>
      <c r="V65">
        <f>INDEX(Data!$C$5:$BP$360,'Kontrolní List'!$A65,'Kontrolní List'!V$1)</f>
        <v>0</v>
      </c>
      <c r="W65">
        <f>INDEX(Data!$C$5:$BP$360,'Kontrolní List'!$A65,'Kontrolní List'!W$1)</f>
        <v>0</v>
      </c>
      <c r="X65">
        <f>INDEX(Data!$C$5:$BP$360,'Kontrolní List'!$A65,'Kontrolní List'!X$1)</f>
        <v>0</v>
      </c>
      <c r="Y65">
        <f>INDEX(Data!$C$5:$BP$360,'Kontrolní List'!$A65,'Kontrolní List'!Y$1)</f>
        <v>0</v>
      </c>
      <c r="Z65">
        <f>INDEX(Data!$C$5:$BP$360,'Kontrolní List'!$A65,'Kontrolní List'!Z$1)</f>
        <v>0</v>
      </c>
      <c r="AA65">
        <f>INDEX(Data!$C$5:$BP$360,'Kontrolní List'!$A65,'Kontrolní List'!AA$1)</f>
        <v>0</v>
      </c>
      <c r="AB65">
        <f t="shared" si="3"/>
        <v>0</v>
      </c>
      <c r="AC65">
        <f>INDEX(Data!$C$5:$BP$360,'Kontrolní List'!$A65,'Kontrolní List'!AC$1)</f>
        <v>889</v>
      </c>
      <c r="AD65">
        <f>INDEX(Data!$C$5:$BP$360,'Kontrolní List'!$A65,'Kontrolní List'!AD$1)</f>
        <v>0</v>
      </c>
      <c r="AE65">
        <f>INDEX(Data!$C$5:$BP$360,'Kontrolní List'!$A65,'Kontrolní List'!AE$1)</f>
        <v>0</v>
      </c>
      <c r="AF65">
        <f>INDEX(Data!$C$5:$BP$360,'Kontrolní List'!$A65,'Kontrolní List'!AF$1)</f>
        <v>0</v>
      </c>
      <c r="AG65">
        <f>INDEX(Data!$C$5:$BP$360,'Kontrolní List'!$A65,'Kontrolní List'!AG$1)</f>
        <v>0</v>
      </c>
      <c r="AH65">
        <f>INDEX(Data!$C$5:$BP$360,'Kontrolní List'!$A65,'Kontrolní List'!AH$1)</f>
        <v>0</v>
      </c>
      <c r="AI65">
        <f>INDEX(Data!$C$5:$BP$360,'Kontrolní List'!$A65,'Kontrolní List'!AI$1)</f>
        <v>0</v>
      </c>
      <c r="AJ65">
        <f>INDEX(Data!$C$5:$BP$360,'Kontrolní List'!$A65,'Kontrolní List'!AJ$1)</f>
        <v>0</v>
      </c>
      <c r="AK65">
        <f>INDEX(Data!$C$5:$BP$360,'Kontrolní List'!$A65,'Kontrolní List'!AK$1)</f>
        <v>0</v>
      </c>
      <c r="AL65">
        <f t="shared" si="4"/>
        <v>0</v>
      </c>
      <c r="AM65">
        <f>INDEX(Data!$C$5:$BP$360,'Kontrolní List'!$A65,'Kontrolní List'!AM$1)</f>
        <v>230.41800000000001</v>
      </c>
      <c r="AN65">
        <f>INDEX(Data!$C$5:$BP$360,'Kontrolní List'!$A65,'Kontrolní List'!AN$1)</f>
        <v>889</v>
      </c>
      <c r="AO65">
        <f>INDEX(Data!$C$5:$BP$360,'Kontrolní List'!$A65,'Kontrolní List'!AO$1)</f>
        <v>628.279</v>
      </c>
      <c r="AP65" t="b">
        <f t="shared" si="5"/>
        <v>1</v>
      </c>
      <c r="AQ65" t="b">
        <f t="shared" si="6"/>
        <v>1</v>
      </c>
      <c r="AR65" t="b">
        <f t="shared" si="7"/>
        <v>1</v>
      </c>
      <c r="AT65" s="35">
        <f t="shared" si="8"/>
        <v>0.7597937292897653</v>
      </c>
      <c r="AU65" s="36" t="s">
        <v>570</v>
      </c>
      <c r="AV65" s="1"/>
    </row>
    <row r="66" spans="1:48" x14ac:dyDescent="0.25">
      <c r="A66">
        <v>64</v>
      </c>
      <c r="B66" t="str">
        <f>INDEX(Data!$C$5:$BP$360,'Kontrolní List'!$A66,'Kontrolní List'!B$1)</f>
        <v>KJ - Nýřany, Luční</v>
      </c>
      <c r="C66" t="str">
        <f>INDEX(Data!$C$5:$BP$360,'Kontrolní List'!$A66,'Kontrolní List'!C$1)</f>
        <v>Únor</v>
      </c>
      <c r="D66">
        <f>INDEX(Data!$C$5:$BP$360,'Kontrolní List'!$A66,'Kontrolní List'!D$1)</f>
        <v>280.161</v>
      </c>
      <c r="E66">
        <f>INDEX(Data!$C$5:$BP$360,'Kontrolní List'!$A66,'Kontrolní List'!E$1)</f>
        <v>130.88999999999999</v>
      </c>
      <c r="F66">
        <f>INDEX(Data!$C$5:$BP$360,'Kontrolní List'!$A66,'Kontrolní List'!F$1)</f>
        <v>149.27099999999999</v>
      </c>
      <c r="G66">
        <f>INDEX(Data!$C$5:$BP$360,'Kontrolní List'!$A66,'Kontrolní List'!G$1)</f>
        <v>35.478999999999999</v>
      </c>
      <c r="H66">
        <f t="shared" si="0"/>
        <v>0</v>
      </c>
      <c r="I66">
        <f>INDEX(Data!$C$5:$BP$360,'Kontrolní List'!$A66,'Kontrolní List'!I$1)</f>
        <v>101.32599999999999</v>
      </c>
      <c r="J66">
        <f>INDEX(Data!$C$5:$BP$360,'Kontrolní List'!$A66,'Kontrolní List'!J$1)</f>
        <v>1.569</v>
      </c>
      <c r="K66">
        <f>INDEX(Data!$C$5:$BP$360,'Kontrolní List'!$A66,'Kontrolní List'!K$1)</f>
        <v>1.79</v>
      </c>
      <c r="L66">
        <f>INDEX(Data!$C$5:$BP$360,'Kontrolní List'!$A66,'Kontrolní List'!L$1)</f>
        <v>0</v>
      </c>
      <c r="M66">
        <f>INDEX(Data!$C$5:$BP$360,'Kontrolní List'!$A66,'Kontrolní List'!M$1)</f>
        <v>0</v>
      </c>
      <c r="N66">
        <f>INDEX(Data!$C$5:$BP$360,'Kontrolní List'!$A66,'Kontrolní List'!N$1)</f>
        <v>97.966999999999999</v>
      </c>
      <c r="O66">
        <f t="shared" si="1"/>
        <v>0</v>
      </c>
      <c r="P66">
        <f>INDEX(Data!$C$5:$BP$360,'Kontrolní List'!$A66,'Kontrolní List'!P$1)</f>
        <v>416</v>
      </c>
      <c r="Q66">
        <f>INDEX(Data!$C$5:$BP$360,'Kontrolní List'!$A66,'Kontrolní List'!Q$1)</f>
        <v>416</v>
      </c>
      <c r="R66">
        <f t="shared" si="2"/>
        <v>0</v>
      </c>
      <c r="S66">
        <f>INDEX(Data!$C$5:$BP$360,'Kontrolní List'!$A66,'Kontrolní List'!S$1)</f>
        <v>97.966999999999999</v>
      </c>
      <c r="T66">
        <f>INDEX(Data!$C$5:$BP$360,'Kontrolní List'!$A66,'Kontrolní List'!T$1)</f>
        <v>0</v>
      </c>
      <c r="U66">
        <f>INDEX(Data!$C$5:$BP$360,'Kontrolní List'!$A66,'Kontrolní List'!U$1)</f>
        <v>0</v>
      </c>
      <c r="V66">
        <f>INDEX(Data!$C$5:$BP$360,'Kontrolní List'!$A66,'Kontrolní List'!V$1)</f>
        <v>0</v>
      </c>
      <c r="W66">
        <f>INDEX(Data!$C$5:$BP$360,'Kontrolní List'!$A66,'Kontrolní List'!W$1)</f>
        <v>0</v>
      </c>
      <c r="X66">
        <f>INDEX(Data!$C$5:$BP$360,'Kontrolní List'!$A66,'Kontrolní List'!X$1)</f>
        <v>0</v>
      </c>
      <c r="Y66">
        <f>INDEX(Data!$C$5:$BP$360,'Kontrolní List'!$A66,'Kontrolní List'!Y$1)</f>
        <v>0</v>
      </c>
      <c r="Z66">
        <f>INDEX(Data!$C$5:$BP$360,'Kontrolní List'!$A66,'Kontrolní List'!Z$1)</f>
        <v>0</v>
      </c>
      <c r="AA66">
        <f>INDEX(Data!$C$5:$BP$360,'Kontrolní List'!$A66,'Kontrolní List'!AA$1)</f>
        <v>0</v>
      </c>
      <c r="AB66">
        <f t="shared" si="3"/>
        <v>0</v>
      </c>
      <c r="AC66">
        <f>INDEX(Data!$C$5:$BP$360,'Kontrolní List'!$A66,'Kontrolní List'!AC$1)</f>
        <v>416</v>
      </c>
      <c r="AD66">
        <f>INDEX(Data!$C$5:$BP$360,'Kontrolní List'!$A66,'Kontrolní List'!AD$1)</f>
        <v>0</v>
      </c>
      <c r="AE66">
        <f>INDEX(Data!$C$5:$BP$360,'Kontrolní List'!$A66,'Kontrolní List'!AE$1)</f>
        <v>0</v>
      </c>
      <c r="AF66">
        <f>INDEX(Data!$C$5:$BP$360,'Kontrolní List'!$A66,'Kontrolní List'!AF$1)</f>
        <v>0</v>
      </c>
      <c r="AG66">
        <f>INDEX(Data!$C$5:$BP$360,'Kontrolní List'!$A66,'Kontrolní List'!AG$1)</f>
        <v>0</v>
      </c>
      <c r="AH66">
        <f>INDEX(Data!$C$5:$BP$360,'Kontrolní List'!$A66,'Kontrolní List'!AH$1)</f>
        <v>0</v>
      </c>
      <c r="AI66">
        <f>INDEX(Data!$C$5:$BP$360,'Kontrolní List'!$A66,'Kontrolní List'!AI$1)</f>
        <v>0</v>
      </c>
      <c r="AJ66">
        <f>INDEX(Data!$C$5:$BP$360,'Kontrolní List'!$A66,'Kontrolní List'!AJ$1)</f>
        <v>0</v>
      </c>
      <c r="AK66">
        <f>INDEX(Data!$C$5:$BP$360,'Kontrolní List'!$A66,'Kontrolní List'!AK$1)</f>
        <v>0</v>
      </c>
      <c r="AL66">
        <f t="shared" si="4"/>
        <v>0</v>
      </c>
      <c r="AM66">
        <f>INDEX(Data!$C$5:$BP$360,'Kontrolní List'!$A66,'Kontrolní List'!AM$1)</f>
        <v>101.32599999999999</v>
      </c>
      <c r="AN66">
        <f>INDEX(Data!$C$5:$BP$360,'Kontrolní List'!$A66,'Kontrolní List'!AN$1)</f>
        <v>416</v>
      </c>
      <c r="AO66">
        <f>INDEX(Data!$C$5:$BP$360,'Kontrolní List'!$A66,'Kontrolní List'!AO$1)</f>
        <v>280.161</v>
      </c>
      <c r="AP66" t="b">
        <f t="shared" si="5"/>
        <v>1</v>
      </c>
      <c r="AQ66" t="b">
        <f t="shared" si="6"/>
        <v>1</v>
      </c>
      <c r="AR66" t="b">
        <f t="shared" si="7"/>
        <v>1</v>
      </c>
      <c r="AT66" s="35">
        <f t="shared" si="8"/>
        <v>0.77413185830845677</v>
      </c>
      <c r="AU66" s="36" t="s">
        <v>570</v>
      </c>
      <c r="AV66" s="1"/>
    </row>
    <row r="67" spans="1:48" x14ac:dyDescent="0.25">
      <c r="A67">
        <v>65</v>
      </c>
      <c r="B67" t="str">
        <f>INDEX(Data!$C$5:$BP$360,'Kontrolní List'!$A67,'Kontrolní List'!B$1)</f>
        <v>KJ - Odolena Voda (areál AERO Vodochody)</v>
      </c>
      <c r="C67" t="str">
        <f>INDEX(Data!$C$5:$BP$360,'Kontrolní List'!$A67,'Kontrolní List'!C$1)</f>
        <v>Únor</v>
      </c>
      <c r="D67">
        <f>INDEX(Data!$C$5:$BP$360,'Kontrolní List'!$A67,'Kontrolní List'!D$1)</f>
        <v>2220.4899999999998</v>
      </c>
      <c r="E67">
        <f>INDEX(Data!$C$5:$BP$360,'Kontrolní List'!$A67,'Kontrolní List'!E$1)</f>
        <v>1065.818</v>
      </c>
      <c r="F67">
        <f>INDEX(Data!$C$5:$BP$360,'Kontrolní List'!$A67,'Kontrolní List'!F$1)</f>
        <v>1154.672</v>
      </c>
      <c r="G67">
        <f>INDEX(Data!$C$5:$BP$360,'Kontrolní List'!$A67,'Kontrolní List'!G$1)</f>
        <v>35.296999999999997</v>
      </c>
      <c r="H67">
        <f t="shared" si="0"/>
        <v>0</v>
      </c>
      <c r="I67">
        <f>INDEX(Data!$C$5:$BP$360,'Kontrolní List'!$A67,'Kontrolní List'!I$1)</f>
        <v>841</v>
      </c>
      <c r="J67">
        <f>INDEX(Data!$C$5:$BP$360,'Kontrolní List'!$A67,'Kontrolní List'!J$1)</f>
        <v>6.6449999999999996</v>
      </c>
      <c r="K67">
        <f>INDEX(Data!$C$5:$BP$360,'Kontrolní List'!$A67,'Kontrolní List'!K$1)</f>
        <v>7.2</v>
      </c>
      <c r="L67">
        <f>INDEX(Data!$C$5:$BP$360,'Kontrolní List'!$A67,'Kontrolní List'!L$1)</f>
        <v>0</v>
      </c>
      <c r="M67">
        <f>INDEX(Data!$C$5:$BP$360,'Kontrolní List'!$A67,'Kontrolní List'!M$1)</f>
        <v>0</v>
      </c>
      <c r="N67">
        <f>INDEX(Data!$C$5:$BP$360,'Kontrolní List'!$A67,'Kontrolní List'!N$1)</f>
        <v>827.15499999999997</v>
      </c>
      <c r="O67">
        <f t="shared" si="1"/>
        <v>0</v>
      </c>
      <c r="P67">
        <f>INDEX(Data!$C$5:$BP$360,'Kontrolní List'!$A67,'Kontrolní List'!P$1)</f>
        <v>3280</v>
      </c>
      <c r="Q67">
        <f>INDEX(Data!$C$5:$BP$360,'Kontrolní List'!$A67,'Kontrolní List'!Q$1)</f>
        <v>3280</v>
      </c>
      <c r="R67">
        <f t="shared" si="2"/>
        <v>0</v>
      </c>
      <c r="S67">
        <f>INDEX(Data!$C$5:$BP$360,'Kontrolní List'!$A67,'Kontrolní List'!S$1)</f>
        <v>827.15499999999997</v>
      </c>
      <c r="T67">
        <f>INDEX(Data!$C$5:$BP$360,'Kontrolní List'!$A67,'Kontrolní List'!T$1)</f>
        <v>0</v>
      </c>
      <c r="U67">
        <f>INDEX(Data!$C$5:$BP$360,'Kontrolní List'!$A67,'Kontrolní List'!U$1)</f>
        <v>0</v>
      </c>
      <c r="V67">
        <f>INDEX(Data!$C$5:$BP$360,'Kontrolní List'!$A67,'Kontrolní List'!V$1)</f>
        <v>0</v>
      </c>
      <c r="W67">
        <f>INDEX(Data!$C$5:$BP$360,'Kontrolní List'!$A67,'Kontrolní List'!W$1)</f>
        <v>0</v>
      </c>
      <c r="X67">
        <f>INDEX(Data!$C$5:$BP$360,'Kontrolní List'!$A67,'Kontrolní List'!X$1)</f>
        <v>0</v>
      </c>
      <c r="Y67">
        <f>INDEX(Data!$C$5:$BP$360,'Kontrolní List'!$A67,'Kontrolní List'!Y$1)</f>
        <v>0</v>
      </c>
      <c r="Z67">
        <f>INDEX(Data!$C$5:$BP$360,'Kontrolní List'!$A67,'Kontrolní List'!Z$1)</f>
        <v>0</v>
      </c>
      <c r="AA67">
        <f>INDEX(Data!$C$5:$BP$360,'Kontrolní List'!$A67,'Kontrolní List'!AA$1)</f>
        <v>0</v>
      </c>
      <c r="AB67">
        <f t="shared" si="3"/>
        <v>0</v>
      </c>
      <c r="AC67">
        <f>INDEX(Data!$C$5:$BP$360,'Kontrolní List'!$A67,'Kontrolní List'!AC$1)</f>
        <v>3280</v>
      </c>
      <c r="AD67">
        <f>INDEX(Data!$C$5:$BP$360,'Kontrolní List'!$A67,'Kontrolní List'!AD$1)</f>
        <v>0</v>
      </c>
      <c r="AE67">
        <f>INDEX(Data!$C$5:$BP$360,'Kontrolní List'!$A67,'Kontrolní List'!AE$1)</f>
        <v>0</v>
      </c>
      <c r="AF67">
        <f>INDEX(Data!$C$5:$BP$360,'Kontrolní List'!$A67,'Kontrolní List'!AF$1)</f>
        <v>0</v>
      </c>
      <c r="AG67">
        <f>INDEX(Data!$C$5:$BP$360,'Kontrolní List'!$A67,'Kontrolní List'!AG$1)</f>
        <v>0</v>
      </c>
      <c r="AH67">
        <f>INDEX(Data!$C$5:$BP$360,'Kontrolní List'!$A67,'Kontrolní List'!AH$1)</f>
        <v>0</v>
      </c>
      <c r="AI67">
        <f>INDEX(Data!$C$5:$BP$360,'Kontrolní List'!$A67,'Kontrolní List'!AI$1)</f>
        <v>0</v>
      </c>
      <c r="AJ67">
        <f>INDEX(Data!$C$5:$BP$360,'Kontrolní List'!$A67,'Kontrolní List'!AJ$1)</f>
        <v>0</v>
      </c>
      <c r="AK67">
        <f>INDEX(Data!$C$5:$BP$360,'Kontrolní List'!$A67,'Kontrolní List'!AK$1)</f>
        <v>0</v>
      </c>
      <c r="AL67">
        <f t="shared" si="4"/>
        <v>0</v>
      </c>
      <c r="AM67">
        <f>INDEX(Data!$C$5:$BP$360,'Kontrolní List'!$A67,'Kontrolní List'!AM$1)</f>
        <v>841</v>
      </c>
      <c r="AN67">
        <f>INDEX(Data!$C$5:$BP$360,'Kontrolní List'!$A67,'Kontrolní List'!AN$1)</f>
        <v>3280</v>
      </c>
      <c r="AO67">
        <f>INDEX(Data!$C$5:$BP$360,'Kontrolní List'!$A67,'Kontrolní List'!AO$1)</f>
        <v>2220.4899999999998</v>
      </c>
      <c r="AP67" t="b">
        <f t="shared" si="5"/>
        <v>1</v>
      </c>
      <c r="AQ67" t="b">
        <f t="shared" si="6"/>
        <v>1</v>
      </c>
      <c r="AR67" t="b">
        <f t="shared" si="7"/>
        <v>1</v>
      </c>
      <c r="AT67" s="35">
        <f t="shared" si="8"/>
        <v>0.7890650762269189</v>
      </c>
      <c r="AU67" s="36" t="s">
        <v>570</v>
      </c>
      <c r="AV67" s="1"/>
    </row>
    <row r="68" spans="1:48" x14ac:dyDescent="0.25">
      <c r="A68">
        <v>66</v>
      </c>
      <c r="B68" t="str">
        <f>INDEX(Data!$C$5:$BP$360,'Kontrolní List'!$A68,'Kontrolní List'!B$1)</f>
        <v>KJ - Osek</v>
      </c>
      <c r="C68" t="str">
        <f>INDEX(Data!$C$5:$BP$360,'Kontrolní List'!$A68,'Kontrolní List'!C$1)</f>
        <v>Únor</v>
      </c>
      <c r="D68">
        <f>INDEX(Data!$C$5:$BP$360,'Kontrolní List'!$A68,'Kontrolní List'!D$1)</f>
        <v>157.839</v>
      </c>
      <c r="E68">
        <f>INDEX(Data!$C$5:$BP$360,'Kontrolní List'!$A68,'Kontrolní List'!E$1)</f>
        <v>66.995999999999995</v>
      </c>
      <c r="F68">
        <f>INDEX(Data!$C$5:$BP$360,'Kontrolní List'!$A68,'Kontrolní List'!F$1)</f>
        <v>90.843000000000004</v>
      </c>
      <c r="G68">
        <f>INDEX(Data!$C$5:$BP$360,'Kontrolní List'!$A68,'Kontrolní List'!G$1)</f>
        <v>35.369</v>
      </c>
      <c r="H68">
        <f t="shared" ref="H68:H99" si="9">D68-E68-F68</f>
        <v>0</v>
      </c>
      <c r="I68">
        <f>INDEX(Data!$C$5:$BP$360,'Kontrolní List'!$A68,'Kontrolní List'!I$1)</f>
        <v>60.843000000000004</v>
      </c>
      <c r="J68">
        <f>INDEX(Data!$C$5:$BP$360,'Kontrolní List'!$A68,'Kontrolní List'!J$1)</f>
        <v>0.49</v>
      </c>
      <c r="K68">
        <f>INDEX(Data!$C$5:$BP$360,'Kontrolní List'!$A68,'Kontrolní List'!K$1)</f>
        <v>0.66400000000000003</v>
      </c>
      <c r="L68">
        <f>INDEX(Data!$C$5:$BP$360,'Kontrolní List'!$A68,'Kontrolní List'!L$1)</f>
        <v>0</v>
      </c>
      <c r="M68">
        <f>INDEX(Data!$C$5:$BP$360,'Kontrolní List'!$A68,'Kontrolní List'!M$1)</f>
        <v>0</v>
      </c>
      <c r="N68">
        <f>INDEX(Data!$C$5:$BP$360,'Kontrolní List'!$A68,'Kontrolní List'!N$1)</f>
        <v>59.689</v>
      </c>
      <c r="O68">
        <f t="shared" ref="O68:O99" si="10">I68-J68-K68-L68-M68-N68</f>
        <v>0</v>
      </c>
      <c r="P68">
        <f>INDEX(Data!$C$5:$BP$360,'Kontrolní List'!$A68,'Kontrolní List'!P$1)</f>
        <v>297</v>
      </c>
      <c r="Q68">
        <f>INDEX(Data!$C$5:$BP$360,'Kontrolní List'!$A68,'Kontrolní List'!Q$1)</f>
        <v>297</v>
      </c>
      <c r="R68">
        <f t="shared" ref="R68:R99" si="11">P68-Q68</f>
        <v>0</v>
      </c>
      <c r="S68">
        <f>INDEX(Data!$C$5:$BP$360,'Kontrolní List'!$A68,'Kontrolní List'!S$1)</f>
        <v>59.689</v>
      </c>
      <c r="T68">
        <f>INDEX(Data!$C$5:$BP$360,'Kontrolní List'!$A68,'Kontrolní List'!T$1)</f>
        <v>0</v>
      </c>
      <c r="U68">
        <f>INDEX(Data!$C$5:$BP$360,'Kontrolní List'!$A68,'Kontrolní List'!U$1)</f>
        <v>0</v>
      </c>
      <c r="V68">
        <f>INDEX(Data!$C$5:$BP$360,'Kontrolní List'!$A68,'Kontrolní List'!V$1)</f>
        <v>0</v>
      </c>
      <c r="W68">
        <f>INDEX(Data!$C$5:$BP$360,'Kontrolní List'!$A68,'Kontrolní List'!W$1)</f>
        <v>0</v>
      </c>
      <c r="X68">
        <f>INDEX(Data!$C$5:$BP$360,'Kontrolní List'!$A68,'Kontrolní List'!X$1)</f>
        <v>0</v>
      </c>
      <c r="Y68">
        <f>INDEX(Data!$C$5:$BP$360,'Kontrolní List'!$A68,'Kontrolní List'!Y$1)</f>
        <v>0</v>
      </c>
      <c r="Z68">
        <f>INDEX(Data!$C$5:$BP$360,'Kontrolní List'!$A68,'Kontrolní List'!Z$1)</f>
        <v>0</v>
      </c>
      <c r="AA68">
        <f>INDEX(Data!$C$5:$BP$360,'Kontrolní List'!$A68,'Kontrolní List'!AA$1)</f>
        <v>0</v>
      </c>
      <c r="AB68">
        <f t="shared" ref="AB68:AB99" si="12">SUM(S68:AA68)-N68</f>
        <v>0</v>
      </c>
      <c r="AC68">
        <f>INDEX(Data!$C$5:$BP$360,'Kontrolní List'!$A68,'Kontrolní List'!AC$1)</f>
        <v>297</v>
      </c>
      <c r="AD68">
        <f>INDEX(Data!$C$5:$BP$360,'Kontrolní List'!$A68,'Kontrolní List'!AD$1)</f>
        <v>0</v>
      </c>
      <c r="AE68">
        <f>INDEX(Data!$C$5:$BP$360,'Kontrolní List'!$A68,'Kontrolní List'!AE$1)</f>
        <v>0</v>
      </c>
      <c r="AF68">
        <f>INDEX(Data!$C$5:$BP$360,'Kontrolní List'!$A68,'Kontrolní List'!AF$1)</f>
        <v>0</v>
      </c>
      <c r="AG68">
        <f>INDEX(Data!$C$5:$BP$360,'Kontrolní List'!$A68,'Kontrolní List'!AG$1)</f>
        <v>0</v>
      </c>
      <c r="AH68">
        <f>INDEX(Data!$C$5:$BP$360,'Kontrolní List'!$A68,'Kontrolní List'!AH$1)</f>
        <v>0</v>
      </c>
      <c r="AI68">
        <f>INDEX(Data!$C$5:$BP$360,'Kontrolní List'!$A68,'Kontrolní List'!AI$1)</f>
        <v>0</v>
      </c>
      <c r="AJ68">
        <f>INDEX(Data!$C$5:$BP$360,'Kontrolní List'!$A68,'Kontrolní List'!AJ$1)</f>
        <v>0</v>
      </c>
      <c r="AK68">
        <f>INDEX(Data!$C$5:$BP$360,'Kontrolní List'!$A68,'Kontrolní List'!AK$1)</f>
        <v>0</v>
      </c>
      <c r="AL68">
        <f t="shared" ref="AL68:AL99" si="13">SUM(AC68:AK68)-Q68</f>
        <v>0</v>
      </c>
      <c r="AM68">
        <f>INDEX(Data!$C$5:$BP$360,'Kontrolní List'!$A68,'Kontrolní List'!AM$1)</f>
        <v>60.843000000000004</v>
      </c>
      <c r="AN68">
        <f>INDEX(Data!$C$5:$BP$360,'Kontrolní List'!$A68,'Kontrolní List'!AN$1)</f>
        <v>297</v>
      </c>
      <c r="AO68">
        <f>INDEX(Data!$C$5:$BP$360,'Kontrolní List'!$A68,'Kontrolní List'!AO$1)</f>
        <v>157.839</v>
      </c>
      <c r="AP68" t="b">
        <f t="shared" ref="AP68:AP99" si="14">EXACT(AM68,I68)</f>
        <v>1</v>
      </c>
      <c r="AQ68" t="b">
        <f t="shared" ref="AQ68:AQ99" si="15">EXACT(AN68,P68)</f>
        <v>1</v>
      </c>
      <c r="AR68" t="b">
        <f t="shared" ref="AR68:AR99" si="16">EXACT(AO68,D68)</f>
        <v>1</v>
      </c>
      <c r="AT68" s="35">
        <f t="shared" ref="AT68:AT99" si="17">(I68+(P68/3.6))/D68</f>
        <v>0.90815958033185729</v>
      </c>
      <c r="AU68" s="36" t="s">
        <v>570</v>
      </c>
      <c r="AV68" s="1"/>
    </row>
    <row r="69" spans="1:48" x14ac:dyDescent="0.25">
      <c r="A69">
        <v>67</v>
      </c>
      <c r="B69" t="str">
        <f>INDEX(Data!$C$5:$BP$360,'Kontrolní List'!$A69,'Kontrolní List'!B$1)</f>
        <v>Kotelna Vítkovice</v>
      </c>
      <c r="C69" t="str">
        <f>INDEX(Data!$C$5:$BP$360,'Kontrolní List'!$A69,'Kontrolní List'!C$1)</f>
        <v>Únor</v>
      </c>
      <c r="D69">
        <f>INDEX(Data!$C$5:$BP$360,'Kontrolní List'!$A69,'Kontrolní List'!D$1)</f>
        <v>2865.152</v>
      </c>
      <c r="E69">
        <f>INDEX(Data!$C$5:$BP$360,'Kontrolní List'!$A69,'Kontrolní List'!E$1)</f>
        <v>1343.9359999999999</v>
      </c>
      <c r="F69">
        <f>INDEX(Data!$C$5:$BP$360,'Kontrolní List'!$A69,'Kontrolní List'!F$1)</f>
        <v>1521.2159999999999</v>
      </c>
      <c r="G69">
        <f>INDEX(Data!$C$5:$BP$360,'Kontrolní List'!$A69,'Kontrolní List'!G$1)</f>
        <v>34.823999999999998</v>
      </c>
      <c r="H69">
        <f t="shared" si="9"/>
        <v>0</v>
      </c>
      <c r="I69">
        <f>INDEX(Data!$C$5:$BP$360,'Kontrolní List'!$A69,'Kontrolní List'!I$1)</f>
        <v>1033.1600000000001</v>
      </c>
      <c r="J69">
        <f>INDEX(Data!$C$5:$BP$360,'Kontrolní List'!$A69,'Kontrolní List'!J$1)</f>
        <v>16.565999999999999</v>
      </c>
      <c r="K69">
        <f>INDEX(Data!$C$5:$BP$360,'Kontrolní List'!$A69,'Kontrolní List'!K$1)</f>
        <v>18.751000000000001</v>
      </c>
      <c r="L69">
        <f>INDEX(Data!$C$5:$BP$360,'Kontrolní List'!$A69,'Kontrolní List'!L$1)</f>
        <v>0</v>
      </c>
      <c r="M69">
        <f>INDEX(Data!$C$5:$BP$360,'Kontrolní List'!$A69,'Kontrolní List'!M$1)</f>
        <v>0</v>
      </c>
      <c r="N69">
        <f>INDEX(Data!$C$5:$BP$360,'Kontrolní List'!$A69,'Kontrolní List'!N$1)</f>
        <v>997.84299999999996</v>
      </c>
      <c r="O69">
        <f t="shared" si="10"/>
        <v>0</v>
      </c>
      <c r="P69">
        <f>INDEX(Data!$C$5:$BP$360,'Kontrolní List'!$A69,'Kontrolní List'!P$1)</f>
        <v>4210</v>
      </c>
      <c r="Q69">
        <f>INDEX(Data!$C$5:$BP$360,'Kontrolní List'!$A69,'Kontrolní List'!Q$1)</f>
        <v>4210</v>
      </c>
      <c r="R69">
        <f t="shared" si="11"/>
        <v>0</v>
      </c>
      <c r="S69">
        <f>INDEX(Data!$C$5:$BP$360,'Kontrolní List'!$A69,'Kontrolní List'!S$1)</f>
        <v>997.84299999999996</v>
      </c>
      <c r="T69">
        <f>INDEX(Data!$C$5:$BP$360,'Kontrolní List'!$A69,'Kontrolní List'!T$1)</f>
        <v>0</v>
      </c>
      <c r="U69">
        <f>INDEX(Data!$C$5:$BP$360,'Kontrolní List'!$A69,'Kontrolní List'!U$1)</f>
        <v>0</v>
      </c>
      <c r="V69">
        <f>INDEX(Data!$C$5:$BP$360,'Kontrolní List'!$A69,'Kontrolní List'!V$1)</f>
        <v>0</v>
      </c>
      <c r="W69">
        <f>INDEX(Data!$C$5:$BP$360,'Kontrolní List'!$A69,'Kontrolní List'!W$1)</f>
        <v>0</v>
      </c>
      <c r="X69">
        <f>INDEX(Data!$C$5:$BP$360,'Kontrolní List'!$A69,'Kontrolní List'!X$1)</f>
        <v>0</v>
      </c>
      <c r="Y69">
        <f>INDEX(Data!$C$5:$BP$360,'Kontrolní List'!$A69,'Kontrolní List'!Y$1)</f>
        <v>0</v>
      </c>
      <c r="Z69">
        <f>INDEX(Data!$C$5:$BP$360,'Kontrolní List'!$A69,'Kontrolní List'!Z$1)</f>
        <v>0</v>
      </c>
      <c r="AA69">
        <f>INDEX(Data!$C$5:$BP$360,'Kontrolní List'!$A69,'Kontrolní List'!AA$1)</f>
        <v>0</v>
      </c>
      <c r="AB69">
        <f t="shared" si="12"/>
        <v>0</v>
      </c>
      <c r="AC69">
        <f>INDEX(Data!$C$5:$BP$360,'Kontrolní List'!$A69,'Kontrolní List'!AC$1)</f>
        <v>4210</v>
      </c>
      <c r="AD69">
        <f>INDEX(Data!$C$5:$BP$360,'Kontrolní List'!$A69,'Kontrolní List'!AD$1)</f>
        <v>0</v>
      </c>
      <c r="AE69">
        <f>INDEX(Data!$C$5:$BP$360,'Kontrolní List'!$A69,'Kontrolní List'!AE$1)</f>
        <v>0</v>
      </c>
      <c r="AF69">
        <f>INDEX(Data!$C$5:$BP$360,'Kontrolní List'!$A69,'Kontrolní List'!AF$1)</f>
        <v>0</v>
      </c>
      <c r="AG69">
        <f>INDEX(Data!$C$5:$BP$360,'Kontrolní List'!$A69,'Kontrolní List'!AG$1)</f>
        <v>0</v>
      </c>
      <c r="AH69">
        <f>INDEX(Data!$C$5:$BP$360,'Kontrolní List'!$A69,'Kontrolní List'!AH$1)</f>
        <v>0</v>
      </c>
      <c r="AI69">
        <f>INDEX(Data!$C$5:$BP$360,'Kontrolní List'!$A69,'Kontrolní List'!AI$1)</f>
        <v>0</v>
      </c>
      <c r="AJ69">
        <f>INDEX(Data!$C$5:$BP$360,'Kontrolní List'!$A69,'Kontrolní List'!AJ$1)</f>
        <v>0</v>
      </c>
      <c r="AK69">
        <f>INDEX(Data!$C$5:$BP$360,'Kontrolní List'!$A69,'Kontrolní List'!AK$1)</f>
        <v>0</v>
      </c>
      <c r="AL69">
        <f t="shared" si="13"/>
        <v>0</v>
      </c>
      <c r="AM69">
        <f>INDEX(Data!$C$5:$BP$360,'Kontrolní List'!$A69,'Kontrolní List'!AM$1)</f>
        <v>1033.1600000000001</v>
      </c>
      <c r="AN69">
        <f>INDEX(Data!$C$5:$BP$360,'Kontrolní List'!$A69,'Kontrolní List'!AN$1)</f>
        <v>4210</v>
      </c>
      <c r="AO69">
        <f>INDEX(Data!$C$5:$BP$360,'Kontrolní List'!$A69,'Kontrolní List'!AO$1)</f>
        <v>2865.152</v>
      </c>
      <c r="AP69" t="b">
        <f t="shared" si="14"/>
        <v>1</v>
      </c>
      <c r="AQ69" t="b">
        <f t="shared" si="15"/>
        <v>1</v>
      </c>
      <c r="AR69" t="b">
        <f t="shared" si="16"/>
        <v>1</v>
      </c>
      <c r="AT69" s="35">
        <f t="shared" si="17"/>
        <v>0.7687565771185767</v>
      </c>
      <c r="AU69" s="36" t="s">
        <v>570</v>
      </c>
      <c r="AV69" s="1"/>
    </row>
    <row r="70" spans="1:48" x14ac:dyDescent="0.25">
      <c r="A70">
        <v>68</v>
      </c>
      <c r="B70" t="str">
        <f>INDEX(Data!$C$5:$BP$360,'Kontrolní List'!$A70,'Kontrolní List'!B$1)</f>
        <v>KJ - Polička, Hegerova</v>
      </c>
      <c r="C70" t="str">
        <f>INDEX(Data!$C$5:$BP$360,'Kontrolní List'!$A70,'Kontrolní List'!C$1)</f>
        <v>Únor</v>
      </c>
      <c r="D70">
        <f>INDEX(Data!$C$5:$BP$360,'Kontrolní List'!$A70,'Kontrolní List'!D$1)</f>
        <v>444.78</v>
      </c>
      <c r="E70">
        <f>INDEX(Data!$C$5:$BP$360,'Kontrolní List'!$A70,'Kontrolní List'!E$1)</f>
        <v>210.524</v>
      </c>
      <c r="F70">
        <f>INDEX(Data!$C$5:$BP$360,'Kontrolní List'!$A70,'Kontrolní List'!F$1)</f>
        <v>234.256</v>
      </c>
      <c r="G70">
        <f>INDEX(Data!$C$5:$BP$360,'Kontrolní List'!$A70,'Kontrolní List'!G$1)</f>
        <v>34.993000000000002</v>
      </c>
      <c r="H70">
        <f t="shared" si="9"/>
        <v>0</v>
      </c>
      <c r="I70">
        <f>INDEX(Data!$C$5:$BP$360,'Kontrolní List'!$A70,'Kontrolní List'!I$1)</f>
        <v>166.50700000000001</v>
      </c>
      <c r="J70">
        <f>INDEX(Data!$C$5:$BP$360,'Kontrolní List'!$A70,'Kontrolní List'!J$1)</f>
        <v>1.73</v>
      </c>
      <c r="K70">
        <f>INDEX(Data!$C$5:$BP$360,'Kontrolní List'!$A70,'Kontrolní List'!K$1)</f>
        <v>1.925</v>
      </c>
      <c r="L70">
        <f>INDEX(Data!$C$5:$BP$360,'Kontrolní List'!$A70,'Kontrolní List'!L$1)</f>
        <v>0</v>
      </c>
      <c r="M70">
        <f>INDEX(Data!$C$5:$BP$360,'Kontrolní List'!$A70,'Kontrolní List'!M$1)</f>
        <v>0</v>
      </c>
      <c r="N70">
        <f>INDEX(Data!$C$5:$BP$360,'Kontrolní List'!$A70,'Kontrolní List'!N$1)</f>
        <v>162.852</v>
      </c>
      <c r="O70">
        <f t="shared" si="10"/>
        <v>0</v>
      </c>
      <c r="P70">
        <f>INDEX(Data!$C$5:$BP$360,'Kontrolní List'!$A70,'Kontrolní List'!P$1)</f>
        <v>667</v>
      </c>
      <c r="Q70">
        <f>INDEX(Data!$C$5:$BP$360,'Kontrolní List'!$A70,'Kontrolní List'!Q$1)</f>
        <v>667</v>
      </c>
      <c r="R70">
        <f t="shared" si="11"/>
        <v>0</v>
      </c>
      <c r="S70">
        <f>INDEX(Data!$C$5:$BP$360,'Kontrolní List'!$A70,'Kontrolní List'!S$1)</f>
        <v>162.852</v>
      </c>
      <c r="T70">
        <f>INDEX(Data!$C$5:$BP$360,'Kontrolní List'!$A70,'Kontrolní List'!T$1)</f>
        <v>0</v>
      </c>
      <c r="U70">
        <f>INDEX(Data!$C$5:$BP$360,'Kontrolní List'!$A70,'Kontrolní List'!U$1)</f>
        <v>0</v>
      </c>
      <c r="V70">
        <f>INDEX(Data!$C$5:$BP$360,'Kontrolní List'!$A70,'Kontrolní List'!V$1)</f>
        <v>0</v>
      </c>
      <c r="W70">
        <f>INDEX(Data!$C$5:$BP$360,'Kontrolní List'!$A70,'Kontrolní List'!W$1)</f>
        <v>0</v>
      </c>
      <c r="X70">
        <f>INDEX(Data!$C$5:$BP$360,'Kontrolní List'!$A70,'Kontrolní List'!X$1)</f>
        <v>0</v>
      </c>
      <c r="Y70">
        <f>INDEX(Data!$C$5:$BP$360,'Kontrolní List'!$A70,'Kontrolní List'!Y$1)</f>
        <v>0</v>
      </c>
      <c r="Z70">
        <f>INDEX(Data!$C$5:$BP$360,'Kontrolní List'!$A70,'Kontrolní List'!Z$1)</f>
        <v>0</v>
      </c>
      <c r="AA70">
        <f>INDEX(Data!$C$5:$BP$360,'Kontrolní List'!$A70,'Kontrolní List'!AA$1)</f>
        <v>0</v>
      </c>
      <c r="AB70">
        <f t="shared" si="12"/>
        <v>0</v>
      </c>
      <c r="AC70">
        <f>INDEX(Data!$C$5:$BP$360,'Kontrolní List'!$A70,'Kontrolní List'!AC$1)</f>
        <v>667</v>
      </c>
      <c r="AD70">
        <f>INDEX(Data!$C$5:$BP$360,'Kontrolní List'!$A70,'Kontrolní List'!AD$1)</f>
        <v>0</v>
      </c>
      <c r="AE70">
        <f>INDEX(Data!$C$5:$BP$360,'Kontrolní List'!$A70,'Kontrolní List'!AE$1)</f>
        <v>0</v>
      </c>
      <c r="AF70">
        <f>INDEX(Data!$C$5:$BP$360,'Kontrolní List'!$A70,'Kontrolní List'!AF$1)</f>
        <v>0</v>
      </c>
      <c r="AG70">
        <f>INDEX(Data!$C$5:$BP$360,'Kontrolní List'!$A70,'Kontrolní List'!AG$1)</f>
        <v>0</v>
      </c>
      <c r="AH70">
        <f>INDEX(Data!$C$5:$BP$360,'Kontrolní List'!$A70,'Kontrolní List'!AH$1)</f>
        <v>0</v>
      </c>
      <c r="AI70">
        <f>INDEX(Data!$C$5:$BP$360,'Kontrolní List'!$A70,'Kontrolní List'!AI$1)</f>
        <v>0</v>
      </c>
      <c r="AJ70">
        <f>INDEX(Data!$C$5:$BP$360,'Kontrolní List'!$A70,'Kontrolní List'!AJ$1)</f>
        <v>0</v>
      </c>
      <c r="AK70">
        <f>INDEX(Data!$C$5:$BP$360,'Kontrolní List'!$A70,'Kontrolní List'!AK$1)</f>
        <v>0</v>
      </c>
      <c r="AL70">
        <f t="shared" si="13"/>
        <v>0</v>
      </c>
      <c r="AM70">
        <f>INDEX(Data!$C$5:$BP$360,'Kontrolní List'!$A70,'Kontrolní List'!AM$1)</f>
        <v>166.50700000000001</v>
      </c>
      <c r="AN70">
        <f>INDEX(Data!$C$5:$BP$360,'Kontrolní List'!$A70,'Kontrolní List'!AN$1)</f>
        <v>667</v>
      </c>
      <c r="AO70">
        <f>INDEX(Data!$C$5:$BP$360,'Kontrolní List'!$A70,'Kontrolní List'!AO$1)</f>
        <v>444.78</v>
      </c>
      <c r="AP70" t="b">
        <f t="shared" si="14"/>
        <v>1</v>
      </c>
      <c r="AQ70" t="b">
        <f t="shared" si="15"/>
        <v>1</v>
      </c>
      <c r="AR70" t="b">
        <f t="shared" si="16"/>
        <v>1</v>
      </c>
      <c r="AT70" s="35">
        <f t="shared" si="17"/>
        <v>0.79091860645212864</v>
      </c>
      <c r="AU70" s="36" t="s">
        <v>570</v>
      </c>
      <c r="AV70" s="1"/>
    </row>
    <row r="71" spans="1:48" x14ac:dyDescent="0.25">
      <c r="A71">
        <v>69</v>
      </c>
      <c r="B71" t="str">
        <f>INDEX(Data!$C$5:$BP$360,'Kontrolní List'!$A71,'Kontrolní List'!B$1)</f>
        <v>KJ - Polička, Jiráskova</v>
      </c>
      <c r="C71" t="str">
        <f>INDEX(Data!$C$5:$BP$360,'Kontrolní List'!$A71,'Kontrolní List'!C$1)</f>
        <v>Únor</v>
      </c>
      <c r="D71">
        <f>INDEX(Data!$C$5:$BP$360,'Kontrolní List'!$A71,'Kontrolní List'!D$1)</f>
        <v>258.74799999999999</v>
      </c>
      <c r="E71">
        <f>INDEX(Data!$C$5:$BP$360,'Kontrolní List'!$A71,'Kontrolní List'!E$1)</f>
        <v>110.601</v>
      </c>
      <c r="F71">
        <f>INDEX(Data!$C$5:$BP$360,'Kontrolní List'!$A71,'Kontrolní List'!F$1)</f>
        <v>148.14699999999999</v>
      </c>
      <c r="G71">
        <f>INDEX(Data!$C$5:$BP$360,'Kontrolní List'!$A71,'Kontrolní List'!G$1)</f>
        <v>34.988</v>
      </c>
      <c r="H71">
        <f t="shared" si="9"/>
        <v>0</v>
      </c>
      <c r="I71">
        <f>INDEX(Data!$C$5:$BP$360,'Kontrolní List'!$A71,'Kontrolní List'!I$1)</f>
        <v>87.099000000000004</v>
      </c>
      <c r="J71">
        <f>INDEX(Data!$C$5:$BP$360,'Kontrolní List'!$A71,'Kontrolní List'!J$1)</f>
        <v>0.65100000000000002</v>
      </c>
      <c r="K71">
        <f>INDEX(Data!$C$5:$BP$360,'Kontrolní List'!$A71,'Kontrolní List'!K$1)</f>
        <v>0.871</v>
      </c>
      <c r="L71">
        <f>INDEX(Data!$C$5:$BP$360,'Kontrolní List'!$A71,'Kontrolní List'!L$1)</f>
        <v>0</v>
      </c>
      <c r="M71">
        <f>INDEX(Data!$C$5:$BP$360,'Kontrolní List'!$A71,'Kontrolní List'!M$1)</f>
        <v>0</v>
      </c>
      <c r="N71">
        <f>INDEX(Data!$C$5:$BP$360,'Kontrolní List'!$A71,'Kontrolní List'!N$1)</f>
        <v>85.576999999999998</v>
      </c>
      <c r="O71">
        <f t="shared" si="10"/>
        <v>0</v>
      </c>
      <c r="P71">
        <f>INDEX(Data!$C$5:$BP$360,'Kontrolní List'!$A71,'Kontrolní List'!P$1)</f>
        <v>420</v>
      </c>
      <c r="Q71">
        <f>INDEX(Data!$C$5:$BP$360,'Kontrolní List'!$A71,'Kontrolní List'!Q$1)</f>
        <v>420</v>
      </c>
      <c r="R71">
        <f t="shared" si="11"/>
        <v>0</v>
      </c>
      <c r="S71">
        <f>INDEX(Data!$C$5:$BP$360,'Kontrolní List'!$A71,'Kontrolní List'!S$1)</f>
        <v>85.576999999999998</v>
      </c>
      <c r="T71">
        <f>INDEX(Data!$C$5:$BP$360,'Kontrolní List'!$A71,'Kontrolní List'!T$1)</f>
        <v>0</v>
      </c>
      <c r="U71">
        <f>INDEX(Data!$C$5:$BP$360,'Kontrolní List'!$A71,'Kontrolní List'!U$1)</f>
        <v>0</v>
      </c>
      <c r="V71">
        <f>INDEX(Data!$C$5:$BP$360,'Kontrolní List'!$A71,'Kontrolní List'!V$1)</f>
        <v>0</v>
      </c>
      <c r="W71">
        <f>INDEX(Data!$C$5:$BP$360,'Kontrolní List'!$A71,'Kontrolní List'!W$1)</f>
        <v>0</v>
      </c>
      <c r="X71">
        <f>INDEX(Data!$C$5:$BP$360,'Kontrolní List'!$A71,'Kontrolní List'!X$1)</f>
        <v>0</v>
      </c>
      <c r="Y71">
        <f>INDEX(Data!$C$5:$BP$360,'Kontrolní List'!$A71,'Kontrolní List'!Y$1)</f>
        <v>0</v>
      </c>
      <c r="Z71">
        <f>INDEX(Data!$C$5:$BP$360,'Kontrolní List'!$A71,'Kontrolní List'!Z$1)</f>
        <v>0</v>
      </c>
      <c r="AA71">
        <f>INDEX(Data!$C$5:$BP$360,'Kontrolní List'!$A71,'Kontrolní List'!AA$1)</f>
        <v>0</v>
      </c>
      <c r="AB71">
        <f t="shared" si="12"/>
        <v>0</v>
      </c>
      <c r="AC71">
        <f>INDEX(Data!$C$5:$BP$360,'Kontrolní List'!$A71,'Kontrolní List'!AC$1)</f>
        <v>420</v>
      </c>
      <c r="AD71">
        <f>INDEX(Data!$C$5:$BP$360,'Kontrolní List'!$A71,'Kontrolní List'!AD$1)</f>
        <v>0</v>
      </c>
      <c r="AE71">
        <f>INDEX(Data!$C$5:$BP$360,'Kontrolní List'!$A71,'Kontrolní List'!AE$1)</f>
        <v>0</v>
      </c>
      <c r="AF71">
        <f>INDEX(Data!$C$5:$BP$360,'Kontrolní List'!$A71,'Kontrolní List'!AF$1)</f>
        <v>0</v>
      </c>
      <c r="AG71">
        <f>INDEX(Data!$C$5:$BP$360,'Kontrolní List'!$A71,'Kontrolní List'!AG$1)</f>
        <v>0</v>
      </c>
      <c r="AH71">
        <f>INDEX(Data!$C$5:$BP$360,'Kontrolní List'!$A71,'Kontrolní List'!AH$1)</f>
        <v>0</v>
      </c>
      <c r="AI71">
        <f>INDEX(Data!$C$5:$BP$360,'Kontrolní List'!$A71,'Kontrolní List'!AI$1)</f>
        <v>0</v>
      </c>
      <c r="AJ71">
        <f>INDEX(Data!$C$5:$BP$360,'Kontrolní List'!$A71,'Kontrolní List'!AJ$1)</f>
        <v>0</v>
      </c>
      <c r="AK71">
        <f>INDEX(Data!$C$5:$BP$360,'Kontrolní List'!$A71,'Kontrolní List'!AK$1)</f>
        <v>0</v>
      </c>
      <c r="AL71">
        <f t="shared" si="13"/>
        <v>0</v>
      </c>
      <c r="AM71">
        <f>INDEX(Data!$C$5:$BP$360,'Kontrolní List'!$A71,'Kontrolní List'!AM$1)</f>
        <v>87.099000000000004</v>
      </c>
      <c r="AN71">
        <f>INDEX(Data!$C$5:$BP$360,'Kontrolní List'!$A71,'Kontrolní List'!AN$1)</f>
        <v>420</v>
      </c>
      <c r="AO71">
        <f>INDEX(Data!$C$5:$BP$360,'Kontrolní List'!$A71,'Kontrolní List'!AO$1)</f>
        <v>258.74799999999999</v>
      </c>
      <c r="AP71" t="b">
        <f t="shared" si="14"/>
        <v>1</v>
      </c>
      <c r="AQ71" t="b">
        <f t="shared" si="15"/>
        <v>1</v>
      </c>
      <c r="AR71" t="b">
        <f t="shared" si="16"/>
        <v>1</v>
      </c>
      <c r="AT71" s="35">
        <f t="shared" si="17"/>
        <v>0.78750624803541158</v>
      </c>
      <c r="AU71" s="36" t="s">
        <v>570</v>
      </c>
      <c r="AV71" s="1"/>
    </row>
    <row r="72" spans="1:48" x14ac:dyDescent="0.25">
      <c r="A72">
        <v>70</v>
      </c>
      <c r="B72" t="str">
        <f>INDEX(Data!$C$5:$BP$360,'Kontrolní List'!$A72,'Kontrolní List'!B$1)</f>
        <v>KJ - Polička, Svépomoc</v>
      </c>
      <c r="C72" t="str">
        <f>INDEX(Data!$C$5:$BP$360,'Kontrolní List'!$A72,'Kontrolní List'!C$1)</f>
        <v>Únor</v>
      </c>
      <c r="D72">
        <f>INDEX(Data!$C$5:$BP$360,'Kontrolní List'!$A72,'Kontrolní List'!D$1)</f>
        <v>450.40100000000001</v>
      </c>
      <c r="E72">
        <f>INDEX(Data!$C$5:$BP$360,'Kontrolní List'!$A72,'Kontrolní List'!E$1)</f>
        <v>211.29900000000001</v>
      </c>
      <c r="F72">
        <f>INDEX(Data!$C$5:$BP$360,'Kontrolní List'!$A72,'Kontrolní List'!F$1)</f>
        <v>239.102</v>
      </c>
      <c r="G72">
        <f>INDEX(Data!$C$5:$BP$360,'Kontrolní List'!$A72,'Kontrolní List'!G$1)</f>
        <v>34.994999999999997</v>
      </c>
      <c r="H72">
        <f t="shared" si="9"/>
        <v>0</v>
      </c>
      <c r="I72">
        <f>INDEX(Data!$C$5:$BP$360,'Kontrolní List'!$A72,'Kontrolní List'!I$1)</f>
        <v>171.589</v>
      </c>
      <c r="J72">
        <f>INDEX(Data!$C$5:$BP$360,'Kontrolní List'!$A72,'Kontrolní List'!J$1)</f>
        <v>2.081</v>
      </c>
      <c r="K72">
        <f>INDEX(Data!$C$5:$BP$360,'Kontrolní List'!$A72,'Kontrolní List'!K$1)</f>
        <v>2.355</v>
      </c>
      <c r="L72">
        <f>INDEX(Data!$C$5:$BP$360,'Kontrolní List'!$A72,'Kontrolní List'!L$1)</f>
        <v>0</v>
      </c>
      <c r="M72">
        <f>INDEX(Data!$C$5:$BP$360,'Kontrolní List'!$A72,'Kontrolní List'!M$1)</f>
        <v>0</v>
      </c>
      <c r="N72">
        <f>INDEX(Data!$C$5:$BP$360,'Kontrolní List'!$A72,'Kontrolní List'!N$1)</f>
        <v>167.15299999999999</v>
      </c>
      <c r="O72">
        <f t="shared" si="10"/>
        <v>0</v>
      </c>
      <c r="P72">
        <f>INDEX(Data!$C$5:$BP$360,'Kontrolní List'!$A72,'Kontrolní List'!P$1)</f>
        <v>699</v>
      </c>
      <c r="Q72">
        <f>INDEX(Data!$C$5:$BP$360,'Kontrolní List'!$A72,'Kontrolní List'!Q$1)</f>
        <v>699</v>
      </c>
      <c r="R72">
        <f t="shared" si="11"/>
        <v>0</v>
      </c>
      <c r="S72">
        <f>INDEX(Data!$C$5:$BP$360,'Kontrolní List'!$A72,'Kontrolní List'!S$1)</f>
        <v>167.15299999999999</v>
      </c>
      <c r="T72">
        <f>INDEX(Data!$C$5:$BP$360,'Kontrolní List'!$A72,'Kontrolní List'!T$1)</f>
        <v>0</v>
      </c>
      <c r="U72">
        <f>INDEX(Data!$C$5:$BP$360,'Kontrolní List'!$A72,'Kontrolní List'!U$1)</f>
        <v>0</v>
      </c>
      <c r="V72">
        <f>INDEX(Data!$C$5:$BP$360,'Kontrolní List'!$A72,'Kontrolní List'!V$1)</f>
        <v>0</v>
      </c>
      <c r="W72">
        <f>INDEX(Data!$C$5:$BP$360,'Kontrolní List'!$A72,'Kontrolní List'!W$1)</f>
        <v>0</v>
      </c>
      <c r="X72">
        <f>INDEX(Data!$C$5:$BP$360,'Kontrolní List'!$A72,'Kontrolní List'!X$1)</f>
        <v>0</v>
      </c>
      <c r="Y72">
        <f>INDEX(Data!$C$5:$BP$360,'Kontrolní List'!$A72,'Kontrolní List'!Y$1)</f>
        <v>0</v>
      </c>
      <c r="Z72">
        <f>INDEX(Data!$C$5:$BP$360,'Kontrolní List'!$A72,'Kontrolní List'!Z$1)</f>
        <v>0</v>
      </c>
      <c r="AA72">
        <f>INDEX(Data!$C$5:$BP$360,'Kontrolní List'!$A72,'Kontrolní List'!AA$1)</f>
        <v>0</v>
      </c>
      <c r="AB72">
        <f t="shared" si="12"/>
        <v>0</v>
      </c>
      <c r="AC72">
        <f>INDEX(Data!$C$5:$BP$360,'Kontrolní List'!$A72,'Kontrolní List'!AC$1)</f>
        <v>699</v>
      </c>
      <c r="AD72">
        <f>INDEX(Data!$C$5:$BP$360,'Kontrolní List'!$A72,'Kontrolní List'!AD$1)</f>
        <v>0</v>
      </c>
      <c r="AE72">
        <f>INDEX(Data!$C$5:$BP$360,'Kontrolní List'!$A72,'Kontrolní List'!AE$1)</f>
        <v>0</v>
      </c>
      <c r="AF72">
        <f>INDEX(Data!$C$5:$BP$360,'Kontrolní List'!$A72,'Kontrolní List'!AF$1)</f>
        <v>0</v>
      </c>
      <c r="AG72">
        <f>INDEX(Data!$C$5:$BP$360,'Kontrolní List'!$A72,'Kontrolní List'!AG$1)</f>
        <v>0</v>
      </c>
      <c r="AH72">
        <f>INDEX(Data!$C$5:$BP$360,'Kontrolní List'!$A72,'Kontrolní List'!AH$1)</f>
        <v>0</v>
      </c>
      <c r="AI72">
        <f>INDEX(Data!$C$5:$BP$360,'Kontrolní List'!$A72,'Kontrolní List'!AI$1)</f>
        <v>0</v>
      </c>
      <c r="AJ72">
        <f>INDEX(Data!$C$5:$BP$360,'Kontrolní List'!$A72,'Kontrolní List'!AJ$1)</f>
        <v>0</v>
      </c>
      <c r="AK72">
        <f>INDEX(Data!$C$5:$BP$360,'Kontrolní List'!$A72,'Kontrolní List'!AK$1)</f>
        <v>0</v>
      </c>
      <c r="AL72">
        <f t="shared" si="13"/>
        <v>0</v>
      </c>
      <c r="AM72">
        <f>INDEX(Data!$C$5:$BP$360,'Kontrolní List'!$A72,'Kontrolní List'!AM$1)</f>
        <v>171.589</v>
      </c>
      <c r="AN72">
        <f>INDEX(Data!$C$5:$BP$360,'Kontrolní List'!$A72,'Kontrolní List'!AN$1)</f>
        <v>699</v>
      </c>
      <c r="AO72">
        <f>INDEX(Data!$C$5:$BP$360,'Kontrolní List'!$A72,'Kontrolní List'!AO$1)</f>
        <v>450.40100000000001</v>
      </c>
      <c r="AP72" t="b">
        <f t="shared" si="14"/>
        <v>1</v>
      </c>
      <c r="AQ72" t="b">
        <f t="shared" si="15"/>
        <v>1</v>
      </c>
      <c r="AR72" t="b">
        <f t="shared" si="16"/>
        <v>1</v>
      </c>
      <c r="AT72" s="35">
        <f t="shared" si="17"/>
        <v>0.81206672868547514</v>
      </c>
      <c r="AU72" s="36" t="s">
        <v>570</v>
      </c>
      <c r="AV72" s="1"/>
    </row>
    <row r="73" spans="1:48" x14ac:dyDescent="0.25">
      <c r="A73">
        <v>71</v>
      </c>
      <c r="B73" t="str">
        <f>INDEX(Data!$C$5:$BP$360,'Kontrolní List'!$A73,'Kontrolní List'!B$1)</f>
        <v>KJ - Postoloprty, Draguš</v>
      </c>
      <c r="C73" t="str">
        <f>INDEX(Data!$C$5:$BP$360,'Kontrolní List'!$A73,'Kontrolní List'!C$1)</f>
        <v>Únor</v>
      </c>
      <c r="D73">
        <f>INDEX(Data!$C$5:$BP$360,'Kontrolní List'!$A73,'Kontrolní List'!D$1)</f>
        <v>267.08</v>
      </c>
      <c r="E73">
        <f>INDEX(Data!$C$5:$BP$360,'Kontrolní List'!$A73,'Kontrolní List'!E$1)</f>
        <v>110.197</v>
      </c>
      <c r="F73">
        <f>INDEX(Data!$C$5:$BP$360,'Kontrolní List'!$A73,'Kontrolní List'!F$1)</f>
        <v>156.88300000000001</v>
      </c>
      <c r="G73">
        <f>INDEX(Data!$C$5:$BP$360,'Kontrolní List'!$A73,'Kontrolní List'!G$1)</f>
        <v>35.017000000000003</v>
      </c>
      <c r="H73">
        <f t="shared" si="9"/>
        <v>0</v>
      </c>
      <c r="I73">
        <f>INDEX(Data!$C$5:$BP$360,'Kontrolní List'!$A73,'Kontrolní List'!I$1)</f>
        <v>87.215999999999994</v>
      </c>
      <c r="J73">
        <f>INDEX(Data!$C$5:$BP$360,'Kontrolní List'!$A73,'Kontrolní List'!J$1)</f>
        <v>2.4249999999999998</v>
      </c>
      <c r="K73">
        <f>INDEX(Data!$C$5:$BP$360,'Kontrolní List'!$A73,'Kontrolní List'!K$1)</f>
        <v>3.4529999999999998</v>
      </c>
      <c r="L73">
        <f>INDEX(Data!$C$5:$BP$360,'Kontrolní List'!$A73,'Kontrolní List'!L$1)</f>
        <v>0</v>
      </c>
      <c r="M73">
        <f>INDEX(Data!$C$5:$BP$360,'Kontrolní List'!$A73,'Kontrolní List'!M$1)</f>
        <v>0</v>
      </c>
      <c r="N73">
        <f>INDEX(Data!$C$5:$BP$360,'Kontrolní List'!$A73,'Kontrolní List'!N$1)</f>
        <v>81.337999999999994</v>
      </c>
      <c r="O73">
        <f t="shared" si="10"/>
        <v>0</v>
      </c>
      <c r="P73">
        <f>INDEX(Data!$C$5:$BP$360,'Kontrolní List'!$A73,'Kontrolní List'!P$1)</f>
        <v>447</v>
      </c>
      <c r="Q73">
        <f>INDEX(Data!$C$5:$BP$360,'Kontrolní List'!$A73,'Kontrolní List'!Q$1)</f>
        <v>447</v>
      </c>
      <c r="R73">
        <f t="shared" si="11"/>
        <v>0</v>
      </c>
      <c r="S73">
        <f>INDEX(Data!$C$5:$BP$360,'Kontrolní List'!$A73,'Kontrolní List'!S$1)</f>
        <v>81.337999999999994</v>
      </c>
      <c r="T73">
        <f>INDEX(Data!$C$5:$BP$360,'Kontrolní List'!$A73,'Kontrolní List'!T$1)</f>
        <v>0</v>
      </c>
      <c r="U73">
        <f>INDEX(Data!$C$5:$BP$360,'Kontrolní List'!$A73,'Kontrolní List'!U$1)</f>
        <v>0</v>
      </c>
      <c r="V73">
        <f>INDEX(Data!$C$5:$BP$360,'Kontrolní List'!$A73,'Kontrolní List'!V$1)</f>
        <v>0</v>
      </c>
      <c r="W73">
        <f>INDEX(Data!$C$5:$BP$360,'Kontrolní List'!$A73,'Kontrolní List'!W$1)</f>
        <v>0</v>
      </c>
      <c r="X73">
        <f>INDEX(Data!$C$5:$BP$360,'Kontrolní List'!$A73,'Kontrolní List'!X$1)</f>
        <v>0</v>
      </c>
      <c r="Y73">
        <f>INDEX(Data!$C$5:$BP$360,'Kontrolní List'!$A73,'Kontrolní List'!Y$1)</f>
        <v>0</v>
      </c>
      <c r="Z73">
        <f>INDEX(Data!$C$5:$BP$360,'Kontrolní List'!$A73,'Kontrolní List'!Z$1)</f>
        <v>0</v>
      </c>
      <c r="AA73">
        <f>INDEX(Data!$C$5:$BP$360,'Kontrolní List'!$A73,'Kontrolní List'!AA$1)</f>
        <v>0</v>
      </c>
      <c r="AB73">
        <f t="shared" si="12"/>
        <v>0</v>
      </c>
      <c r="AC73">
        <f>INDEX(Data!$C$5:$BP$360,'Kontrolní List'!$A73,'Kontrolní List'!AC$1)</f>
        <v>447</v>
      </c>
      <c r="AD73">
        <f>INDEX(Data!$C$5:$BP$360,'Kontrolní List'!$A73,'Kontrolní List'!AD$1)</f>
        <v>0</v>
      </c>
      <c r="AE73">
        <f>INDEX(Data!$C$5:$BP$360,'Kontrolní List'!$A73,'Kontrolní List'!AE$1)</f>
        <v>0</v>
      </c>
      <c r="AF73">
        <f>INDEX(Data!$C$5:$BP$360,'Kontrolní List'!$A73,'Kontrolní List'!AF$1)</f>
        <v>0</v>
      </c>
      <c r="AG73">
        <f>INDEX(Data!$C$5:$BP$360,'Kontrolní List'!$A73,'Kontrolní List'!AG$1)</f>
        <v>0</v>
      </c>
      <c r="AH73">
        <f>INDEX(Data!$C$5:$BP$360,'Kontrolní List'!$A73,'Kontrolní List'!AH$1)</f>
        <v>0</v>
      </c>
      <c r="AI73">
        <f>INDEX(Data!$C$5:$BP$360,'Kontrolní List'!$A73,'Kontrolní List'!AI$1)</f>
        <v>0</v>
      </c>
      <c r="AJ73">
        <f>INDEX(Data!$C$5:$BP$360,'Kontrolní List'!$A73,'Kontrolní List'!AJ$1)</f>
        <v>0</v>
      </c>
      <c r="AK73">
        <f>INDEX(Data!$C$5:$BP$360,'Kontrolní List'!$A73,'Kontrolní List'!AK$1)</f>
        <v>0</v>
      </c>
      <c r="AL73">
        <f t="shared" si="13"/>
        <v>0</v>
      </c>
      <c r="AM73">
        <f>INDEX(Data!$C$5:$BP$360,'Kontrolní List'!$A73,'Kontrolní List'!AM$1)</f>
        <v>87.215999999999994</v>
      </c>
      <c r="AN73">
        <f>INDEX(Data!$C$5:$BP$360,'Kontrolní List'!$A73,'Kontrolní List'!AN$1)</f>
        <v>447</v>
      </c>
      <c r="AO73">
        <f>INDEX(Data!$C$5:$BP$360,'Kontrolní List'!$A73,'Kontrolní List'!AO$1)</f>
        <v>267.08</v>
      </c>
      <c r="AP73" t="b">
        <f t="shared" si="14"/>
        <v>1</v>
      </c>
      <c r="AQ73" t="b">
        <f t="shared" si="15"/>
        <v>1</v>
      </c>
      <c r="AR73" t="b">
        <f t="shared" si="16"/>
        <v>1</v>
      </c>
      <c r="AT73" s="35">
        <f t="shared" si="17"/>
        <v>0.79145823972842089</v>
      </c>
      <c r="AU73" s="36" t="s">
        <v>570</v>
      </c>
      <c r="AV73" s="1"/>
    </row>
    <row r="74" spans="1:48" x14ac:dyDescent="0.25">
      <c r="A74">
        <v>72</v>
      </c>
      <c r="B74" t="str">
        <f>INDEX(Data!$C$5:$BP$360,'Kontrolní List'!$A74,'Kontrolní List'!B$1)</f>
        <v>KJ - Postoloprty, Dvořákova</v>
      </c>
      <c r="C74" t="str">
        <f>INDEX(Data!$C$5:$BP$360,'Kontrolní List'!$A74,'Kontrolní List'!C$1)</f>
        <v>Únor</v>
      </c>
      <c r="D74">
        <f>INDEX(Data!$C$5:$BP$360,'Kontrolní List'!$A74,'Kontrolní List'!D$1)</f>
        <v>868.03099999999995</v>
      </c>
      <c r="E74">
        <f>INDEX(Data!$C$5:$BP$360,'Kontrolní List'!$A74,'Kontrolní List'!E$1)</f>
        <v>387.197</v>
      </c>
      <c r="F74">
        <f>INDEX(Data!$C$5:$BP$360,'Kontrolní List'!$A74,'Kontrolní List'!F$1)</f>
        <v>480.834</v>
      </c>
      <c r="G74">
        <f>INDEX(Data!$C$5:$BP$360,'Kontrolní List'!$A74,'Kontrolní List'!G$1)</f>
        <v>35.017000000000003</v>
      </c>
      <c r="H74">
        <f t="shared" si="9"/>
        <v>0</v>
      </c>
      <c r="I74">
        <f>INDEX(Data!$C$5:$BP$360,'Kontrolní List'!$A74,'Kontrolní List'!I$1)</f>
        <v>325.68299999999999</v>
      </c>
      <c r="J74">
        <f>INDEX(Data!$C$5:$BP$360,'Kontrolní List'!$A74,'Kontrolní List'!J$1)</f>
        <v>5.2050000000000001</v>
      </c>
      <c r="K74">
        <f>INDEX(Data!$C$5:$BP$360,'Kontrolní List'!$A74,'Kontrolní List'!K$1)</f>
        <v>6.4640000000000004</v>
      </c>
      <c r="L74">
        <f>INDEX(Data!$C$5:$BP$360,'Kontrolní List'!$A74,'Kontrolní List'!L$1)</f>
        <v>0</v>
      </c>
      <c r="M74">
        <f>INDEX(Data!$C$5:$BP$360,'Kontrolní List'!$A74,'Kontrolní List'!M$1)</f>
        <v>0</v>
      </c>
      <c r="N74">
        <f>INDEX(Data!$C$5:$BP$360,'Kontrolní List'!$A74,'Kontrolní List'!N$1)</f>
        <v>314.01400000000001</v>
      </c>
      <c r="O74">
        <f t="shared" si="10"/>
        <v>0</v>
      </c>
      <c r="P74">
        <f>INDEX(Data!$C$5:$BP$360,'Kontrolní List'!$A74,'Kontrolní List'!P$1)</f>
        <v>1456</v>
      </c>
      <c r="Q74">
        <f>INDEX(Data!$C$5:$BP$360,'Kontrolní List'!$A74,'Kontrolní List'!Q$1)</f>
        <v>1456</v>
      </c>
      <c r="R74">
        <f t="shared" si="11"/>
        <v>0</v>
      </c>
      <c r="S74">
        <f>INDEX(Data!$C$5:$BP$360,'Kontrolní List'!$A74,'Kontrolní List'!S$1)</f>
        <v>314.01400000000001</v>
      </c>
      <c r="T74">
        <f>INDEX(Data!$C$5:$BP$360,'Kontrolní List'!$A74,'Kontrolní List'!T$1)</f>
        <v>0</v>
      </c>
      <c r="U74">
        <f>INDEX(Data!$C$5:$BP$360,'Kontrolní List'!$A74,'Kontrolní List'!U$1)</f>
        <v>0</v>
      </c>
      <c r="V74">
        <f>INDEX(Data!$C$5:$BP$360,'Kontrolní List'!$A74,'Kontrolní List'!V$1)</f>
        <v>0</v>
      </c>
      <c r="W74">
        <f>INDEX(Data!$C$5:$BP$360,'Kontrolní List'!$A74,'Kontrolní List'!W$1)</f>
        <v>0</v>
      </c>
      <c r="X74">
        <f>INDEX(Data!$C$5:$BP$360,'Kontrolní List'!$A74,'Kontrolní List'!X$1)</f>
        <v>0</v>
      </c>
      <c r="Y74">
        <f>INDEX(Data!$C$5:$BP$360,'Kontrolní List'!$A74,'Kontrolní List'!Y$1)</f>
        <v>0</v>
      </c>
      <c r="Z74">
        <f>INDEX(Data!$C$5:$BP$360,'Kontrolní List'!$A74,'Kontrolní List'!Z$1)</f>
        <v>0</v>
      </c>
      <c r="AA74">
        <f>INDEX(Data!$C$5:$BP$360,'Kontrolní List'!$A74,'Kontrolní List'!AA$1)</f>
        <v>0</v>
      </c>
      <c r="AB74">
        <f t="shared" si="12"/>
        <v>0</v>
      </c>
      <c r="AC74">
        <f>INDEX(Data!$C$5:$BP$360,'Kontrolní List'!$A74,'Kontrolní List'!AC$1)</f>
        <v>1456</v>
      </c>
      <c r="AD74">
        <f>INDEX(Data!$C$5:$BP$360,'Kontrolní List'!$A74,'Kontrolní List'!AD$1)</f>
        <v>0</v>
      </c>
      <c r="AE74">
        <f>INDEX(Data!$C$5:$BP$360,'Kontrolní List'!$A74,'Kontrolní List'!AE$1)</f>
        <v>0</v>
      </c>
      <c r="AF74">
        <f>INDEX(Data!$C$5:$BP$360,'Kontrolní List'!$A74,'Kontrolní List'!AF$1)</f>
        <v>0</v>
      </c>
      <c r="AG74">
        <f>INDEX(Data!$C$5:$BP$360,'Kontrolní List'!$A74,'Kontrolní List'!AG$1)</f>
        <v>0</v>
      </c>
      <c r="AH74">
        <f>INDEX(Data!$C$5:$BP$360,'Kontrolní List'!$A74,'Kontrolní List'!AH$1)</f>
        <v>0</v>
      </c>
      <c r="AI74">
        <f>INDEX(Data!$C$5:$BP$360,'Kontrolní List'!$A74,'Kontrolní List'!AI$1)</f>
        <v>0</v>
      </c>
      <c r="AJ74">
        <f>INDEX(Data!$C$5:$BP$360,'Kontrolní List'!$A74,'Kontrolní List'!AJ$1)</f>
        <v>0</v>
      </c>
      <c r="AK74">
        <f>INDEX(Data!$C$5:$BP$360,'Kontrolní List'!$A74,'Kontrolní List'!AK$1)</f>
        <v>0</v>
      </c>
      <c r="AL74">
        <f t="shared" si="13"/>
        <v>0</v>
      </c>
      <c r="AM74">
        <f>INDEX(Data!$C$5:$BP$360,'Kontrolní List'!$A74,'Kontrolní List'!AM$1)</f>
        <v>325.68299999999999</v>
      </c>
      <c r="AN74">
        <f>INDEX(Data!$C$5:$BP$360,'Kontrolní List'!$A74,'Kontrolní List'!AN$1)</f>
        <v>1456</v>
      </c>
      <c r="AO74">
        <f>INDEX(Data!$C$5:$BP$360,'Kontrolní List'!$A74,'Kontrolní List'!AO$1)</f>
        <v>868.03099999999995</v>
      </c>
      <c r="AP74" t="b">
        <f t="shared" si="14"/>
        <v>1</v>
      </c>
      <c r="AQ74" t="b">
        <f t="shared" si="15"/>
        <v>1</v>
      </c>
      <c r="AR74" t="b">
        <f t="shared" si="16"/>
        <v>1</v>
      </c>
      <c r="AT74" s="35">
        <f t="shared" si="17"/>
        <v>0.84113060990269295</v>
      </c>
      <c r="AU74" s="36" t="s">
        <v>570</v>
      </c>
      <c r="AV74" s="1"/>
    </row>
    <row r="75" spans="1:48" x14ac:dyDescent="0.25">
      <c r="A75">
        <v>73</v>
      </c>
      <c r="B75" t="str">
        <f>INDEX(Data!$C$5:$BP$360,'Kontrolní List'!$A75,'Kontrolní List'!B$1)</f>
        <v>KJ - Prostějov, B. Šmerala</v>
      </c>
      <c r="C75" t="str">
        <f>INDEX(Data!$C$5:$BP$360,'Kontrolní List'!$A75,'Kontrolní List'!C$1)</f>
        <v>Únor</v>
      </c>
      <c r="D75">
        <f>INDEX(Data!$C$5:$BP$360,'Kontrolní List'!$A75,'Kontrolní List'!D$1)</f>
        <v>1748.479</v>
      </c>
      <c r="E75">
        <f>INDEX(Data!$C$5:$BP$360,'Kontrolní List'!$A75,'Kontrolní List'!E$1)</f>
        <v>800.29700000000003</v>
      </c>
      <c r="F75">
        <f>INDEX(Data!$C$5:$BP$360,'Kontrolní List'!$A75,'Kontrolní List'!F$1)</f>
        <v>948.18200000000002</v>
      </c>
      <c r="G75">
        <f>INDEX(Data!$C$5:$BP$360,'Kontrolní List'!$A75,'Kontrolní List'!G$1)</f>
        <v>35.017000000000003</v>
      </c>
      <c r="H75">
        <f t="shared" si="9"/>
        <v>0</v>
      </c>
      <c r="I75">
        <f>INDEX(Data!$C$5:$BP$360,'Kontrolní List'!$A75,'Kontrolní List'!I$1)</f>
        <v>634.9</v>
      </c>
      <c r="J75">
        <f>INDEX(Data!$C$5:$BP$360,'Kontrolní List'!$A75,'Kontrolní List'!J$1)</f>
        <v>11.56</v>
      </c>
      <c r="K75">
        <f>INDEX(Data!$C$5:$BP$360,'Kontrolní List'!$A75,'Kontrolní List'!K$1)</f>
        <v>13.696999999999999</v>
      </c>
      <c r="L75">
        <f>INDEX(Data!$C$5:$BP$360,'Kontrolní List'!$A75,'Kontrolní List'!L$1)</f>
        <v>0</v>
      </c>
      <c r="M75">
        <f>INDEX(Data!$C$5:$BP$360,'Kontrolní List'!$A75,'Kontrolní List'!M$1)</f>
        <v>0</v>
      </c>
      <c r="N75">
        <f>INDEX(Data!$C$5:$BP$360,'Kontrolní List'!$A75,'Kontrolní List'!N$1)</f>
        <v>609.64300000000003</v>
      </c>
      <c r="O75">
        <f t="shared" si="10"/>
        <v>0</v>
      </c>
      <c r="P75">
        <f>INDEX(Data!$C$5:$BP$360,'Kontrolní List'!$A75,'Kontrolní List'!P$1)</f>
        <v>2708</v>
      </c>
      <c r="Q75">
        <f>INDEX(Data!$C$5:$BP$360,'Kontrolní List'!$A75,'Kontrolní List'!Q$1)</f>
        <v>2708</v>
      </c>
      <c r="R75">
        <f t="shared" si="11"/>
        <v>0</v>
      </c>
      <c r="S75">
        <f>INDEX(Data!$C$5:$BP$360,'Kontrolní List'!$A75,'Kontrolní List'!S$1)</f>
        <v>609.64300000000003</v>
      </c>
      <c r="T75">
        <f>INDEX(Data!$C$5:$BP$360,'Kontrolní List'!$A75,'Kontrolní List'!T$1)</f>
        <v>0</v>
      </c>
      <c r="U75">
        <f>INDEX(Data!$C$5:$BP$360,'Kontrolní List'!$A75,'Kontrolní List'!U$1)</f>
        <v>0</v>
      </c>
      <c r="V75">
        <f>INDEX(Data!$C$5:$BP$360,'Kontrolní List'!$A75,'Kontrolní List'!V$1)</f>
        <v>0</v>
      </c>
      <c r="W75">
        <f>INDEX(Data!$C$5:$BP$360,'Kontrolní List'!$A75,'Kontrolní List'!W$1)</f>
        <v>0</v>
      </c>
      <c r="X75">
        <f>INDEX(Data!$C$5:$BP$360,'Kontrolní List'!$A75,'Kontrolní List'!X$1)</f>
        <v>0</v>
      </c>
      <c r="Y75">
        <f>INDEX(Data!$C$5:$BP$360,'Kontrolní List'!$A75,'Kontrolní List'!Y$1)</f>
        <v>0</v>
      </c>
      <c r="Z75">
        <f>INDEX(Data!$C$5:$BP$360,'Kontrolní List'!$A75,'Kontrolní List'!Z$1)</f>
        <v>0</v>
      </c>
      <c r="AA75">
        <f>INDEX(Data!$C$5:$BP$360,'Kontrolní List'!$A75,'Kontrolní List'!AA$1)</f>
        <v>0</v>
      </c>
      <c r="AB75">
        <f t="shared" si="12"/>
        <v>0</v>
      </c>
      <c r="AC75">
        <f>INDEX(Data!$C$5:$BP$360,'Kontrolní List'!$A75,'Kontrolní List'!AC$1)</f>
        <v>2708</v>
      </c>
      <c r="AD75">
        <f>INDEX(Data!$C$5:$BP$360,'Kontrolní List'!$A75,'Kontrolní List'!AD$1)</f>
        <v>0</v>
      </c>
      <c r="AE75">
        <f>INDEX(Data!$C$5:$BP$360,'Kontrolní List'!$A75,'Kontrolní List'!AE$1)</f>
        <v>0</v>
      </c>
      <c r="AF75">
        <f>INDEX(Data!$C$5:$BP$360,'Kontrolní List'!$A75,'Kontrolní List'!AF$1)</f>
        <v>0</v>
      </c>
      <c r="AG75">
        <f>INDEX(Data!$C$5:$BP$360,'Kontrolní List'!$A75,'Kontrolní List'!AG$1)</f>
        <v>0</v>
      </c>
      <c r="AH75">
        <f>INDEX(Data!$C$5:$BP$360,'Kontrolní List'!$A75,'Kontrolní List'!AH$1)</f>
        <v>0</v>
      </c>
      <c r="AI75">
        <f>INDEX(Data!$C$5:$BP$360,'Kontrolní List'!$A75,'Kontrolní List'!AI$1)</f>
        <v>0</v>
      </c>
      <c r="AJ75">
        <f>INDEX(Data!$C$5:$BP$360,'Kontrolní List'!$A75,'Kontrolní List'!AJ$1)</f>
        <v>0</v>
      </c>
      <c r="AK75">
        <f>INDEX(Data!$C$5:$BP$360,'Kontrolní List'!$A75,'Kontrolní List'!AK$1)</f>
        <v>0</v>
      </c>
      <c r="AL75">
        <f t="shared" si="13"/>
        <v>0</v>
      </c>
      <c r="AM75">
        <f>INDEX(Data!$C$5:$BP$360,'Kontrolní List'!$A75,'Kontrolní List'!AM$1)</f>
        <v>634.9</v>
      </c>
      <c r="AN75">
        <f>INDEX(Data!$C$5:$BP$360,'Kontrolní List'!$A75,'Kontrolní List'!AN$1)</f>
        <v>2708</v>
      </c>
      <c r="AO75">
        <f>INDEX(Data!$C$5:$BP$360,'Kontrolní List'!$A75,'Kontrolní List'!AO$1)</f>
        <v>1748.479</v>
      </c>
      <c r="AP75" t="b">
        <f t="shared" si="14"/>
        <v>1</v>
      </c>
      <c r="AQ75" t="b">
        <f t="shared" si="15"/>
        <v>1</v>
      </c>
      <c r="AR75" t="b">
        <f t="shared" si="16"/>
        <v>1</v>
      </c>
      <c r="AT75" s="35">
        <f t="shared" si="17"/>
        <v>0.7933307876286888</v>
      </c>
      <c r="AU75" s="36" t="s">
        <v>570</v>
      </c>
      <c r="AV75" s="1"/>
    </row>
    <row r="76" spans="1:48" x14ac:dyDescent="0.25">
      <c r="A76">
        <v>74</v>
      </c>
      <c r="B76" t="str">
        <f>INDEX(Data!$C$5:$BP$360,'Kontrolní List'!$A76,'Kontrolní List'!B$1)</f>
        <v>KJ - Prostějov, S. Manharda</v>
      </c>
      <c r="C76" t="str">
        <f>INDEX(Data!$C$5:$BP$360,'Kontrolní List'!$A76,'Kontrolní List'!C$1)</f>
        <v>Únor</v>
      </c>
      <c r="D76">
        <f>INDEX(Data!$C$5:$BP$360,'Kontrolní List'!$A76,'Kontrolní List'!D$1)</f>
        <v>1673.713</v>
      </c>
      <c r="E76">
        <f>INDEX(Data!$C$5:$BP$360,'Kontrolní List'!$A76,'Kontrolní List'!E$1)</f>
        <v>782.51400000000001</v>
      </c>
      <c r="F76">
        <f>INDEX(Data!$C$5:$BP$360,'Kontrolní List'!$A76,'Kontrolní List'!F$1)</f>
        <v>891.19899999999996</v>
      </c>
      <c r="G76">
        <f>INDEX(Data!$C$5:$BP$360,'Kontrolní List'!$A76,'Kontrolní List'!G$1)</f>
        <v>35.017000000000003</v>
      </c>
      <c r="H76">
        <f t="shared" si="9"/>
        <v>0</v>
      </c>
      <c r="I76">
        <f>INDEX(Data!$C$5:$BP$360,'Kontrolní List'!$A76,'Kontrolní List'!I$1)</f>
        <v>616.34</v>
      </c>
      <c r="J76">
        <f>INDEX(Data!$C$5:$BP$360,'Kontrolní List'!$A76,'Kontrolní List'!J$1)</f>
        <v>9.3829999999999991</v>
      </c>
      <c r="K76">
        <f>INDEX(Data!$C$5:$BP$360,'Kontrolní List'!$A76,'Kontrolní List'!K$1)</f>
        <v>10.686</v>
      </c>
      <c r="L76">
        <f>INDEX(Data!$C$5:$BP$360,'Kontrolní List'!$A76,'Kontrolní List'!L$1)</f>
        <v>0</v>
      </c>
      <c r="M76">
        <f>INDEX(Data!$C$5:$BP$360,'Kontrolní List'!$A76,'Kontrolní List'!M$1)</f>
        <v>0</v>
      </c>
      <c r="N76">
        <f>INDEX(Data!$C$5:$BP$360,'Kontrolní List'!$A76,'Kontrolní List'!N$1)</f>
        <v>596.27099999999996</v>
      </c>
      <c r="O76">
        <f t="shared" si="10"/>
        <v>0</v>
      </c>
      <c r="P76">
        <f>INDEX(Data!$C$5:$BP$360,'Kontrolní List'!$A76,'Kontrolní List'!P$1)</f>
        <v>2527</v>
      </c>
      <c r="Q76">
        <f>INDEX(Data!$C$5:$BP$360,'Kontrolní List'!$A76,'Kontrolní List'!Q$1)</f>
        <v>2527</v>
      </c>
      <c r="R76">
        <f t="shared" si="11"/>
        <v>0</v>
      </c>
      <c r="S76">
        <f>INDEX(Data!$C$5:$BP$360,'Kontrolní List'!$A76,'Kontrolní List'!S$1)</f>
        <v>596.27099999999996</v>
      </c>
      <c r="T76">
        <f>INDEX(Data!$C$5:$BP$360,'Kontrolní List'!$A76,'Kontrolní List'!T$1)</f>
        <v>0</v>
      </c>
      <c r="U76">
        <f>INDEX(Data!$C$5:$BP$360,'Kontrolní List'!$A76,'Kontrolní List'!U$1)</f>
        <v>0</v>
      </c>
      <c r="V76">
        <f>INDEX(Data!$C$5:$BP$360,'Kontrolní List'!$A76,'Kontrolní List'!V$1)</f>
        <v>0</v>
      </c>
      <c r="W76">
        <f>INDEX(Data!$C$5:$BP$360,'Kontrolní List'!$A76,'Kontrolní List'!W$1)</f>
        <v>0</v>
      </c>
      <c r="X76">
        <f>INDEX(Data!$C$5:$BP$360,'Kontrolní List'!$A76,'Kontrolní List'!X$1)</f>
        <v>0</v>
      </c>
      <c r="Y76">
        <f>INDEX(Data!$C$5:$BP$360,'Kontrolní List'!$A76,'Kontrolní List'!Y$1)</f>
        <v>0</v>
      </c>
      <c r="Z76">
        <f>INDEX(Data!$C$5:$BP$360,'Kontrolní List'!$A76,'Kontrolní List'!Z$1)</f>
        <v>0</v>
      </c>
      <c r="AA76">
        <f>INDEX(Data!$C$5:$BP$360,'Kontrolní List'!$A76,'Kontrolní List'!AA$1)</f>
        <v>0</v>
      </c>
      <c r="AB76">
        <f t="shared" si="12"/>
        <v>0</v>
      </c>
      <c r="AC76">
        <f>INDEX(Data!$C$5:$BP$360,'Kontrolní List'!$A76,'Kontrolní List'!AC$1)</f>
        <v>2527</v>
      </c>
      <c r="AD76">
        <f>INDEX(Data!$C$5:$BP$360,'Kontrolní List'!$A76,'Kontrolní List'!AD$1)</f>
        <v>0</v>
      </c>
      <c r="AE76">
        <f>INDEX(Data!$C$5:$BP$360,'Kontrolní List'!$A76,'Kontrolní List'!AE$1)</f>
        <v>0</v>
      </c>
      <c r="AF76">
        <f>INDEX(Data!$C$5:$BP$360,'Kontrolní List'!$A76,'Kontrolní List'!AF$1)</f>
        <v>0</v>
      </c>
      <c r="AG76">
        <f>INDEX(Data!$C$5:$BP$360,'Kontrolní List'!$A76,'Kontrolní List'!AG$1)</f>
        <v>0</v>
      </c>
      <c r="AH76">
        <f>INDEX(Data!$C$5:$BP$360,'Kontrolní List'!$A76,'Kontrolní List'!AH$1)</f>
        <v>0</v>
      </c>
      <c r="AI76">
        <f>INDEX(Data!$C$5:$BP$360,'Kontrolní List'!$A76,'Kontrolní List'!AI$1)</f>
        <v>0</v>
      </c>
      <c r="AJ76">
        <f>INDEX(Data!$C$5:$BP$360,'Kontrolní List'!$A76,'Kontrolní List'!AJ$1)</f>
        <v>0</v>
      </c>
      <c r="AK76">
        <f>INDEX(Data!$C$5:$BP$360,'Kontrolní List'!$A76,'Kontrolní List'!AK$1)</f>
        <v>0</v>
      </c>
      <c r="AL76">
        <f t="shared" si="13"/>
        <v>0</v>
      </c>
      <c r="AM76">
        <f>INDEX(Data!$C$5:$BP$360,'Kontrolní List'!$A76,'Kontrolní List'!AM$1)</f>
        <v>616.34</v>
      </c>
      <c r="AN76">
        <f>INDEX(Data!$C$5:$BP$360,'Kontrolní List'!$A76,'Kontrolní List'!AN$1)</f>
        <v>2527</v>
      </c>
      <c r="AO76">
        <f>INDEX(Data!$C$5:$BP$360,'Kontrolní List'!$A76,'Kontrolní List'!AO$1)</f>
        <v>1673.713</v>
      </c>
      <c r="AP76" t="b">
        <f t="shared" si="14"/>
        <v>1</v>
      </c>
      <c r="AQ76" t="b">
        <f t="shared" si="15"/>
        <v>1</v>
      </c>
      <c r="AR76" t="b">
        <f t="shared" si="16"/>
        <v>1</v>
      </c>
      <c r="AT76" s="35">
        <f t="shared" si="17"/>
        <v>0.78764067940228966</v>
      </c>
      <c r="AU76" s="36" t="s">
        <v>570</v>
      </c>
      <c r="AV76" s="1"/>
    </row>
    <row r="77" spans="1:48" x14ac:dyDescent="0.25">
      <c r="A77">
        <v>75</v>
      </c>
      <c r="B77" t="str">
        <f>INDEX(Data!$C$5:$BP$360,'Kontrolní List'!$A77,'Kontrolní List'!B$1)</f>
        <v>KJ - Prostějov, Moravská</v>
      </c>
      <c r="C77" t="str">
        <f>INDEX(Data!$C$5:$BP$360,'Kontrolní List'!$A77,'Kontrolní List'!C$1)</f>
        <v>Únor</v>
      </c>
      <c r="D77">
        <f>INDEX(Data!$C$5:$BP$360,'Kontrolní List'!$A77,'Kontrolní List'!D$1)</f>
        <v>705.58500000000004</v>
      </c>
      <c r="E77">
        <f>INDEX(Data!$C$5:$BP$360,'Kontrolní List'!$A77,'Kontrolní List'!E$1)</f>
        <v>324.447</v>
      </c>
      <c r="F77">
        <f>INDEX(Data!$C$5:$BP$360,'Kontrolní List'!$A77,'Kontrolní List'!F$1)</f>
        <v>381.13799999999998</v>
      </c>
      <c r="G77">
        <f>INDEX(Data!$C$5:$BP$360,'Kontrolní List'!$A77,'Kontrolní List'!G$1)</f>
        <v>35.017000000000003</v>
      </c>
      <c r="H77">
        <f t="shared" si="9"/>
        <v>0</v>
      </c>
      <c r="I77">
        <f>INDEX(Data!$C$5:$BP$360,'Kontrolní List'!$A77,'Kontrolní List'!I$1)</f>
        <v>248.52</v>
      </c>
      <c r="J77">
        <f>INDEX(Data!$C$5:$BP$360,'Kontrolní List'!$A77,'Kontrolní List'!J$1)</f>
        <v>4.49</v>
      </c>
      <c r="K77">
        <f>INDEX(Data!$C$5:$BP$360,'Kontrolní List'!$A77,'Kontrolní List'!K$1)</f>
        <v>5.2750000000000004</v>
      </c>
      <c r="L77">
        <f>INDEX(Data!$C$5:$BP$360,'Kontrolní List'!$A77,'Kontrolní List'!L$1)</f>
        <v>0</v>
      </c>
      <c r="M77">
        <f>INDEX(Data!$C$5:$BP$360,'Kontrolní List'!$A77,'Kontrolní List'!M$1)</f>
        <v>0</v>
      </c>
      <c r="N77">
        <f>INDEX(Data!$C$5:$BP$360,'Kontrolní List'!$A77,'Kontrolní List'!N$1)</f>
        <v>238.755</v>
      </c>
      <c r="O77">
        <f t="shared" si="10"/>
        <v>0</v>
      </c>
      <c r="P77">
        <f>INDEX(Data!$C$5:$BP$360,'Kontrolní List'!$A77,'Kontrolní List'!P$1)</f>
        <v>1051</v>
      </c>
      <c r="Q77">
        <f>INDEX(Data!$C$5:$BP$360,'Kontrolní List'!$A77,'Kontrolní List'!Q$1)</f>
        <v>1051</v>
      </c>
      <c r="R77">
        <f t="shared" si="11"/>
        <v>0</v>
      </c>
      <c r="S77">
        <f>INDEX(Data!$C$5:$BP$360,'Kontrolní List'!$A77,'Kontrolní List'!S$1)</f>
        <v>238.755</v>
      </c>
      <c r="T77">
        <f>INDEX(Data!$C$5:$BP$360,'Kontrolní List'!$A77,'Kontrolní List'!T$1)</f>
        <v>0</v>
      </c>
      <c r="U77">
        <f>INDEX(Data!$C$5:$BP$360,'Kontrolní List'!$A77,'Kontrolní List'!U$1)</f>
        <v>0</v>
      </c>
      <c r="V77">
        <f>INDEX(Data!$C$5:$BP$360,'Kontrolní List'!$A77,'Kontrolní List'!V$1)</f>
        <v>0</v>
      </c>
      <c r="W77">
        <f>INDEX(Data!$C$5:$BP$360,'Kontrolní List'!$A77,'Kontrolní List'!W$1)</f>
        <v>0</v>
      </c>
      <c r="X77">
        <f>INDEX(Data!$C$5:$BP$360,'Kontrolní List'!$A77,'Kontrolní List'!X$1)</f>
        <v>0</v>
      </c>
      <c r="Y77">
        <f>INDEX(Data!$C$5:$BP$360,'Kontrolní List'!$A77,'Kontrolní List'!Y$1)</f>
        <v>0</v>
      </c>
      <c r="Z77">
        <f>INDEX(Data!$C$5:$BP$360,'Kontrolní List'!$A77,'Kontrolní List'!Z$1)</f>
        <v>0</v>
      </c>
      <c r="AA77">
        <f>INDEX(Data!$C$5:$BP$360,'Kontrolní List'!$A77,'Kontrolní List'!AA$1)</f>
        <v>0</v>
      </c>
      <c r="AB77">
        <f t="shared" si="12"/>
        <v>0</v>
      </c>
      <c r="AC77">
        <f>INDEX(Data!$C$5:$BP$360,'Kontrolní List'!$A77,'Kontrolní List'!AC$1)</f>
        <v>1051</v>
      </c>
      <c r="AD77">
        <f>INDEX(Data!$C$5:$BP$360,'Kontrolní List'!$A77,'Kontrolní List'!AD$1)</f>
        <v>0</v>
      </c>
      <c r="AE77">
        <f>INDEX(Data!$C$5:$BP$360,'Kontrolní List'!$A77,'Kontrolní List'!AE$1)</f>
        <v>0</v>
      </c>
      <c r="AF77">
        <f>INDEX(Data!$C$5:$BP$360,'Kontrolní List'!$A77,'Kontrolní List'!AF$1)</f>
        <v>0</v>
      </c>
      <c r="AG77">
        <f>INDEX(Data!$C$5:$BP$360,'Kontrolní List'!$A77,'Kontrolní List'!AG$1)</f>
        <v>0</v>
      </c>
      <c r="AH77">
        <f>INDEX(Data!$C$5:$BP$360,'Kontrolní List'!$A77,'Kontrolní List'!AH$1)</f>
        <v>0</v>
      </c>
      <c r="AI77">
        <f>INDEX(Data!$C$5:$BP$360,'Kontrolní List'!$A77,'Kontrolní List'!AI$1)</f>
        <v>0</v>
      </c>
      <c r="AJ77">
        <f>INDEX(Data!$C$5:$BP$360,'Kontrolní List'!$A77,'Kontrolní List'!AJ$1)</f>
        <v>0</v>
      </c>
      <c r="AK77">
        <f>INDEX(Data!$C$5:$BP$360,'Kontrolní List'!$A77,'Kontrolní List'!AK$1)</f>
        <v>0</v>
      </c>
      <c r="AL77">
        <f t="shared" si="13"/>
        <v>0</v>
      </c>
      <c r="AM77">
        <f>INDEX(Data!$C$5:$BP$360,'Kontrolní List'!$A77,'Kontrolní List'!AM$1)</f>
        <v>248.52</v>
      </c>
      <c r="AN77">
        <f>INDEX(Data!$C$5:$BP$360,'Kontrolní List'!$A77,'Kontrolní List'!AN$1)</f>
        <v>1051</v>
      </c>
      <c r="AO77">
        <f>INDEX(Data!$C$5:$BP$360,'Kontrolní List'!$A77,'Kontrolní List'!AO$1)</f>
        <v>705.58500000000004</v>
      </c>
      <c r="AP77" t="b">
        <f t="shared" si="14"/>
        <v>1</v>
      </c>
      <c r="AQ77" t="b">
        <f t="shared" si="15"/>
        <v>1</v>
      </c>
      <c r="AR77" t="b">
        <f t="shared" si="16"/>
        <v>1</v>
      </c>
      <c r="AT77" s="35">
        <f t="shared" si="17"/>
        <v>0.76598063230432112</v>
      </c>
      <c r="AU77" s="36" t="s">
        <v>570</v>
      </c>
      <c r="AV77" s="1"/>
    </row>
    <row r="78" spans="1:48" x14ac:dyDescent="0.25">
      <c r="A78">
        <v>76</v>
      </c>
      <c r="B78" t="str">
        <f>INDEX(Data!$C$5:$BP$360,'Kontrolní List'!$A78,'Kontrolní List'!B$1)</f>
        <v>KJ - Prostějov nemocnice</v>
      </c>
      <c r="C78" t="str">
        <f>INDEX(Data!$C$5:$BP$360,'Kontrolní List'!$A78,'Kontrolní List'!C$1)</f>
        <v>Únor</v>
      </c>
      <c r="D78">
        <f>INDEX(Data!$C$5:$BP$360,'Kontrolní List'!$A78,'Kontrolní List'!D$1)</f>
        <v>1186.991</v>
      </c>
      <c r="E78">
        <f>INDEX(Data!$C$5:$BP$360,'Kontrolní List'!$A78,'Kontrolní List'!E$1)</f>
        <v>556.548</v>
      </c>
      <c r="F78">
        <f>INDEX(Data!$C$5:$BP$360,'Kontrolní List'!$A78,'Kontrolní List'!F$1)</f>
        <v>630.44299999999998</v>
      </c>
      <c r="G78">
        <f>INDEX(Data!$C$5:$BP$360,'Kontrolní List'!$A78,'Kontrolní List'!G$1)</f>
        <v>35.011000000000003</v>
      </c>
      <c r="H78">
        <f t="shared" si="9"/>
        <v>0</v>
      </c>
      <c r="I78">
        <f>INDEX(Data!$C$5:$BP$360,'Kontrolní List'!$A78,'Kontrolní List'!I$1)</f>
        <v>439.18799999999999</v>
      </c>
      <c r="J78">
        <f>INDEX(Data!$C$5:$BP$360,'Kontrolní List'!$A78,'Kontrolní List'!J$1)</f>
        <v>7.72</v>
      </c>
      <c r="K78">
        <f>INDEX(Data!$C$5:$BP$360,'Kontrolní List'!$A78,'Kontrolní List'!K$1)</f>
        <v>8.7449999999999992</v>
      </c>
      <c r="L78">
        <f>INDEX(Data!$C$5:$BP$360,'Kontrolní List'!$A78,'Kontrolní List'!L$1)</f>
        <v>0</v>
      </c>
      <c r="M78">
        <f>INDEX(Data!$C$5:$BP$360,'Kontrolní List'!$A78,'Kontrolní List'!M$1)</f>
        <v>0</v>
      </c>
      <c r="N78">
        <f>INDEX(Data!$C$5:$BP$360,'Kontrolní List'!$A78,'Kontrolní List'!N$1)</f>
        <v>422.72300000000001</v>
      </c>
      <c r="O78">
        <f t="shared" si="10"/>
        <v>0</v>
      </c>
      <c r="P78">
        <f>INDEX(Data!$C$5:$BP$360,'Kontrolní List'!$A78,'Kontrolní List'!P$1)</f>
        <v>1791</v>
      </c>
      <c r="Q78">
        <f>INDEX(Data!$C$5:$BP$360,'Kontrolní List'!$A78,'Kontrolní List'!Q$1)</f>
        <v>1791</v>
      </c>
      <c r="R78">
        <f t="shared" si="11"/>
        <v>0</v>
      </c>
      <c r="S78">
        <f>INDEX(Data!$C$5:$BP$360,'Kontrolní List'!$A78,'Kontrolní List'!S$1)</f>
        <v>422.72300000000001</v>
      </c>
      <c r="T78">
        <f>INDEX(Data!$C$5:$BP$360,'Kontrolní List'!$A78,'Kontrolní List'!T$1)</f>
        <v>0</v>
      </c>
      <c r="U78">
        <f>INDEX(Data!$C$5:$BP$360,'Kontrolní List'!$A78,'Kontrolní List'!U$1)</f>
        <v>0</v>
      </c>
      <c r="V78">
        <f>INDEX(Data!$C$5:$BP$360,'Kontrolní List'!$A78,'Kontrolní List'!V$1)</f>
        <v>0</v>
      </c>
      <c r="W78">
        <f>INDEX(Data!$C$5:$BP$360,'Kontrolní List'!$A78,'Kontrolní List'!W$1)</f>
        <v>0</v>
      </c>
      <c r="X78">
        <f>INDEX(Data!$C$5:$BP$360,'Kontrolní List'!$A78,'Kontrolní List'!X$1)</f>
        <v>0</v>
      </c>
      <c r="Y78">
        <f>INDEX(Data!$C$5:$BP$360,'Kontrolní List'!$A78,'Kontrolní List'!Y$1)</f>
        <v>0</v>
      </c>
      <c r="Z78">
        <f>INDEX(Data!$C$5:$BP$360,'Kontrolní List'!$A78,'Kontrolní List'!Z$1)</f>
        <v>0</v>
      </c>
      <c r="AA78">
        <f>INDEX(Data!$C$5:$BP$360,'Kontrolní List'!$A78,'Kontrolní List'!AA$1)</f>
        <v>0</v>
      </c>
      <c r="AB78">
        <f t="shared" si="12"/>
        <v>0</v>
      </c>
      <c r="AC78">
        <f>INDEX(Data!$C$5:$BP$360,'Kontrolní List'!$A78,'Kontrolní List'!AC$1)</f>
        <v>1791</v>
      </c>
      <c r="AD78">
        <f>INDEX(Data!$C$5:$BP$360,'Kontrolní List'!$A78,'Kontrolní List'!AD$1)</f>
        <v>0</v>
      </c>
      <c r="AE78">
        <f>INDEX(Data!$C$5:$BP$360,'Kontrolní List'!$A78,'Kontrolní List'!AE$1)</f>
        <v>0</v>
      </c>
      <c r="AF78">
        <f>INDEX(Data!$C$5:$BP$360,'Kontrolní List'!$A78,'Kontrolní List'!AF$1)</f>
        <v>0</v>
      </c>
      <c r="AG78">
        <f>INDEX(Data!$C$5:$BP$360,'Kontrolní List'!$A78,'Kontrolní List'!AG$1)</f>
        <v>0</v>
      </c>
      <c r="AH78">
        <f>INDEX(Data!$C$5:$BP$360,'Kontrolní List'!$A78,'Kontrolní List'!AH$1)</f>
        <v>0</v>
      </c>
      <c r="AI78">
        <f>INDEX(Data!$C$5:$BP$360,'Kontrolní List'!$A78,'Kontrolní List'!AI$1)</f>
        <v>0</v>
      </c>
      <c r="AJ78">
        <f>INDEX(Data!$C$5:$BP$360,'Kontrolní List'!$A78,'Kontrolní List'!AJ$1)</f>
        <v>0</v>
      </c>
      <c r="AK78">
        <f>INDEX(Data!$C$5:$BP$360,'Kontrolní List'!$A78,'Kontrolní List'!AK$1)</f>
        <v>0</v>
      </c>
      <c r="AL78">
        <f t="shared" si="13"/>
        <v>0</v>
      </c>
      <c r="AM78">
        <f>INDEX(Data!$C$5:$BP$360,'Kontrolní List'!$A78,'Kontrolní List'!AM$1)</f>
        <v>439.18799999999999</v>
      </c>
      <c r="AN78">
        <f>INDEX(Data!$C$5:$BP$360,'Kontrolní List'!$A78,'Kontrolní List'!AN$1)</f>
        <v>1791</v>
      </c>
      <c r="AO78">
        <f>INDEX(Data!$C$5:$BP$360,'Kontrolní List'!$A78,'Kontrolní List'!AO$1)</f>
        <v>1186.991</v>
      </c>
      <c r="AP78" t="b">
        <f t="shared" si="14"/>
        <v>1</v>
      </c>
      <c r="AQ78" t="b">
        <f t="shared" si="15"/>
        <v>1</v>
      </c>
      <c r="AR78" t="b">
        <f t="shared" si="16"/>
        <v>1</v>
      </c>
      <c r="AT78" s="35">
        <f t="shared" si="17"/>
        <v>0.78912813997747244</v>
      </c>
      <c r="AU78" s="36" t="s">
        <v>570</v>
      </c>
      <c r="AV78" s="1"/>
    </row>
    <row r="79" spans="1:48" x14ac:dyDescent="0.25">
      <c r="A79">
        <v>77</v>
      </c>
      <c r="B79" t="str">
        <f>INDEX(Data!$C$5:$BP$360,'Kontrolní List'!$A79,'Kontrolní List'!B$1)</f>
        <v>KJ - Prostějov sladovny</v>
      </c>
      <c r="C79" t="str">
        <f>INDEX(Data!$C$5:$BP$360,'Kontrolní List'!$A79,'Kontrolní List'!C$1)</f>
        <v>Únor</v>
      </c>
      <c r="D79">
        <f>INDEX(Data!$C$5:$BP$360,'Kontrolní List'!$A79,'Kontrolní List'!D$1)</f>
        <v>1932.8810000000001</v>
      </c>
      <c r="E79">
        <f>INDEX(Data!$C$5:$BP$360,'Kontrolní List'!$A79,'Kontrolní List'!E$1)</f>
        <v>910.31700000000001</v>
      </c>
      <c r="F79">
        <f>INDEX(Data!$C$5:$BP$360,'Kontrolní List'!$A79,'Kontrolní List'!F$1)</f>
        <v>1022.564</v>
      </c>
      <c r="G79">
        <f>INDEX(Data!$C$5:$BP$360,'Kontrolní List'!$A79,'Kontrolní List'!G$1)</f>
        <v>35.017000000000003</v>
      </c>
      <c r="H79">
        <f t="shared" si="9"/>
        <v>0</v>
      </c>
      <c r="I79">
        <f>INDEX(Data!$C$5:$BP$360,'Kontrolní List'!$A79,'Kontrolní List'!I$1)</f>
        <v>723.06500000000005</v>
      </c>
      <c r="J79">
        <f>INDEX(Data!$C$5:$BP$360,'Kontrolní List'!$A79,'Kontrolní List'!J$1)</f>
        <v>7.7480000000000002</v>
      </c>
      <c r="K79">
        <f>INDEX(Data!$C$5:$BP$360,'Kontrolní List'!$A79,'Kontrolní List'!K$1)</f>
        <v>8.7029999999999994</v>
      </c>
      <c r="L79">
        <f>INDEX(Data!$C$5:$BP$360,'Kontrolní List'!$A79,'Kontrolní List'!L$1)</f>
        <v>0</v>
      </c>
      <c r="M79">
        <f>INDEX(Data!$C$5:$BP$360,'Kontrolní List'!$A79,'Kontrolní List'!M$1)</f>
        <v>0</v>
      </c>
      <c r="N79">
        <f>INDEX(Data!$C$5:$BP$360,'Kontrolní List'!$A79,'Kontrolní List'!N$1)</f>
        <v>706.61400000000003</v>
      </c>
      <c r="O79">
        <f t="shared" si="10"/>
        <v>0</v>
      </c>
      <c r="P79">
        <f>INDEX(Data!$C$5:$BP$360,'Kontrolní List'!$A79,'Kontrolní List'!P$1)</f>
        <v>2924</v>
      </c>
      <c r="Q79">
        <f>INDEX(Data!$C$5:$BP$360,'Kontrolní List'!$A79,'Kontrolní List'!Q$1)</f>
        <v>2924</v>
      </c>
      <c r="R79">
        <f t="shared" si="11"/>
        <v>0</v>
      </c>
      <c r="S79">
        <f>INDEX(Data!$C$5:$BP$360,'Kontrolní List'!$A79,'Kontrolní List'!S$1)</f>
        <v>706.61400000000003</v>
      </c>
      <c r="T79">
        <f>INDEX(Data!$C$5:$BP$360,'Kontrolní List'!$A79,'Kontrolní List'!T$1)</f>
        <v>0</v>
      </c>
      <c r="U79">
        <f>INDEX(Data!$C$5:$BP$360,'Kontrolní List'!$A79,'Kontrolní List'!U$1)</f>
        <v>0</v>
      </c>
      <c r="V79">
        <f>INDEX(Data!$C$5:$BP$360,'Kontrolní List'!$A79,'Kontrolní List'!V$1)</f>
        <v>0</v>
      </c>
      <c r="W79">
        <f>INDEX(Data!$C$5:$BP$360,'Kontrolní List'!$A79,'Kontrolní List'!W$1)</f>
        <v>0</v>
      </c>
      <c r="X79">
        <f>INDEX(Data!$C$5:$BP$360,'Kontrolní List'!$A79,'Kontrolní List'!X$1)</f>
        <v>0</v>
      </c>
      <c r="Y79">
        <f>INDEX(Data!$C$5:$BP$360,'Kontrolní List'!$A79,'Kontrolní List'!Y$1)</f>
        <v>0</v>
      </c>
      <c r="Z79">
        <f>INDEX(Data!$C$5:$BP$360,'Kontrolní List'!$A79,'Kontrolní List'!Z$1)</f>
        <v>0</v>
      </c>
      <c r="AA79">
        <f>INDEX(Data!$C$5:$BP$360,'Kontrolní List'!$A79,'Kontrolní List'!AA$1)</f>
        <v>0</v>
      </c>
      <c r="AB79">
        <f t="shared" si="12"/>
        <v>0</v>
      </c>
      <c r="AC79">
        <f>INDEX(Data!$C$5:$BP$360,'Kontrolní List'!$A79,'Kontrolní List'!AC$1)</f>
        <v>2924</v>
      </c>
      <c r="AD79">
        <f>INDEX(Data!$C$5:$BP$360,'Kontrolní List'!$A79,'Kontrolní List'!AD$1)</f>
        <v>0</v>
      </c>
      <c r="AE79">
        <f>INDEX(Data!$C$5:$BP$360,'Kontrolní List'!$A79,'Kontrolní List'!AE$1)</f>
        <v>0</v>
      </c>
      <c r="AF79">
        <f>INDEX(Data!$C$5:$BP$360,'Kontrolní List'!$A79,'Kontrolní List'!AF$1)</f>
        <v>0</v>
      </c>
      <c r="AG79">
        <f>INDEX(Data!$C$5:$BP$360,'Kontrolní List'!$A79,'Kontrolní List'!AG$1)</f>
        <v>0</v>
      </c>
      <c r="AH79">
        <f>INDEX(Data!$C$5:$BP$360,'Kontrolní List'!$A79,'Kontrolní List'!AH$1)</f>
        <v>0</v>
      </c>
      <c r="AI79">
        <f>INDEX(Data!$C$5:$BP$360,'Kontrolní List'!$A79,'Kontrolní List'!AI$1)</f>
        <v>0</v>
      </c>
      <c r="AJ79">
        <f>INDEX(Data!$C$5:$BP$360,'Kontrolní List'!$A79,'Kontrolní List'!AJ$1)</f>
        <v>0</v>
      </c>
      <c r="AK79">
        <f>INDEX(Data!$C$5:$BP$360,'Kontrolní List'!$A79,'Kontrolní List'!AK$1)</f>
        <v>0</v>
      </c>
      <c r="AL79">
        <f t="shared" si="13"/>
        <v>0</v>
      </c>
      <c r="AM79">
        <f>INDEX(Data!$C$5:$BP$360,'Kontrolní List'!$A79,'Kontrolní List'!AM$1)</f>
        <v>723.06500000000005</v>
      </c>
      <c r="AN79">
        <f>INDEX(Data!$C$5:$BP$360,'Kontrolní List'!$A79,'Kontrolní List'!AN$1)</f>
        <v>2924</v>
      </c>
      <c r="AO79">
        <f>INDEX(Data!$C$5:$BP$360,'Kontrolní List'!$A79,'Kontrolní List'!AO$1)</f>
        <v>1932.8810000000001</v>
      </c>
      <c r="AP79" t="b">
        <f t="shared" si="14"/>
        <v>1</v>
      </c>
      <c r="AQ79" t="b">
        <f t="shared" si="15"/>
        <v>1</v>
      </c>
      <c r="AR79" t="b">
        <f t="shared" si="16"/>
        <v>1</v>
      </c>
      <c r="AT79" s="35">
        <f t="shared" si="17"/>
        <v>0.79429991925122245</v>
      </c>
      <c r="AU79" s="36" t="s">
        <v>570</v>
      </c>
      <c r="AV79" s="1"/>
    </row>
    <row r="80" spans="1:48" x14ac:dyDescent="0.25">
      <c r="A80">
        <v>78</v>
      </c>
      <c r="B80" t="str">
        <f>INDEX(Data!$C$5:$BP$360,'Kontrolní List'!$A80,'Kontrolní List'!B$1)</f>
        <v>KJ - Prostějov, Tylova</v>
      </c>
      <c r="C80" t="str">
        <f>INDEX(Data!$C$5:$BP$360,'Kontrolní List'!$A80,'Kontrolní List'!C$1)</f>
        <v>Únor</v>
      </c>
      <c r="D80">
        <f>INDEX(Data!$C$5:$BP$360,'Kontrolní List'!$A80,'Kontrolní List'!D$1)</f>
        <v>1091.0119999999999</v>
      </c>
      <c r="E80">
        <f>INDEX(Data!$C$5:$BP$360,'Kontrolní List'!$A80,'Kontrolní List'!E$1)</f>
        <v>526.37400000000002</v>
      </c>
      <c r="F80">
        <f>INDEX(Data!$C$5:$BP$360,'Kontrolní List'!$A80,'Kontrolní List'!F$1)</f>
        <v>564.63800000000003</v>
      </c>
      <c r="G80">
        <f>INDEX(Data!$C$5:$BP$360,'Kontrolní List'!$A80,'Kontrolní List'!G$1)</f>
        <v>35.017000000000003</v>
      </c>
      <c r="H80">
        <f t="shared" si="9"/>
        <v>0</v>
      </c>
      <c r="I80">
        <f>INDEX(Data!$C$5:$BP$360,'Kontrolní List'!$A80,'Kontrolní List'!I$1)</f>
        <v>403.45</v>
      </c>
      <c r="J80">
        <f>INDEX(Data!$C$5:$BP$360,'Kontrolní List'!$A80,'Kontrolní List'!J$1)</f>
        <v>5.6</v>
      </c>
      <c r="K80">
        <f>INDEX(Data!$C$5:$BP$360,'Kontrolní List'!$A80,'Kontrolní List'!K$1)</f>
        <v>6.008</v>
      </c>
      <c r="L80">
        <f>INDEX(Data!$C$5:$BP$360,'Kontrolní List'!$A80,'Kontrolní List'!L$1)</f>
        <v>0</v>
      </c>
      <c r="M80">
        <f>INDEX(Data!$C$5:$BP$360,'Kontrolní List'!$A80,'Kontrolní List'!M$1)</f>
        <v>0</v>
      </c>
      <c r="N80">
        <f>INDEX(Data!$C$5:$BP$360,'Kontrolní List'!$A80,'Kontrolní List'!N$1)</f>
        <v>391.84199999999998</v>
      </c>
      <c r="O80">
        <f t="shared" si="10"/>
        <v>0</v>
      </c>
      <c r="P80">
        <f>INDEX(Data!$C$5:$BP$360,'Kontrolní List'!$A80,'Kontrolní List'!P$1)</f>
        <v>1558</v>
      </c>
      <c r="Q80">
        <f>INDEX(Data!$C$5:$BP$360,'Kontrolní List'!$A80,'Kontrolní List'!Q$1)</f>
        <v>1558</v>
      </c>
      <c r="R80">
        <f t="shared" si="11"/>
        <v>0</v>
      </c>
      <c r="S80">
        <f>INDEX(Data!$C$5:$BP$360,'Kontrolní List'!$A80,'Kontrolní List'!S$1)</f>
        <v>391.84199999999998</v>
      </c>
      <c r="T80">
        <f>INDEX(Data!$C$5:$BP$360,'Kontrolní List'!$A80,'Kontrolní List'!T$1)</f>
        <v>0</v>
      </c>
      <c r="U80">
        <f>INDEX(Data!$C$5:$BP$360,'Kontrolní List'!$A80,'Kontrolní List'!U$1)</f>
        <v>0</v>
      </c>
      <c r="V80">
        <f>INDEX(Data!$C$5:$BP$360,'Kontrolní List'!$A80,'Kontrolní List'!V$1)</f>
        <v>0</v>
      </c>
      <c r="W80">
        <f>INDEX(Data!$C$5:$BP$360,'Kontrolní List'!$A80,'Kontrolní List'!W$1)</f>
        <v>0</v>
      </c>
      <c r="X80">
        <f>INDEX(Data!$C$5:$BP$360,'Kontrolní List'!$A80,'Kontrolní List'!X$1)</f>
        <v>0</v>
      </c>
      <c r="Y80">
        <f>INDEX(Data!$C$5:$BP$360,'Kontrolní List'!$A80,'Kontrolní List'!Y$1)</f>
        <v>0</v>
      </c>
      <c r="Z80">
        <f>INDEX(Data!$C$5:$BP$360,'Kontrolní List'!$A80,'Kontrolní List'!Z$1)</f>
        <v>0</v>
      </c>
      <c r="AA80">
        <f>INDEX(Data!$C$5:$BP$360,'Kontrolní List'!$A80,'Kontrolní List'!AA$1)</f>
        <v>0</v>
      </c>
      <c r="AB80">
        <f t="shared" si="12"/>
        <v>0</v>
      </c>
      <c r="AC80">
        <f>INDEX(Data!$C$5:$BP$360,'Kontrolní List'!$A80,'Kontrolní List'!AC$1)</f>
        <v>1558</v>
      </c>
      <c r="AD80">
        <f>INDEX(Data!$C$5:$BP$360,'Kontrolní List'!$A80,'Kontrolní List'!AD$1)</f>
        <v>0</v>
      </c>
      <c r="AE80">
        <f>INDEX(Data!$C$5:$BP$360,'Kontrolní List'!$A80,'Kontrolní List'!AE$1)</f>
        <v>0</v>
      </c>
      <c r="AF80">
        <f>INDEX(Data!$C$5:$BP$360,'Kontrolní List'!$A80,'Kontrolní List'!AF$1)</f>
        <v>0</v>
      </c>
      <c r="AG80">
        <f>INDEX(Data!$C$5:$BP$360,'Kontrolní List'!$A80,'Kontrolní List'!AG$1)</f>
        <v>0</v>
      </c>
      <c r="AH80">
        <f>INDEX(Data!$C$5:$BP$360,'Kontrolní List'!$A80,'Kontrolní List'!AH$1)</f>
        <v>0</v>
      </c>
      <c r="AI80">
        <f>INDEX(Data!$C$5:$BP$360,'Kontrolní List'!$A80,'Kontrolní List'!AI$1)</f>
        <v>0</v>
      </c>
      <c r="AJ80">
        <f>INDEX(Data!$C$5:$BP$360,'Kontrolní List'!$A80,'Kontrolní List'!AJ$1)</f>
        <v>0</v>
      </c>
      <c r="AK80">
        <f>INDEX(Data!$C$5:$BP$360,'Kontrolní List'!$A80,'Kontrolní List'!AK$1)</f>
        <v>0</v>
      </c>
      <c r="AL80">
        <f t="shared" si="13"/>
        <v>0</v>
      </c>
      <c r="AM80">
        <f>INDEX(Data!$C$5:$BP$360,'Kontrolní List'!$A80,'Kontrolní List'!AM$1)</f>
        <v>403.45</v>
      </c>
      <c r="AN80">
        <f>INDEX(Data!$C$5:$BP$360,'Kontrolní List'!$A80,'Kontrolní List'!AN$1)</f>
        <v>1558</v>
      </c>
      <c r="AO80">
        <f>INDEX(Data!$C$5:$BP$360,'Kontrolní List'!$A80,'Kontrolní List'!AO$1)</f>
        <v>1091.0119999999999</v>
      </c>
      <c r="AP80" t="b">
        <f t="shared" si="14"/>
        <v>1</v>
      </c>
      <c r="AQ80" t="b">
        <f t="shared" si="15"/>
        <v>1</v>
      </c>
      <c r="AR80" t="b">
        <f t="shared" si="16"/>
        <v>1</v>
      </c>
      <c r="AT80" s="35">
        <f t="shared" si="17"/>
        <v>0.76646982597604596</v>
      </c>
      <c r="AU80" s="36" t="s">
        <v>570</v>
      </c>
      <c r="AV80" s="1"/>
    </row>
    <row r="81" spans="1:48" x14ac:dyDescent="0.25">
      <c r="A81">
        <v>79</v>
      </c>
      <c r="B81" t="str">
        <f>INDEX(Data!$C$5:$BP$360,'Kontrolní List'!$A81,'Kontrolní List'!B$1)</f>
        <v>KJ - Přelouč, 17. listopadu</v>
      </c>
      <c r="C81" t="str">
        <f>INDEX(Data!$C$5:$BP$360,'Kontrolní List'!$A81,'Kontrolní List'!C$1)</f>
        <v>Únor</v>
      </c>
      <c r="D81">
        <f>INDEX(Data!$C$5:$BP$360,'Kontrolní List'!$A81,'Kontrolní List'!D$1)</f>
        <v>147.017</v>
      </c>
      <c r="E81">
        <f>INDEX(Data!$C$5:$BP$360,'Kontrolní List'!$A81,'Kontrolní List'!E$1)</f>
        <v>64.372</v>
      </c>
      <c r="F81">
        <f>INDEX(Data!$C$5:$BP$360,'Kontrolní List'!$A81,'Kontrolní List'!F$1)</f>
        <v>82.644999999999996</v>
      </c>
      <c r="G81">
        <f>INDEX(Data!$C$5:$BP$360,'Kontrolní List'!$A81,'Kontrolní List'!G$1)</f>
        <v>34.988</v>
      </c>
      <c r="H81">
        <f t="shared" si="9"/>
        <v>0</v>
      </c>
      <c r="I81">
        <f>INDEX(Data!$C$5:$BP$360,'Kontrolní List'!$A81,'Kontrolní List'!I$1)</f>
        <v>55.603999999999999</v>
      </c>
      <c r="J81">
        <f>INDEX(Data!$C$5:$BP$360,'Kontrolní List'!$A81,'Kontrolní List'!J$1)</f>
        <v>0.41899999999999998</v>
      </c>
      <c r="K81">
        <f>INDEX(Data!$C$5:$BP$360,'Kontrolní List'!$A81,'Kontrolní List'!K$1)</f>
        <v>0.53900000000000003</v>
      </c>
      <c r="L81">
        <f>INDEX(Data!$C$5:$BP$360,'Kontrolní List'!$A81,'Kontrolní List'!L$1)</f>
        <v>0</v>
      </c>
      <c r="M81">
        <f>INDEX(Data!$C$5:$BP$360,'Kontrolní List'!$A81,'Kontrolní List'!M$1)</f>
        <v>0</v>
      </c>
      <c r="N81">
        <f>INDEX(Data!$C$5:$BP$360,'Kontrolní List'!$A81,'Kontrolní List'!N$1)</f>
        <v>54.646000000000001</v>
      </c>
      <c r="O81">
        <f t="shared" si="10"/>
        <v>0</v>
      </c>
      <c r="P81">
        <f>INDEX(Data!$C$5:$BP$360,'Kontrolní List'!$A81,'Kontrolní List'!P$1)</f>
        <v>257</v>
      </c>
      <c r="Q81">
        <f>INDEX(Data!$C$5:$BP$360,'Kontrolní List'!$A81,'Kontrolní List'!Q$1)</f>
        <v>257</v>
      </c>
      <c r="R81">
        <f t="shared" si="11"/>
        <v>0</v>
      </c>
      <c r="S81">
        <f>INDEX(Data!$C$5:$BP$360,'Kontrolní List'!$A81,'Kontrolní List'!S$1)</f>
        <v>54.646000000000001</v>
      </c>
      <c r="T81">
        <f>INDEX(Data!$C$5:$BP$360,'Kontrolní List'!$A81,'Kontrolní List'!T$1)</f>
        <v>0</v>
      </c>
      <c r="U81">
        <f>INDEX(Data!$C$5:$BP$360,'Kontrolní List'!$A81,'Kontrolní List'!U$1)</f>
        <v>0</v>
      </c>
      <c r="V81">
        <f>INDEX(Data!$C$5:$BP$360,'Kontrolní List'!$A81,'Kontrolní List'!V$1)</f>
        <v>0</v>
      </c>
      <c r="W81">
        <f>INDEX(Data!$C$5:$BP$360,'Kontrolní List'!$A81,'Kontrolní List'!W$1)</f>
        <v>0</v>
      </c>
      <c r="X81">
        <f>INDEX(Data!$C$5:$BP$360,'Kontrolní List'!$A81,'Kontrolní List'!X$1)</f>
        <v>0</v>
      </c>
      <c r="Y81">
        <f>INDEX(Data!$C$5:$BP$360,'Kontrolní List'!$A81,'Kontrolní List'!Y$1)</f>
        <v>0</v>
      </c>
      <c r="Z81">
        <f>INDEX(Data!$C$5:$BP$360,'Kontrolní List'!$A81,'Kontrolní List'!Z$1)</f>
        <v>0</v>
      </c>
      <c r="AA81">
        <f>INDEX(Data!$C$5:$BP$360,'Kontrolní List'!$A81,'Kontrolní List'!AA$1)</f>
        <v>0</v>
      </c>
      <c r="AB81">
        <f t="shared" si="12"/>
        <v>0</v>
      </c>
      <c r="AC81">
        <f>INDEX(Data!$C$5:$BP$360,'Kontrolní List'!$A81,'Kontrolní List'!AC$1)</f>
        <v>0</v>
      </c>
      <c r="AD81">
        <f>INDEX(Data!$C$5:$BP$360,'Kontrolní List'!$A81,'Kontrolní List'!AD$1)</f>
        <v>0</v>
      </c>
      <c r="AE81">
        <f>INDEX(Data!$C$5:$BP$360,'Kontrolní List'!$A81,'Kontrolní List'!AE$1)</f>
        <v>0</v>
      </c>
      <c r="AF81">
        <f>INDEX(Data!$C$5:$BP$360,'Kontrolní List'!$A81,'Kontrolní List'!AF$1)</f>
        <v>0</v>
      </c>
      <c r="AG81">
        <f>INDEX(Data!$C$5:$BP$360,'Kontrolní List'!$A81,'Kontrolní List'!AG$1)</f>
        <v>0</v>
      </c>
      <c r="AH81">
        <f>INDEX(Data!$C$5:$BP$360,'Kontrolní List'!$A81,'Kontrolní List'!AH$1)</f>
        <v>0</v>
      </c>
      <c r="AI81">
        <f>INDEX(Data!$C$5:$BP$360,'Kontrolní List'!$A81,'Kontrolní List'!AI$1)</f>
        <v>51</v>
      </c>
      <c r="AJ81">
        <f>INDEX(Data!$C$5:$BP$360,'Kontrolní List'!$A81,'Kontrolní List'!AJ$1)</f>
        <v>206</v>
      </c>
      <c r="AK81">
        <f>INDEX(Data!$C$5:$BP$360,'Kontrolní List'!$A81,'Kontrolní List'!AK$1)</f>
        <v>0</v>
      </c>
      <c r="AL81">
        <f t="shared" si="13"/>
        <v>0</v>
      </c>
      <c r="AM81">
        <f>INDEX(Data!$C$5:$BP$360,'Kontrolní List'!$A81,'Kontrolní List'!AM$1)</f>
        <v>55.603999999999999</v>
      </c>
      <c r="AN81">
        <f>INDEX(Data!$C$5:$BP$360,'Kontrolní List'!$A81,'Kontrolní List'!AN$1)</f>
        <v>257</v>
      </c>
      <c r="AO81">
        <f>INDEX(Data!$C$5:$BP$360,'Kontrolní List'!$A81,'Kontrolní List'!AO$1)</f>
        <v>147.017</v>
      </c>
      <c r="AP81" t="b">
        <f t="shared" si="14"/>
        <v>1</v>
      </c>
      <c r="AQ81" t="b">
        <f t="shared" si="15"/>
        <v>1</v>
      </c>
      <c r="AR81" t="b">
        <f t="shared" si="16"/>
        <v>1</v>
      </c>
      <c r="AT81" s="35">
        <f t="shared" si="17"/>
        <v>0.86379730839895308</v>
      </c>
      <c r="AU81" s="36" t="s">
        <v>570</v>
      </c>
      <c r="AV81" s="1"/>
    </row>
    <row r="82" spans="1:48" x14ac:dyDescent="0.25">
      <c r="A82">
        <v>80</v>
      </c>
      <c r="B82" t="str">
        <f>INDEX(Data!$C$5:$BP$360,'Kontrolní List'!$A82,'Kontrolní List'!B$1)</f>
        <v>KJ - Rokycany</v>
      </c>
      <c r="C82" t="str">
        <f>INDEX(Data!$C$5:$BP$360,'Kontrolní List'!$A82,'Kontrolní List'!C$1)</f>
        <v>Únor</v>
      </c>
      <c r="D82">
        <f>INDEX(Data!$C$5:$BP$360,'Kontrolní List'!$A82,'Kontrolní List'!D$1)</f>
        <v>1311.703</v>
      </c>
      <c r="E82">
        <f>INDEX(Data!$C$5:$BP$360,'Kontrolní List'!$A82,'Kontrolní List'!E$1)</f>
        <v>625.24300000000005</v>
      </c>
      <c r="F82">
        <f>INDEX(Data!$C$5:$BP$360,'Kontrolní List'!$A82,'Kontrolní List'!F$1)</f>
        <v>686.46</v>
      </c>
      <c r="G82">
        <f>INDEX(Data!$C$5:$BP$360,'Kontrolní List'!$A82,'Kontrolní List'!G$1)</f>
        <v>35.478999999999999</v>
      </c>
      <c r="H82">
        <f t="shared" si="9"/>
        <v>0</v>
      </c>
      <c r="I82">
        <f>INDEX(Data!$C$5:$BP$360,'Kontrolní List'!$A82,'Kontrolní List'!I$1)</f>
        <v>494.88</v>
      </c>
      <c r="J82">
        <f>INDEX(Data!$C$5:$BP$360,'Kontrolní List'!$A82,'Kontrolní List'!J$1)</f>
        <v>4.6669999999999998</v>
      </c>
      <c r="K82">
        <f>INDEX(Data!$C$5:$BP$360,'Kontrolní List'!$A82,'Kontrolní List'!K$1)</f>
        <v>5.1239999999999997</v>
      </c>
      <c r="L82">
        <f>INDEX(Data!$C$5:$BP$360,'Kontrolní List'!$A82,'Kontrolní List'!L$1)</f>
        <v>0</v>
      </c>
      <c r="M82">
        <f>INDEX(Data!$C$5:$BP$360,'Kontrolní List'!$A82,'Kontrolní List'!M$1)</f>
        <v>0</v>
      </c>
      <c r="N82">
        <f>INDEX(Data!$C$5:$BP$360,'Kontrolní List'!$A82,'Kontrolní List'!N$1)</f>
        <v>485.089</v>
      </c>
      <c r="O82">
        <f t="shared" si="10"/>
        <v>0</v>
      </c>
      <c r="P82">
        <f>INDEX(Data!$C$5:$BP$360,'Kontrolní List'!$A82,'Kontrolní List'!P$1)</f>
        <v>1956</v>
      </c>
      <c r="Q82">
        <f>INDEX(Data!$C$5:$BP$360,'Kontrolní List'!$A82,'Kontrolní List'!Q$1)</f>
        <v>1956</v>
      </c>
      <c r="R82">
        <f t="shared" si="11"/>
        <v>0</v>
      </c>
      <c r="S82">
        <f>INDEX(Data!$C$5:$BP$360,'Kontrolní List'!$A82,'Kontrolní List'!S$1)</f>
        <v>485.089</v>
      </c>
      <c r="T82">
        <f>INDEX(Data!$C$5:$BP$360,'Kontrolní List'!$A82,'Kontrolní List'!T$1)</f>
        <v>0</v>
      </c>
      <c r="U82">
        <f>INDEX(Data!$C$5:$BP$360,'Kontrolní List'!$A82,'Kontrolní List'!U$1)</f>
        <v>0</v>
      </c>
      <c r="V82">
        <f>INDEX(Data!$C$5:$BP$360,'Kontrolní List'!$A82,'Kontrolní List'!V$1)</f>
        <v>0</v>
      </c>
      <c r="W82">
        <f>INDEX(Data!$C$5:$BP$360,'Kontrolní List'!$A82,'Kontrolní List'!W$1)</f>
        <v>0</v>
      </c>
      <c r="X82">
        <f>INDEX(Data!$C$5:$BP$360,'Kontrolní List'!$A82,'Kontrolní List'!X$1)</f>
        <v>0</v>
      </c>
      <c r="Y82">
        <f>INDEX(Data!$C$5:$BP$360,'Kontrolní List'!$A82,'Kontrolní List'!Y$1)</f>
        <v>0</v>
      </c>
      <c r="Z82">
        <f>INDEX(Data!$C$5:$BP$360,'Kontrolní List'!$A82,'Kontrolní List'!Z$1)</f>
        <v>0</v>
      </c>
      <c r="AA82">
        <f>INDEX(Data!$C$5:$BP$360,'Kontrolní List'!$A82,'Kontrolní List'!AA$1)</f>
        <v>0</v>
      </c>
      <c r="AB82">
        <f t="shared" si="12"/>
        <v>0</v>
      </c>
      <c r="AC82">
        <f>INDEX(Data!$C$5:$BP$360,'Kontrolní List'!$A82,'Kontrolní List'!AC$1)</f>
        <v>1956</v>
      </c>
      <c r="AD82">
        <f>INDEX(Data!$C$5:$BP$360,'Kontrolní List'!$A82,'Kontrolní List'!AD$1)</f>
        <v>0</v>
      </c>
      <c r="AE82">
        <f>INDEX(Data!$C$5:$BP$360,'Kontrolní List'!$A82,'Kontrolní List'!AE$1)</f>
        <v>0</v>
      </c>
      <c r="AF82">
        <f>INDEX(Data!$C$5:$BP$360,'Kontrolní List'!$A82,'Kontrolní List'!AF$1)</f>
        <v>0</v>
      </c>
      <c r="AG82">
        <f>INDEX(Data!$C$5:$BP$360,'Kontrolní List'!$A82,'Kontrolní List'!AG$1)</f>
        <v>0</v>
      </c>
      <c r="AH82">
        <f>INDEX(Data!$C$5:$BP$360,'Kontrolní List'!$A82,'Kontrolní List'!AH$1)</f>
        <v>0</v>
      </c>
      <c r="AI82">
        <f>INDEX(Data!$C$5:$BP$360,'Kontrolní List'!$A82,'Kontrolní List'!AI$1)</f>
        <v>0</v>
      </c>
      <c r="AJ82">
        <f>INDEX(Data!$C$5:$BP$360,'Kontrolní List'!$A82,'Kontrolní List'!AJ$1)</f>
        <v>0</v>
      </c>
      <c r="AK82">
        <f>INDEX(Data!$C$5:$BP$360,'Kontrolní List'!$A82,'Kontrolní List'!AK$1)</f>
        <v>0</v>
      </c>
      <c r="AL82">
        <f t="shared" si="13"/>
        <v>0</v>
      </c>
      <c r="AM82">
        <f>INDEX(Data!$C$5:$BP$360,'Kontrolní List'!$A82,'Kontrolní List'!AM$1)</f>
        <v>494.88</v>
      </c>
      <c r="AN82">
        <f>INDEX(Data!$C$5:$BP$360,'Kontrolní List'!$A82,'Kontrolní List'!AN$1)</f>
        <v>1956</v>
      </c>
      <c r="AO82">
        <f>INDEX(Data!$C$5:$BP$360,'Kontrolní List'!$A82,'Kontrolní List'!AO$1)</f>
        <v>1311.703</v>
      </c>
      <c r="AP82" t="b">
        <f t="shared" si="14"/>
        <v>1</v>
      </c>
      <c r="AQ82" t="b">
        <f t="shared" si="15"/>
        <v>1</v>
      </c>
      <c r="AR82" t="b">
        <f t="shared" si="16"/>
        <v>1</v>
      </c>
      <c r="AT82" s="35">
        <f t="shared" si="17"/>
        <v>0.79150031168132828</v>
      </c>
      <c r="AU82" s="36" t="s">
        <v>570</v>
      </c>
      <c r="AV82" s="1"/>
    </row>
    <row r="83" spans="1:48" x14ac:dyDescent="0.25">
      <c r="A83">
        <v>81</v>
      </c>
      <c r="B83" t="str">
        <f>INDEX(Data!$C$5:$BP$360,'Kontrolní List'!$A83,'Kontrolní List'!B$1)</f>
        <v>KJ - Roudnice nad Labem</v>
      </c>
      <c r="C83" t="str">
        <f>INDEX(Data!$C$5:$BP$360,'Kontrolní List'!$A83,'Kontrolní List'!C$1)</f>
        <v>Únor</v>
      </c>
      <c r="D83">
        <f>INDEX(Data!$C$5:$BP$360,'Kontrolní List'!$A83,'Kontrolní List'!D$1)</f>
        <v>237.26</v>
      </c>
      <c r="E83">
        <f>INDEX(Data!$C$5:$BP$360,'Kontrolní List'!$A83,'Kontrolní List'!E$1)</f>
        <v>105.60599999999999</v>
      </c>
      <c r="F83">
        <f>INDEX(Data!$C$5:$BP$360,'Kontrolní List'!$A83,'Kontrolní List'!F$1)</f>
        <v>131.654</v>
      </c>
      <c r="G83">
        <f>INDEX(Data!$C$5:$BP$360,'Kontrolní List'!$A83,'Kontrolní List'!G$1)</f>
        <v>35.366</v>
      </c>
      <c r="H83">
        <f t="shared" si="9"/>
        <v>0</v>
      </c>
      <c r="I83">
        <f>INDEX(Data!$C$5:$BP$360,'Kontrolní List'!$A83,'Kontrolní List'!I$1)</f>
        <v>81.774000000000001</v>
      </c>
      <c r="J83">
        <f>INDEX(Data!$C$5:$BP$360,'Kontrolní List'!$A83,'Kontrolní List'!J$1)</f>
        <v>2.109</v>
      </c>
      <c r="K83">
        <f>INDEX(Data!$C$5:$BP$360,'Kontrolní List'!$A83,'Kontrolní List'!K$1)</f>
        <v>2.629</v>
      </c>
      <c r="L83">
        <f>INDEX(Data!$C$5:$BP$360,'Kontrolní List'!$A83,'Kontrolní List'!L$1)</f>
        <v>0</v>
      </c>
      <c r="M83">
        <f>INDEX(Data!$C$5:$BP$360,'Kontrolní List'!$A83,'Kontrolní List'!M$1)</f>
        <v>0</v>
      </c>
      <c r="N83">
        <f>INDEX(Data!$C$5:$BP$360,'Kontrolní List'!$A83,'Kontrolní List'!N$1)</f>
        <v>77.036000000000001</v>
      </c>
      <c r="O83">
        <f t="shared" si="10"/>
        <v>0</v>
      </c>
      <c r="P83">
        <f>INDEX(Data!$C$5:$BP$360,'Kontrolní List'!$A83,'Kontrolní List'!P$1)</f>
        <v>367</v>
      </c>
      <c r="Q83">
        <f>INDEX(Data!$C$5:$BP$360,'Kontrolní List'!$A83,'Kontrolní List'!Q$1)</f>
        <v>367</v>
      </c>
      <c r="R83">
        <f t="shared" si="11"/>
        <v>0</v>
      </c>
      <c r="S83">
        <f>INDEX(Data!$C$5:$BP$360,'Kontrolní List'!$A83,'Kontrolní List'!S$1)</f>
        <v>77.036000000000001</v>
      </c>
      <c r="T83">
        <f>INDEX(Data!$C$5:$BP$360,'Kontrolní List'!$A83,'Kontrolní List'!T$1)</f>
        <v>0</v>
      </c>
      <c r="U83">
        <f>INDEX(Data!$C$5:$BP$360,'Kontrolní List'!$A83,'Kontrolní List'!U$1)</f>
        <v>0</v>
      </c>
      <c r="V83">
        <f>INDEX(Data!$C$5:$BP$360,'Kontrolní List'!$A83,'Kontrolní List'!V$1)</f>
        <v>0</v>
      </c>
      <c r="W83">
        <f>INDEX(Data!$C$5:$BP$360,'Kontrolní List'!$A83,'Kontrolní List'!W$1)</f>
        <v>0</v>
      </c>
      <c r="X83">
        <f>INDEX(Data!$C$5:$BP$360,'Kontrolní List'!$A83,'Kontrolní List'!X$1)</f>
        <v>0</v>
      </c>
      <c r="Y83">
        <f>INDEX(Data!$C$5:$BP$360,'Kontrolní List'!$A83,'Kontrolní List'!Y$1)</f>
        <v>0</v>
      </c>
      <c r="Z83">
        <f>INDEX(Data!$C$5:$BP$360,'Kontrolní List'!$A83,'Kontrolní List'!Z$1)</f>
        <v>0</v>
      </c>
      <c r="AA83">
        <f>INDEX(Data!$C$5:$BP$360,'Kontrolní List'!$A83,'Kontrolní List'!AA$1)</f>
        <v>0</v>
      </c>
      <c r="AB83">
        <f t="shared" si="12"/>
        <v>0</v>
      </c>
      <c r="AC83">
        <f>INDEX(Data!$C$5:$BP$360,'Kontrolní List'!$A83,'Kontrolní List'!AC$1)</f>
        <v>367</v>
      </c>
      <c r="AD83">
        <f>INDEX(Data!$C$5:$BP$360,'Kontrolní List'!$A83,'Kontrolní List'!AD$1)</f>
        <v>0</v>
      </c>
      <c r="AE83">
        <f>INDEX(Data!$C$5:$BP$360,'Kontrolní List'!$A83,'Kontrolní List'!AE$1)</f>
        <v>0</v>
      </c>
      <c r="AF83">
        <f>INDEX(Data!$C$5:$BP$360,'Kontrolní List'!$A83,'Kontrolní List'!AF$1)</f>
        <v>0</v>
      </c>
      <c r="AG83">
        <f>INDEX(Data!$C$5:$BP$360,'Kontrolní List'!$A83,'Kontrolní List'!AG$1)</f>
        <v>0</v>
      </c>
      <c r="AH83">
        <f>INDEX(Data!$C$5:$BP$360,'Kontrolní List'!$A83,'Kontrolní List'!AH$1)</f>
        <v>0</v>
      </c>
      <c r="AI83">
        <f>INDEX(Data!$C$5:$BP$360,'Kontrolní List'!$A83,'Kontrolní List'!AI$1)</f>
        <v>0</v>
      </c>
      <c r="AJ83">
        <f>INDEX(Data!$C$5:$BP$360,'Kontrolní List'!$A83,'Kontrolní List'!AJ$1)</f>
        <v>0</v>
      </c>
      <c r="AK83">
        <f>INDEX(Data!$C$5:$BP$360,'Kontrolní List'!$A83,'Kontrolní List'!AK$1)</f>
        <v>0</v>
      </c>
      <c r="AL83">
        <f t="shared" si="13"/>
        <v>0</v>
      </c>
      <c r="AM83">
        <f>INDEX(Data!$C$5:$BP$360,'Kontrolní List'!$A83,'Kontrolní List'!AM$1)</f>
        <v>81.774000000000001</v>
      </c>
      <c r="AN83">
        <f>INDEX(Data!$C$5:$BP$360,'Kontrolní List'!$A83,'Kontrolní List'!AN$1)</f>
        <v>367</v>
      </c>
      <c r="AO83">
        <f>INDEX(Data!$C$5:$BP$360,'Kontrolní List'!$A83,'Kontrolní List'!AO$1)</f>
        <v>237.26</v>
      </c>
      <c r="AP83" t="b">
        <f t="shared" si="14"/>
        <v>1</v>
      </c>
      <c r="AQ83" t="b">
        <f t="shared" si="15"/>
        <v>1</v>
      </c>
      <c r="AR83" t="b">
        <f t="shared" si="16"/>
        <v>1</v>
      </c>
      <c r="AT83" s="35">
        <f t="shared" si="17"/>
        <v>0.77433382974139964</v>
      </c>
      <c r="AU83" s="36" t="s">
        <v>570</v>
      </c>
      <c r="AV83" s="1"/>
    </row>
    <row r="84" spans="1:48" x14ac:dyDescent="0.25">
      <c r="A84">
        <v>82</v>
      </c>
      <c r="B84" t="str">
        <f>INDEX(Data!$C$5:$BP$360,'Kontrolní List'!$A84,'Kontrolní List'!B$1)</f>
        <v>KJ - Sedlčany, Na Severním sídlišti</v>
      </c>
      <c r="C84" t="str">
        <f>INDEX(Data!$C$5:$BP$360,'Kontrolní List'!$A84,'Kontrolní List'!C$1)</f>
        <v>Únor</v>
      </c>
      <c r="D84">
        <f>INDEX(Data!$C$5:$BP$360,'Kontrolní List'!$A84,'Kontrolní List'!D$1)</f>
        <v>675.62</v>
      </c>
      <c r="E84">
        <f>INDEX(Data!$C$5:$BP$360,'Kontrolní List'!$A84,'Kontrolní List'!E$1)</f>
        <v>308.404</v>
      </c>
      <c r="F84">
        <f>INDEX(Data!$C$5:$BP$360,'Kontrolní List'!$A84,'Kontrolní List'!F$1)</f>
        <v>367.21600000000001</v>
      </c>
      <c r="G84">
        <f>INDEX(Data!$C$5:$BP$360,'Kontrolní List'!$A84,'Kontrolní List'!G$1)</f>
        <v>35.154000000000003</v>
      </c>
      <c r="H84">
        <f t="shared" si="9"/>
        <v>0</v>
      </c>
      <c r="I84">
        <f>INDEX(Data!$C$5:$BP$360,'Kontrolní List'!$A84,'Kontrolní List'!I$1)</f>
        <v>247.52</v>
      </c>
      <c r="J84">
        <f>INDEX(Data!$C$5:$BP$360,'Kontrolní List'!$A84,'Kontrolní List'!J$1)</f>
        <v>2.569</v>
      </c>
      <c r="K84">
        <f>INDEX(Data!$C$5:$BP$360,'Kontrolní List'!$A84,'Kontrolní List'!K$1)</f>
        <v>3.0590000000000002</v>
      </c>
      <c r="L84">
        <f>INDEX(Data!$C$5:$BP$360,'Kontrolní List'!$A84,'Kontrolní List'!L$1)</f>
        <v>0</v>
      </c>
      <c r="M84">
        <f>INDEX(Data!$C$5:$BP$360,'Kontrolní List'!$A84,'Kontrolní List'!M$1)</f>
        <v>0</v>
      </c>
      <c r="N84">
        <f>INDEX(Data!$C$5:$BP$360,'Kontrolní List'!$A84,'Kontrolní List'!N$1)</f>
        <v>241.892</v>
      </c>
      <c r="O84">
        <f t="shared" si="10"/>
        <v>0</v>
      </c>
      <c r="P84">
        <f>INDEX(Data!$C$5:$BP$360,'Kontrolní List'!$A84,'Kontrolní List'!P$1)</f>
        <v>1061</v>
      </c>
      <c r="Q84">
        <f>INDEX(Data!$C$5:$BP$360,'Kontrolní List'!$A84,'Kontrolní List'!Q$1)</f>
        <v>1061</v>
      </c>
      <c r="R84">
        <f t="shared" si="11"/>
        <v>0</v>
      </c>
      <c r="S84">
        <f>INDEX(Data!$C$5:$BP$360,'Kontrolní List'!$A84,'Kontrolní List'!S$1)</f>
        <v>241.892</v>
      </c>
      <c r="T84">
        <f>INDEX(Data!$C$5:$BP$360,'Kontrolní List'!$A84,'Kontrolní List'!T$1)</f>
        <v>0</v>
      </c>
      <c r="U84">
        <f>INDEX(Data!$C$5:$BP$360,'Kontrolní List'!$A84,'Kontrolní List'!U$1)</f>
        <v>0</v>
      </c>
      <c r="V84">
        <f>INDEX(Data!$C$5:$BP$360,'Kontrolní List'!$A84,'Kontrolní List'!V$1)</f>
        <v>0</v>
      </c>
      <c r="W84">
        <f>INDEX(Data!$C$5:$BP$360,'Kontrolní List'!$A84,'Kontrolní List'!W$1)</f>
        <v>0</v>
      </c>
      <c r="X84">
        <f>INDEX(Data!$C$5:$BP$360,'Kontrolní List'!$A84,'Kontrolní List'!X$1)</f>
        <v>0</v>
      </c>
      <c r="Y84">
        <f>INDEX(Data!$C$5:$BP$360,'Kontrolní List'!$A84,'Kontrolní List'!Y$1)</f>
        <v>0</v>
      </c>
      <c r="Z84">
        <f>INDEX(Data!$C$5:$BP$360,'Kontrolní List'!$A84,'Kontrolní List'!Z$1)</f>
        <v>0</v>
      </c>
      <c r="AA84">
        <f>INDEX(Data!$C$5:$BP$360,'Kontrolní List'!$A84,'Kontrolní List'!AA$1)</f>
        <v>0</v>
      </c>
      <c r="AB84">
        <f t="shared" si="12"/>
        <v>0</v>
      </c>
      <c r="AC84">
        <f>INDEX(Data!$C$5:$BP$360,'Kontrolní List'!$A84,'Kontrolní List'!AC$1)</f>
        <v>1061</v>
      </c>
      <c r="AD84">
        <f>INDEX(Data!$C$5:$BP$360,'Kontrolní List'!$A84,'Kontrolní List'!AD$1)</f>
        <v>0</v>
      </c>
      <c r="AE84">
        <f>INDEX(Data!$C$5:$BP$360,'Kontrolní List'!$A84,'Kontrolní List'!AE$1)</f>
        <v>0</v>
      </c>
      <c r="AF84">
        <f>INDEX(Data!$C$5:$BP$360,'Kontrolní List'!$A84,'Kontrolní List'!AF$1)</f>
        <v>0</v>
      </c>
      <c r="AG84">
        <f>INDEX(Data!$C$5:$BP$360,'Kontrolní List'!$A84,'Kontrolní List'!AG$1)</f>
        <v>0</v>
      </c>
      <c r="AH84">
        <f>INDEX(Data!$C$5:$BP$360,'Kontrolní List'!$A84,'Kontrolní List'!AH$1)</f>
        <v>0</v>
      </c>
      <c r="AI84">
        <f>INDEX(Data!$C$5:$BP$360,'Kontrolní List'!$A84,'Kontrolní List'!AI$1)</f>
        <v>0</v>
      </c>
      <c r="AJ84">
        <f>INDEX(Data!$C$5:$BP$360,'Kontrolní List'!$A84,'Kontrolní List'!AJ$1)</f>
        <v>0</v>
      </c>
      <c r="AK84">
        <f>INDEX(Data!$C$5:$BP$360,'Kontrolní List'!$A84,'Kontrolní List'!AK$1)</f>
        <v>0</v>
      </c>
      <c r="AL84">
        <f t="shared" si="13"/>
        <v>0</v>
      </c>
      <c r="AM84">
        <f>INDEX(Data!$C$5:$BP$360,'Kontrolní List'!$A84,'Kontrolní List'!AM$1)</f>
        <v>247.52</v>
      </c>
      <c r="AN84">
        <f>INDEX(Data!$C$5:$BP$360,'Kontrolní List'!$A84,'Kontrolní List'!AN$1)</f>
        <v>1061</v>
      </c>
      <c r="AO84">
        <f>INDEX(Data!$C$5:$BP$360,'Kontrolní List'!$A84,'Kontrolní List'!AO$1)</f>
        <v>675.62</v>
      </c>
      <c r="AP84" t="b">
        <f t="shared" si="14"/>
        <v>1</v>
      </c>
      <c r="AQ84" t="b">
        <f t="shared" si="15"/>
        <v>1</v>
      </c>
      <c r="AR84" t="b">
        <f t="shared" si="16"/>
        <v>1</v>
      </c>
      <c r="AT84" s="35">
        <f t="shared" si="17"/>
        <v>0.80258462186173041</v>
      </c>
      <c r="AU84" s="36" t="s">
        <v>570</v>
      </c>
      <c r="AV84" s="1"/>
    </row>
    <row r="85" spans="1:48" x14ac:dyDescent="0.25">
      <c r="A85">
        <v>83</v>
      </c>
      <c r="B85" t="str">
        <f>INDEX(Data!$C$5:$BP$360,'Kontrolní List'!$A85,'Kontrolní List'!B$1)</f>
        <v>KJ - Sušice, Kaštanová</v>
      </c>
      <c r="C85" t="str">
        <f>INDEX(Data!$C$5:$BP$360,'Kontrolní List'!$A85,'Kontrolní List'!C$1)</f>
        <v>Únor</v>
      </c>
      <c r="D85">
        <f>INDEX(Data!$C$5:$BP$360,'Kontrolní List'!$A85,'Kontrolní List'!D$1)</f>
        <v>373.27600000000001</v>
      </c>
      <c r="E85">
        <f>INDEX(Data!$C$5:$BP$360,'Kontrolní List'!$A85,'Kontrolní List'!E$1)</f>
        <v>160.56100000000001</v>
      </c>
      <c r="F85">
        <f>INDEX(Data!$C$5:$BP$360,'Kontrolní List'!$A85,'Kontrolní List'!F$1)</f>
        <v>212.715</v>
      </c>
      <c r="G85">
        <f>INDEX(Data!$C$5:$BP$360,'Kontrolní List'!$A85,'Kontrolní List'!G$1)</f>
        <v>35.423000000000002</v>
      </c>
      <c r="H85">
        <f t="shared" si="9"/>
        <v>0</v>
      </c>
      <c r="I85">
        <f>INDEX(Data!$C$5:$BP$360,'Kontrolní List'!$A85,'Kontrolní List'!I$1)</f>
        <v>135.65799999999999</v>
      </c>
      <c r="J85">
        <f>INDEX(Data!$C$5:$BP$360,'Kontrolní List'!$A85,'Kontrolní List'!J$1)</f>
        <v>1.4279999999999999</v>
      </c>
      <c r="K85">
        <f>INDEX(Data!$C$5:$BP$360,'Kontrolní List'!$A85,'Kontrolní List'!K$1)</f>
        <v>1.891</v>
      </c>
      <c r="L85">
        <f>INDEX(Data!$C$5:$BP$360,'Kontrolní List'!$A85,'Kontrolní List'!L$1)</f>
        <v>0</v>
      </c>
      <c r="M85">
        <f>INDEX(Data!$C$5:$BP$360,'Kontrolní List'!$A85,'Kontrolní List'!M$1)</f>
        <v>0</v>
      </c>
      <c r="N85">
        <f>INDEX(Data!$C$5:$BP$360,'Kontrolní List'!$A85,'Kontrolní List'!N$1)</f>
        <v>132.339</v>
      </c>
      <c r="O85">
        <f t="shared" si="10"/>
        <v>0</v>
      </c>
      <c r="P85">
        <f>INDEX(Data!$C$5:$BP$360,'Kontrolní List'!$A85,'Kontrolní List'!P$1)</f>
        <v>647</v>
      </c>
      <c r="Q85">
        <f>INDEX(Data!$C$5:$BP$360,'Kontrolní List'!$A85,'Kontrolní List'!Q$1)</f>
        <v>647</v>
      </c>
      <c r="R85">
        <f t="shared" si="11"/>
        <v>0</v>
      </c>
      <c r="S85">
        <f>INDEX(Data!$C$5:$BP$360,'Kontrolní List'!$A85,'Kontrolní List'!S$1)</f>
        <v>132.339</v>
      </c>
      <c r="T85">
        <f>INDEX(Data!$C$5:$BP$360,'Kontrolní List'!$A85,'Kontrolní List'!T$1)</f>
        <v>0</v>
      </c>
      <c r="U85">
        <f>INDEX(Data!$C$5:$BP$360,'Kontrolní List'!$A85,'Kontrolní List'!U$1)</f>
        <v>0</v>
      </c>
      <c r="V85">
        <f>INDEX(Data!$C$5:$BP$360,'Kontrolní List'!$A85,'Kontrolní List'!V$1)</f>
        <v>0</v>
      </c>
      <c r="W85">
        <f>INDEX(Data!$C$5:$BP$360,'Kontrolní List'!$A85,'Kontrolní List'!W$1)</f>
        <v>0</v>
      </c>
      <c r="X85">
        <f>INDEX(Data!$C$5:$BP$360,'Kontrolní List'!$A85,'Kontrolní List'!X$1)</f>
        <v>0</v>
      </c>
      <c r="Y85">
        <f>INDEX(Data!$C$5:$BP$360,'Kontrolní List'!$A85,'Kontrolní List'!Y$1)</f>
        <v>0</v>
      </c>
      <c r="Z85">
        <f>INDEX(Data!$C$5:$BP$360,'Kontrolní List'!$A85,'Kontrolní List'!Z$1)</f>
        <v>0</v>
      </c>
      <c r="AA85">
        <f>INDEX(Data!$C$5:$BP$360,'Kontrolní List'!$A85,'Kontrolní List'!AA$1)</f>
        <v>0</v>
      </c>
      <c r="AB85">
        <f t="shared" si="12"/>
        <v>0</v>
      </c>
      <c r="AC85">
        <f>INDEX(Data!$C$5:$BP$360,'Kontrolní List'!$A85,'Kontrolní List'!AC$1)</f>
        <v>647</v>
      </c>
      <c r="AD85">
        <f>INDEX(Data!$C$5:$BP$360,'Kontrolní List'!$A85,'Kontrolní List'!AD$1)</f>
        <v>0</v>
      </c>
      <c r="AE85">
        <f>INDEX(Data!$C$5:$BP$360,'Kontrolní List'!$A85,'Kontrolní List'!AE$1)</f>
        <v>0</v>
      </c>
      <c r="AF85">
        <f>INDEX(Data!$C$5:$BP$360,'Kontrolní List'!$A85,'Kontrolní List'!AF$1)</f>
        <v>0</v>
      </c>
      <c r="AG85">
        <f>INDEX(Data!$C$5:$BP$360,'Kontrolní List'!$A85,'Kontrolní List'!AG$1)</f>
        <v>0</v>
      </c>
      <c r="AH85">
        <f>INDEX(Data!$C$5:$BP$360,'Kontrolní List'!$A85,'Kontrolní List'!AH$1)</f>
        <v>0</v>
      </c>
      <c r="AI85">
        <f>INDEX(Data!$C$5:$BP$360,'Kontrolní List'!$A85,'Kontrolní List'!AI$1)</f>
        <v>0</v>
      </c>
      <c r="AJ85">
        <f>INDEX(Data!$C$5:$BP$360,'Kontrolní List'!$A85,'Kontrolní List'!AJ$1)</f>
        <v>0</v>
      </c>
      <c r="AK85">
        <f>INDEX(Data!$C$5:$BP$360,'Kontrolní List'!$A85,'Kontrolní List'!AK$1)</f>
        <v>0</v>
      </c>
      <c r="AL85">
        <f t="shared" si="13"/>
        <v>0</v>
      </c>
      <c r="AM85">
        <f>INDEX(Data!$C$5:$BP$360,'Kontrolní List'!$A85,'Kontrolní List'!AM$1)</f>
        <v>135.65799999999999</v>
      </c>
      <c r="AN85">
        <f>INDEX(Data!$C$5:$BP$360,'Kontrolní List'!$A85,'Kontrolní List'!AN$1)</f>
        <v>647</v>
      </c>
      <c r="AO85">
        <f>INDEX(Data!$C$5:$BP$360,'Kontrolní List'!$A85,'Kontrolní List'!AO$1)</f>
        <v>373.27600000000001</v>
      </c>
      <c r="AP85" t="b">
        <f t="shared" si="14"/>
        <v>1</v>
      </c>
      <c r="AQ85" t="b">
        <f t="shared" si="15"/>
        <v>1</v>
      </c>
      <c r="AR85" t="b">
        <f t="shared" si="16"/>
        <v>1</v>
      </c>
      <c r="AT85" s="35">
        <f t="shared" si="17"/>
        <v>0.84489820460523091</v>
      </c>
      <c r="AU85" s="36" t="s">
        <v>570</v>
      </c>
      <c r="AV85" s="1"/>
    </row>
    <row r="86" spans="1:48" x14ac:dyDescent="0.25">
      <c r="A86">
        <v>84</v>
      </c>
      <c r="B86" t="str">
        <f>INDEX(Data!$C$5:$BP$360,'Kontrolní List'!$A86,'Kontrolní List'!B$1)</f>
        <v>KJ - Sušice, Studentská</v>
      </c>
      <c r="C86" t="str">
        <f>INDEX(Data!$C$5:$BP$360,'Kontrolní List'!$A86,'Kontrolní List'!C$1)</f>
        <v>Únor</v>
      </c>
      <c r="D86">
        <f>INDEX(Data!$C$5:$BP$360,'Kontrolní List'!$A86,'Kontrolní List'!D$1)</f>
        <v>264.41500000000002</v>
      </c>
      <c r="E86">
        <f>INDEX(Data!$C$5:$BP$360,'Kontrolní List'!$A86,'Kontrolní List'!E$1)</f>
        <v>108.95399999999999</v>
      </c>
      <c r="F86">
        <f>INDEX(Data!$C$5:$BP$360,'Kontrolní List'!$A86,'Kontrolní List'!F$1)</f>
        <v>155.46100000000001</v>
      </c>
      <c r="G86">
        <f>INDEX(Data!$C$5:$BP$360,'Kontrolní List'!$A86,'Kontrolní List'!G$1)</f>
        <v>35.426000000000002</v>
      </c>
      <c r="H86">
        <f t="shared" si="9"/>
        <v>0</v>
      </c>
      <c r="I86">
        <f>INDEX(Data!$C$5:$BP$360,'Kontrolní List'!$A86,'Kontrolní List'!I$1)</f>
        <v>88.774000000000001</v>
      </c>
      <c r="J86">
        <f>INDEX(Data!$C$5:$BP$360,'Kontrolní List'!$A86,'Kontrolní List'!J$1)</f>
        <v>2.569</v>
      </c>
      <c r="K86">
        <f>INDEX(Data!$C$5:$BP$360,'Kontrolní List'!$A86,'Kontrolní List'!K$1)</f>
        <v>3.665</v>
      </c>
      <c r="L86">
        <f>INDEX(Data!$C$5:$BP$360,'Kontrolní List'!$A86,'Kontrolní List'!L$1)</f>
        <v>0</v>
      </c>
      <c r="M86">
        <f>INDEX(Data!$C$5:$BP$360,'Kontrolní List'!$A86,'Kontrolní List'!M$1)</f>
        <v>0</v>
      </c>
      <c r="N86">
        <f>INDEX(Data!$C$5:$BP$360,'Kontrolní List'!$A86,'Kontrolní List'!N$1)</f>
        <v>82.54</v>
      </c>
      <c r="O86">
        <f t="shared" si="10"/>
        <v>0</v>
      </c>
      <c r="P86">
        <f>INDEX(Data!$C$5:$BP$360,'Kontrolní List'!$A86,'Kontrolní List'!P$1)</f>
        <v>456</v>
      </c>
      <c r="Q86">
        <f>INDEX(Data!$C$5:$BP$360,'Kontrolní List'!$A86,'Kontrolní List'!Q$1)</f>
        <v>456</v>
      </c>
      <c r="R86">
        <f t="shared" si="11"/>
        <v>0</v>
      </c>
      <c r="S86">
        <f>INDEX(Data!$C$5:$BP$360,'Kontrolní List'!$A86,'Kontrolní List'!S$1)</f>
        <v>82.54</v>
      </c>
      <c r="T86">
        <f>INDEX(Data!$C$5:$BP$360,'Kontrolní List'!$A86,'Kontrolní List'!T$1)</f>
        <v>0</v>
      </c>
      <c r="U86">
        <f>INDEX(Data!$C$5:$BP$360,'Kontrolní List'!$A86,'Kontrolní List'!U$1)</f>
        <v>0</v>
      </c>
      <c r="V86">
        <f>INDEX(Data!$C$5:$BP$360,'Kontrolní List'!$A86,'Kontrolní List'!V$1)</f>
        <v>0</v>
      </c>
      <c r="W86">
        <f>INDEX(Data!$C$5:$BP$360,'Kontrolní List'!$A86,'Kontrolní List'!W$1)</f>
        <v>0</v>
      </c>
      <c r="X86">
        <f>INDEX(Data!$C$5:$BP$360,'Kontrolní List'!$A86,'Kontrolní List'!X$1)</f>
        <v>0</v>
      </c>
      <c r="Y86">
        <f>INDEX(Data!$C$5:$BP$360,'Kontrolní List'!$A86,'Kontrolní List'!Y$1)</f>
        <v>0</v>
      </c>
      <c r="Z86">
        <f>INDEX(Data!$C$5:$BP$360,'Kontrolní List'!$A86,'Kontrolní List'!Z$1)</f>
        <v>0</v>
      </c>
      <c r="AA86">
        <f>INDEX(Data!$C$5:$BP$360,'Kontrolní List'!$A86,'Kontrolní List'!AA$1)</f>
        <v>0</v>
      </c>
      <c r="AB86">
        <f t="shared" si="12"/>
        <v>0</v>
      </c>
      <c r="AC86">
        <f>INDEX(Data!$C$5:$BP$360,'Kontrolní List'!$A86,'Kontrolní List'!AC$1)</f>
        <v>0</v>
      </c>
      <c r="AD86">
        <f>INDEX(Data!$C$5:$BP$360,'Kontrolní List'!$A86,'Kontrolní List'!AD$1)</f>
        <v>0</v>
      </c>
      <c r="AE86">
        <f>INDEX(Data!$C$5:$BP$360,'Kontrolní List'!$A86,'Kontrolní List'!AE$1)</f>
        <v>456</v>
      </c>
      <c r="AF86">
        <f>INDEX(Data!$C$5:$BP$360,'Kontrolní List'!$A86,'Kontrolní List'!AF$1)</f>
        <v>0</v>
      </c>
      <c r="AG86">
        <f>INDEX(Data!$C$5:$BP$360,'Kontrolní List'!$A86,'Kontrolní List'!AG$1)</f>
        <v>0</v>
      </c>
      <c r="AH86">
        <f>INDEX(Data!$C$5:$BP$360,'Kontrolní List'!$A86,'Kontrolní List'!AH$1)</f>
        <v>0</v>
      </c>
      <c r="AI86">
        <f>INDEX(Data!$C$5:$BP$360,'Kontrolní List'!$A86,'Kontrolní List'!AI$1)</f>
        <v>0</v>
      </c>
      <c r="AJ86">
        <f>INDEX(Data!$C$5:$BP$360,'Kontrolní List'!$A86,'Kontrolní List'!AJ$1)</f>
        <v>0</v>
      </c>
      <c r="AK86">
        <f>INDEX(Data!$C$5:$BP$360,'Kontrolní List'!$A86,'Kontrolní List'!AK$1)</f>
        <v>0</v>
      </c>
      <c r="AL86">
        <f t="shared" si="13"/>
        <v>0</v>
      </c>
      <c r="AM86">
        <f>INDEX(Data!$C$5:$BP$360,'Kontrolní List'!$A86,'Kontrolní List'!AM$1)</f>
        <v>88.774000000000001</v>
      </c>
      <c r="AN86">
        <f>INDEX(Data!$C$5:$BP$360,'Kontrolní List'!$A86,'Kontrolní List'!AN$1)</f>
        <v>456</v>
      </c>
      <c r="AO86">
        <f>INDEX(Data!$C$5:$BP$360,'Kontrolní List'!$A86,'Kontrolní List'!AO$1)</f>
        <v>264.41500000000002</v>
      </c>
      <c r="AP86" t="b">
        <f t="shared" si="14"/>
        <v>1</v>
      </c>
      <c r="AQ86" t="b">
        <f t="shared" si="15"/>
        <v>1</v>
      </c>
      <c r="AR86" t="b">
        <f t="shared" si="16"/>
        <v>1</v>
      </c>
      <c r="AT86" s="35">
        <f t="shared" si="17"/>
        <v>0.81478231819929525</v>
      </c>
      <c r="AU86" s="36" t="s">
        <v>570</v>
      </c>
      <c r="AV86" s="1"/>
    </row>
    <row r="87" spans="1:48" x14ac:dyDescent="0.25">
      <c r="A87">
        <v>85</v>
      </c>
      <c r="B87" t="str">
        <f>INDEX(Data!$C$5:$BP$360,'Kontrolní List'!$A87,'Kontrolní List'!B$1)</f>
        <v>KJ - Sušice, Na Hrázi</v>
      </c>
      <c r="C87" t="str">
        <f>INDEX(Data!$C$5:$BP$360,'Kontrolní List'!$A87,'Kontrolní List'!C$1)</f>
        <v>Únor</v>
      </c>
      <c r="D87">
        <f>INDEX(Data!$C$5:$BP$360,'Kontrolní List'!$A87,'Kontrolní List'!D$1)</f>
        <v>0</v>
      </c>
      <c r="E87">
        <f>INDEX(Data!$C$5:$BP$360,'Kontrolní List'!$A87,'Kontrolní List'!E$1)</f>
        <v>0</v>
      </c>
      <c r="F87">
        <f>INDEX(Data!$C$5:$BP$360,'Kontrolní List'!$A87,'Kontrolní List'!F$1)</f>
        <v>0</v>
      </c>
      <c r="G87">
        <f>INDEX(Data!$C$5:$BP$360,'Kontrolní List'!$A87,'Kontrolní List'!G$1)</f>
        <v>34.667999999999999</v>
      </c>
      <c r="H87">
        <f t="shared" si="9"/>
        <v>0</v>
      </c>
      <c r="I87">
        <f>INDEX(Data!$C$5:$BP$360,'Kontrolní List'!$A87,'Kontrolní List'!I$1)</f>
        <v>0</v>
      </c>
      <c r="J87">
        <f>INDEX(Data!$C$5:$BP$360,'Kontrolní List'!$A87,'Kontrolní List'!J$1)</f>
        <v>0</v>
      </c>
      <c r="K87">
        <f>INDEX(Data!$C$5:$BP$360,'Kontrolní List'!$A87,'Kontrolní List'!K$1)</f>
        <v>0</v>
      </c>
      <c r="L87">
        <f>INDEX(Data!$C$5:$BP$360,'Kontrolní List'!$A87,'Kontrolní List'!L$1)</f>
        <v>0</v>
      </c>
      <c r="M87">
        <f>INDEX(Data!$C$5:$BP$360,'Kontrolní List'!$A87,'Kontrolní List'!M$1)</f>
        <v>0</v>
      </c>
      <c r="N87">
        <f>INDEX(Data!$C$5:$BP$360,'Kontrolní List'!$A87,'Kontrolní List'!N$1)</f>
        <v>0</v>
      </c>
      <c r="O87">
        <f t="shared" si="10"/>
        <v>0</v>
      </c>
      <c r="P87">
        <f>INDEX(Data!$C$5:$BP$360,'Kontrolní List'!$A87,'Kontrolní List'!P$1)</f>
        <v>0</v>
      </c>
      <c r="Q87">
        <f>INDEX(Data!$C$5:$BP$360,'Kontrolní List'!$A87,'Kontrolní List'!Q$1)</f>
        <v>0</v>
      </c>
      <c r="R87">
        <f t="shared" si="11"/>
        <v>0</v>
      </c>
      <c r="S87">
        <f>INDEX(Data!$C$5:$BP$360,'Kontrolní List'!$A87,'Kontrolní List'!S$1)</f>
        <v>0</v>
      </c>
      <c r="T87">
        <f>INDEX(Data!$C$5:$BP$360,'Kontrolní List'!$A87,'Kontrolní List'!T$1)</f>
        <v>0</v>
      </c>
      <c r="U87">
        <f>INDEX(Data!$C$5:$BP$360,'Kontrolní List'!$A87,'Kontrolní List'!U$1)</f>
        <v>0</v>
      </c>
      <c r="V87">
        <f>INDEX(Data!$C$5:$BP$360,'Kontrolní List'!$A87,'Kontrolní List'!V$1)</f>
        <v>0</v>
      </c>
      <c r="W87">
        <f>INDEX(Data!$C$5:$BP$360,'Kontrolní List'!$A87,'Kontrolní List'!W$1)</f>
        <v>0</v>
      </c>
      <c r="X87">
        <f>INDEX(Data!$C$5:$BP$360,'Kontrolní List'!$A87,'Kontrolní List'!X$1)</f>
        <v>0</v>
      </c>
      <c r="Y87">
        <f>INDEX(Data!$C$5:$BP$360,'Kontrolní List'!$A87,'Kontrolní List'!Y$1)</f>
        <v>0</v>
      </c>
      <c r="Z87">
        <f>INDEX(Data!$C$5:$BP$360,'Kontrolní List'!$A87,'Kontrolní List'!Z$1)</f>
        <v>0</v>
      </c>
      <c r="AA87">
        <f>INDEX(Data!$C$5:$BP$360,'Kontrolní List'!$A87,'Kontrolní List'!AA$1)</f>
        <v>0</v>
      </c>
      <c r="AB87">
        <f t="shared" si="12"/>
        <v>0</v>
      </c>
      <c r="AC87">
        <f>INDEX(Data!$C$5:$BP$360,'Kontrolní List'!$A87,'Kontrolní List'!AC$1)</f>
        <v>0</v>
      </c>
      <c r="AD87">
        <f>INDEX(Data!$C$5:$BP$360,'Kontrolní List'!$A87,'Kontrolní List'!AD$1)</f>
        <v>0</v>
      </c>
      <c r="AE87">
        <f>INDEX(Data!$C$5:$BP$360,'Kontrolní List'!$A87,'Kontrolní List'!AE$1)</f>
        <v>0</v>
      </c>
      <c r="AF87">
        <f>INDEX(Data!$C$5:$BP$360,'Kontrolní List'!$A87,'Kontrolní List'!AF$1)</f>
        <v>0</v>
      </c>
      <c r="AG87">
        <f>INDEX(Data!$C$5:$BP$360,'Kontrolní List'!$A87,'Kontrolní List'!AG$1)</f>
        <v>0</v>
      </c>
      <c r="AH87">
        <f>INDEX(Data!$C$5:$BP$360,'Kontrolní List'!$A87,'Kontrolní List'!AH$1)</f>
        <v>0</v>
      </c>
      <c r="AI87">
        <f>INDEX(Data!$C$5:$BP$360,'Kontrolní List'!$A87,'Kontrolní List'!AI$1)</f>
        <v>0</v>
      </c>
      <c r="AJ87">
        <f>INDEX(Data!$C$5:$BP$360,'Kontrolní List'!$A87,'Kontrolní List'!AJ$1)</f>
        <v>0</v>
      </c>
      <c r="AK87">
        <f>INDEX(Data!$C$5:$BP$360,'Kontrolní List'!$A87,'Kontrolní List'!AK$1)</f>
        <v>0</v>
      </c>
      <c r="AL87">
        <f t="shared" si="13"/>
        <v>0</v>
      </c>
      <c r="AM87">
        <f>INDEX(Data!$C$5:$BP$360,'Kontrolní List'!$A87,'Kontrolní List'!AM$1)</f>
        <v>0</v>
      </c>
      <c r="AN87">
        <f>INDEX(Data!$C$5:$BP$360,'Kontrolní List'!$A87,'Kontrolní List'!AN$1)</f>
        <v>0</v>
      </c>
      <c r="AO87">
        <f>INDEX(Data!$C$5:$BP$360,'Kontrolní List'!$A87,'Kontrolní List'!AO$1)</f>
        <v>0</v>
      </c>
      <c r="AP87" t="b">
        <f t="shared" si="14"/>
        <v>1</v>
      </c>
      <c r="AQ87" t="b">
        <f t="shared" si="15"/>
        <v>1</v>
      </c>
      <c r="AR87" t="b">
        <f t="shared" si="16"/>
        <v>1</v>
      </c>
      <c r="AT87" s="35" t="e">
        <f t="shared" si="17"/>
        <v>#DIV/0!</v>
      </c>
      <c r="AU87" s="36" t="s">
        <v>570</v>
      </c>
      <c r="AV87" s="1"/>
    </row>
    <row r="88" spans="1:48" x14ac:dyDescent="0.25">
      <c r="A88">
        <v>86</v>
      </c>
      <c r="B88" t="str">
        <f>INDEX(Data!$C$5:$BP$360,'Kontrolní List'!$A88,'Kontrolní List'!B$1)</f>
        <v>KJ - Sušice, Pravdova</v>
      </c>
      <c r="C88" t="str">
        <f>INDEX(Data!$C$5:$BP$360,'Kontrolní List'!$A88,'Kontrolní List'!C$1)</f>
        <v>Únor</v>
      </c>
      <c r="D88">
        <f>INDEX(Data!$C$5:$BP$360,'Kontrolní List'!$A88,'Kontrolní List'!D$1)</f>
        <v>443.16899999999998</v>
      </c>
      <c r="E88">
        <f>INDEX(Data!$C$5:$BP$360,'Kontrolní List'!$A88,'Kontrolní List'!E$1)</f>
        <v>190.09</v>
      </c>
      <c r="F88">
        <f>INDEX(Data!$C$5:$BP$360,'Kontrolní List'!$A88,'Kontrolní List'!F$1)</f>
        <v>253.07900000000001</v>
      </c>
      <c r="G88">
        <f>INDEX(Data!$C$5:$BP$360,'Kontrolní List'!$A88,'Kontrolní List'!G$1)</f>
        <v>35.421999999999997</v>
      </c>
      <c r="H88">
        <f t="shared" si="9"/>
        <v>0</v>
      </c>
      <c r="I88">
        <f>INDEX(Data!$C$5:$BP$360,'Kontrolní List'!$A88,'Kontrolní List'!I$1)</f>
        <v>159.19300000000001</v>
      </c>
      <c r="J88">
        <f>INDEX(Data!$C$5:$BP$360,'Kontrolní List'!$A88,'Kontrolní List'!J$1)</f>
        <v>2.2029999999999998</v>
      </c>
      <c r="K88">
        <f>INDEX(Data!$C$5:$BP$360,'Kontrolní List'!$A88,'Kontrolní List'!K$1)</f>
        <v>2.9319999999999999</v>
      </c>
      <c r="L88">
        <f>INDEX(Data!$C$5:$BP$360,'Kontrolní List'!$A88,'Kontrolní List'!L$1)</f>
        <v>0</v>
      </c>
      <c r="M88">
        <f>INDEX(Data!$C$5:$BP$360,'Kontrolní List'!$A88,'Kontrolní List'!M$1)</f>
        <v>0</v>
      </c>
      <c r="N88">
        <f>INDEX(Data!$C$5:$BP$360,'Kontrolní List'!$A88,'Kontrolní List'!N$1)</f>
        <v>154.05799999999999</v>
      </c>
      <c r="O88">
        <f t="shared" si="10"/>
        <v>0</v>
      </c>
      <c r="P88">
        <f>INDEX(Data!$C$5:$BP$360,'Kontrolní List'!$A88,'Kontrolní List'!P$1)</f>
        <v>763</v>
      </c>
      <c r="Q88">
        <f>INDEX(Data!$C$5:$BP$360,'Kontrolní List'!$A88,'Kontrolní List'!Q$1)</f>
        <v>763</v>
      </c>
      <c r="R88">
        <f t="shared" si="11"/>
        <v>0</v>
      </c>
      <c r="S88">
        <f>INDEX(Data!$C$5:$BP$360,'Kontrolní List'!$A88,'Kontrolní List'!S$1)</f>
        <v>154.05799999999999</v>
      </c>
      <c r="T88">
        <f>INDEX(Data!$C$5:$BP$360,'Kontrolní List'!$A88,'Kontrolní List'!T$1)</f>
        <v>0</v>
      </c>
      <c r="U88">
        <f>INDEX(Data!$C$5:$BP$360,'Kontrolní List'!$A88,'Kontrolní List'!U$1)</f>
        <v>0</v>
      </c>
      <c r="V88">
        <f>INDEX(Data!$C$5:$BP$360,'Kontrolní List'!$A88,'Kontrolní List'!V$1)</f>
        <v>0</v>
      </c>
      <c r="W88">
        <f>INDEX(Data!$C$5:$BP$360,'Kontrolní List'!$A88,'Kontrolní List'!W$1)</f>
        <v>0</v>
      </c>
      <c r="X88">
        <f>INDEX(Data!$C$5:$BP$360,'Kontrolní List'!$A88,'Kontrolní List'!X$1)</f>
        <v>0</v>
      </c>
      <c r="Y88">
        <f>INDEX(Data!$C$5:$BP$360,'Kontrolní List'!$A88,'Kontrolní List'!Y$1)</f>
        <v>0</v>
      </c>
      <c r="Z88">
        <f>INDEX(Data!$C$5:$BP$360,'Kontrolní List'!$A88,'Kontrolní List'!Z$1)</f>
        <v>0</v>
      </c>
      <c r="AA88">
        <f>INDEX(Data!$C$5:$BP$360,'Kontrolní List'!$A88,'Kontrolní List'!AA$1)</f>
        <v>0</v>
      </c>
      <c r="AB88">
        <f t="shared" si="12"/>
        <v>0</v>
      </c>
      <c r="AC88">
        <f>INDEX(Data!$C$5:$BP$360,'Kontrolní List'!$A88,'Kontrolní List'!AC$1)</f>
        <v>763</v>
      </c>
      <c r="AD88">
        <f>INDEX(Data!$C$5:$BP$360,'Kontrolní List'!$A88,'Kontrolní List'!AD$1)</f>
        <v>0</v>
      </c>
      <c r="AE88">
        <f>INDEX(Data!$C$5:$BP$360,'Kontrolní List'!$A88,'Kontrolní List'!AE$1)</f>
        <v>0</v>
      </c>
      <c r="AF88">
        <f>INDEX(Data!$C$5:$BP$360,'Kontrolní List'!$A88,'Kontrolní List'!AF$1)</f>
        <v>0</v>
      </c>
      <c r="AG88">
        <f>INDEX(Data!$C$5:$BP$360,'Kontrolní List'!$A88,'Kontrolní List'!AG$1)</f>
        <v>0</v>
      </c>
      <c r="AH88">
        <f>INDEX(Data!$C$5:$BP$360,'Kontrolní List'!$A88,'Kontrolní List'!AH$1)</f>
        <v>0</v>
      </c>
      <c r="AI88">
        <f>INDEX(Data!$C$5:$BP$360,'Kontrolní List'!$A88,'Kontrolní List'!AI$1)</f>
        <v>0</v>
      </c>
      <c r="AJ88">
        <f>INDEX(Data!$C$5:$BP$360,'Kontrolní List'!$A88,'Kontrolní List'!AJ$1)</f>
        <v>0</v>
      </c>
      <c r="AK88">
        <f>INDEX(Data!$C$5:$BP$360,'Kontrolní List'!$A88,'Kontrolní List'!AK$1)</f>
        <v>0</v>
      </c>
      <c r="AL88">
        <f t="shared" si="13"/>
        <v>0</v>
      </c>
      <c r="AM88">
        <f>INDEX(Data!$C$5:$BP$360,'Kontrolní List'!$A88,'Kontrolní List'!AM$1)</f>
        <v>159.19300000000001</v>
      </c>
      <c r="AN88">
        <f>INDEX(Data!$C$5:$BP$360,'Kontrolní List'!$A88,'Kontrolní List'!AN$1)</f>
        <v>763</v>
      </c>
      <c r="AO88">
        <f>INDEX(Data!$C$5:$BP$360,'Kontrolní List'!$A88,'Kontrolní List'!AO$1)</f>
        <v>443.16899999999998</v>
      </c>
      <c r="AP88" t="b">
        <f t="shared" si="14"/>
        <v>1</v>
      </c>
      <c r="AQ88" t="b">
        <f t="shared" si="15"/>
        <v>1</v>
      </c>
      <c r="AR88" t="b">
        <f t="shared" si="16"/>
        <v>1</v>
      </c>
      <c r="AT88" s="35">
        <f t="shared" si="17"/>
        <v>0.83746255817632653</v>
      </c>
      <c r="AU88" s="36" t="s">
        <v>570</v>
      </c>
      <c r="AV88" s="1"/>
    </row>
    <row r="89" spans="1:48" x14ac:dyDescent="0.25">
      <c r="A89">
        <v>87</v>
      </c>
      <c r="B89" t="str">
        <f>INDEX(Data!$C$5:$BP$360,'Kontrolní List'!$A89,'Kontrolní List'!B$1)</f>
        <v>KJ - Sušice, Sirkařská</v>
      </c>
      <c r="C89" t="str">
        <f>INDEX(Data!$C$5:$BP$360,'Kontrolní List'!$A89,'Kontrolní List'!C$1)</f>
        <v>Únor</v>
      </c>
      <c r="D89">
        <f>INDEX(Data!$C$5:$BP$360,'Kontrolní List'!$A89,'Kontrolní List'!D$1)</f>
        <v>681.59299999999996</v>
      </c>
      <c r="E89">
        <f>INDEX(Data!$C$5:$BP$360,'Kontrolní List'!$A89,'Kontrolní List'!E$1)</f>
        <v>297.84800000000001</v>
      </c>
      <c r="F89">
        <f>INDEX(Data!$C$5:$BP$360,'Kontrolní List'!$A89,'Kontrolní List'!F$1)</f>
        <v>383.745</v>
      </c>
      <c r="G89">
        <f>INDEX(Data!$C$5:$BP$360,'Kontrolní List'!$A89,'Kontrolní List'!G$1)</f>
        <v>35.429000000000002</v>
      </c>
      <c r="H89">
        <f t="shared" si="9"/>
        <v>0</v>
      </c>
      <c r="I89">
        <f>INDEX(Data!$C$5:$BP$360,'Kontrolní List'!$A89,'Kontrolní List'!I$1)</f>
        <v>254.40899999999999</v>
      </c>
      <c r="J89">
        <f>INDEX(Data!$C$5:$BP$360,'Kontrolní List'!$A89,'Kontrolní List'!J$1)</f>
        <v>2.448</v>
      </c>
      <c r="K89">
        <f>INDEX(Data!$C$5:$BP$360,'Kontrolní List'!$A89,'Kontrolní List'!K$1)</f>
        <v>3.1539999999999999</v>
      </c>
      <c r="L89">
        <f>INDEX(Data!$C$5:$BP$360,'Kontrolní List'!$A89,'Kontrolní List'!L$1)</f>
        <v>0</v>
      </c>
      <c r="M89">
        <f>INDEX(Data!$C$5:$BP$360,'Kontrolní List'!$A89,'Kontrolní List'!M$1)</f>
        <v>0</v>
      </c>
      <c r="N89">
        <f>INDEX(Data!$C$5:$BP$360,'Kontrolní List'!$A89,'Kontrolní List'!N$1)</f>
        <v>248.80699999999999</v>
      </c>
      <c r="O89">
        <f t="shared" si="10"/>
        <v>0</v>
      </c>
      <c r="P89">
        <f>INDEX(Data!$C$5:$BP$360,'Kontrolní List'!$A89,'Kontrolní List'!P$1)</f>
        <v>1180</v>
      </c>
      <c r="Q89">
        <f>INDEX(Data!$C$5:$BP$360,'Kontrolní List'!$A89,'Kontrolní List'!Q$1)</f>
        <v>1180</v>
      </c>
      <c r="R89">
        <f t="shared" si="11"/>
        <v>0</v>
      </c>
      <c r="S89">
        <f>INDEX(Data!$C$5:$BP$360,'Kontrolní List'!$A89,'Kontrolní List'!S$1)</f>
        <v>248.80699999999999</v>
      </c>
      <c r="T89">
        <f>INDEX(Data!$C$5:$BP$360,'Kontrolní List'!$A89,'Kontrolní List'!T$1)</f>
        <v>0</v>
      </c>
      <c r="U89">
        <f>INDEX(Data!$C$5:$BP$360,'Kontrolní List'!$A89,'Kontrolní List'!U$1)</f>
        <v>0</v>
      </c>
      <c r="V89">
        <f>INDEX(Data!$C$5:$BP$360,'Kontrolní List'!$A89,'Kontrolní List'!V$1)</f>
        <v>0</v>
      </c>
      <c r="W89">
        <f>INDEX(Data!$C$5:$BP$360,'Kontrolní List'!$A89,'Kontrolní List'!W$1)</f>
        <v>0</v>
      </c>
      <c r="X89">
        <f>INDEX(Data!$C$5:$BP$360,'Kontrolní List'!$A89,'Kontrolní List'!X$1)</f>
        <v>0</v>
      </c>
      <c r="Y89">
        <f>INDEX(Data!$C$5:$BP$360,'Kontrolní List'!$A89,'Kontrolní List'!Y$1)</f>
        <v>0</v>
      </c>
      <c r="Z89">
        <f>INDEX(Data!$C$5:$BP$360,'Kontrolní List'!$A89,'Kontrolní List'!Z$1)</f>
        <v>0</v>
      </c>
      <c r="AA89">
        <f>INDEX(Data!$C$5:$BP$360,'Kontrolní List'!$A89,'Kontrolní List'!AA$1)</f>
        <v>0</v>
      </c>
      <c r="AB89">
        <f t="shared" si="12"/>
        <v>0</v>
      </c>
      <c r="AC89">
        <f>INDEX(Data!$C$5:$BP$360,'Kontrolní List'!$A89,'Kontrolní List'!AC$1)</f>
        <v>1180</v>
      </c>
      <c r="AD89">
        <f>INDEX(Data!$C$5:$BP$360,'Kontrolní List'!$A89,'Kontrolní List'!AD$1)</f>
        <v>0</v>
      </c>
      <c r="AE89">
        <f>INDEX(Data!$C$5:$BP$360,'Kontrolní List'!$A89,'Kontrolní List'!AE$1)</f>
        <v>0</v>
      </c>
      <c r="AF89">
        <f>INDEX(Data!$C$5:$BP$360,'Kontrolní List'!$A89,'Kontrolní List'!AF$1)</f>
        <v>0</v>
      </c>
      <c r="AG89">
        <f>INDEX(Data!$C$5:$BP$360,'Kontrolní List'!$A89,'Kontrolní List'!AG$1)</f>
        <v>0</v>
      </c>
      <c r="AH89">
        <f>INDEX(Data!$C$5:$BP$360,'Kontrolní List'!$A89,'Kontrolní List'!AH$1)</f>
        <v>0</v>
      </c>
      <c r="AI89">
        <f>INDEX(Data!$C$5:$BP$360,'Kontrolní List'!$A89,'Kontrolní List'!AI$1)</f>
        <v>0</v>
      </c>
      <c r="AJ89">
        <f>INDEX(Data!$C$5:$BP$360,'Kontrolní List'!$A89,'Kontrolní List'!AJ$1)</f>
        <v>0</v>
      </c>
      <c r="AK89">
        <f>INDEX(Data!$C$5:$BP$360,'Kontrolní List'!$A89,'Kontrolní List'!AK$1)</f>
        <v>0</v>
      </c>
      <c r="AL89">
        <f t="shared" si="13"/>
        <v>0</v>
      </c>
      <c r="AM89">
        <f>INDEX(Data!$C$5:$BP$360,'Kontrolní List'!$A89,'Kontrolní List'!AM$1)</f>
        <v>254.40899999999999</v>
      </c>
      <c r="AN89">
        <f>INDEX(Data!$C$5:$BP$360,'Kontrolní List'!$A89,'Kontrolní List'!AN$1)</f>
        <v>1180</v>
      </c>
      <c r="AO89">
        <f>INDEX(Data!$C$5:$BP$360,'Kontrolní List'!$A89,'Kontrolní List'!AO$1)</f>
        <v>681.59299999999996</v>
      </c>
      <c r="AP89" t="b">
        <f t="shared" si="14"/>
        <v>1</v>
      </c>
      <c r="AQ89" t="b">
        <f t="shared" si="15"/>
        <v>1</v>
      </c>
      <c r="AR89" t="b">
        <f t="shared" si="16"/>
        <v>1</v>
      </c>
      <c r="AT89" s="35">
        <f t="shared" si="17"/>
        <v>0.85415604000888767</v>
      </c>
      <c r="AU89" s="36" t="s">
        <v>570</v>
      </c>
      <c r="AV89" s="1"/>
    </row>
    <row r="90" spans="1:48" x14ac:dyDescent="0.25">
      <c r="A90">
        <v>88</v>
      </c>
      <c r="B90" t="str">
        <f>INDEX(Data!$C$5:$BP$360,'Kontrolní List'!$A90,'Kontrolní List'!B$1)</f>
        <v>KJ - Světlá nad Sázavou, Zámecká (areál sklárny)</v>
      </c>
      <c r="C90" t="str">
        <f>INDEX(Data!$C$5:$BP$360,'Kontrolní List'!$A90,'Kontrolní List'!C$1)</f>
        <v>Únor</v>
      </c>
      <c r="D90">
        <f>INDEX(Data!$C$5:$BP$360,'Kontrolní List'!$A90,'Kontrolní List'!D$1)</f>
        <v>1287.239</v>
      </c>
      <c r="E90">
        <f>INDEX(Data!$C$5:$BP$360,'Kontrolní List'!$A90,'Kontrolní List'!E$1)</f>
        <v>602.15700000000004</v>
      </c>
      <c r="F90">
        <f>INDEX(Data!$C$5:$BP$360,'Kontrolní List'!$A90,'Kontrolní List'!F$1)</f>
        <v>685.08199999999999</v>
      </c>
      <c r="G90">
        <f>INDEX(Data!$C$5:$BP$360,'Kontrolní List'!$A90,'Kontrolní List'!G$1)</f>
        <v>35.335000000000001</v>
      </c>
      <c r="H90">
        <f t="shared" si="9"/>
        <v>0</v>
      </c>
      <c r="I90">
        <f>INDEX(Data!$C$5:$BP$360,'Kontrolní List'!$A90,'Kontrolní List'!I$1)</f>
        <v>479.52</v>
      </c>
      <c r="J90">
        <f>INDEX(Data!$C$5:$BP$360,'Kontrolní List'!$A90,'Kontrolní List'!J$1)</f>
        <v>5.6369999999999996</v>
      </c>
      <c r="K90">
        <f>INDEX(Data!$C$5:$BP$360,'Kontrolní List'!$A90,'Kontrolní List'!K$1)</f>
        <v>6.4130000000000003</v>
      </c>
      <c r="L90">
        <f>INDEX(Data!$C$5:$BP$360,'Kontrolní List'!$A90,'Kontrolní List'!L$1)</f>
        <v>0</v>
      </c>
      <c r="M90">
        <f>INDEX(Data!$C$5:$BP$360,'Kontrolní List'!$A90,'Kontrolní List'!M$1)</f>
        <v>0</v>
      </c>
      <c r="N90">
        <f>INDEX(Data!$C$5:$BP$360,'Kontrolní List'!$A90,'Kontrolní List'!N$1)</f>
        <v>467.47</v>
      </c>
      <c r="O90">
        <f t="shared" si="10"/>
        <v>0</v>
      </c>
      <c r="P90">
        <f>INDEX(Data!$C$5:$BP$360,'Kontrolní List'!$A90,'Kontrolní List'!P$1)</f>
        <v>1964</v>
      </c>
      <c r="Q90">
        <f>INDEX(Data!$C$5:$BP$360,'Kontrolní List'!$A90,'Kontrolní List'!Q$1)</f>
        <v>1964</v>
      </c>
      <c r="R90">
        <f t="shared" si="11"/>
        <v>0</v>
      </c>
      <c r="S90">
        <f>INDEX(Data!$C$5:$BP$360,'Kontrolní List'!$A90,'Kontrolní List'!S$1)</f>
        <v>467.47</v>
      </c>
      <c r="T90">
        <f>INDEX(Data!$C$5:$BP$360,'Kontrolní List'!$A90,'Kontrolní List'!T$1)</f>
        <v>0</v>
      </c>
      <c r="U90">
        <f>INDEX(Data!$C$5:$BP$360,'Kontrolní List'!$A90,'Kontrolní List'!U$1)</f>
        <v>0</v>
      </c>
      <c r="V90">
        <f>INDEX(Data!$C$5:$BP$360,'Kontrolní List'!$A90,'Kontrolní List'!V$1)</f>
        <v>0</v>
      </c>
      <c r="W90">
        <f>INDEX(Data!$C$5:$BP$360,'Kontrolní List'!$A90,'Kontrolní List'!W$1)</f>
        <v>0</v>
      </c>
      <c r="X90">
        <f>INDEX(Data!$C$5:$BP$360,'Kontrolní List'!$A90,'Kontrolní List'!X$1)</f>
        <v>0</v>
      </c>
      <c r="Y90">
        <f>INDEX(Data!$C$5:$BP$360,'Kontrolní List'!$A90,'Kontrolní List'!Y$1)</f>
        <v>0</v>
      </c>
      <c r="Z90">
        <f>INDEX(Data!$C$5:$BP$360,'Kontrolní List'!$A90,'Kontrolní List'!Z$1)</f>
        <v>0</v>
      </c>
      <c r="AA90">
        <f>INDEX(Data!$C$5:$BP$360,'Kontrolní List'!$A90,'Kontrolní List'!AA$1)</f>
        <v>0</v>
      </c>
      <c r="AB90">
        <f t="shared" si="12"/>
        <v>0</v>
      </c>
      <c r="AC90">
        <f>INDEX(Data!$C$5:$BP$360,'Kontrolní List'!$A90,'Kontrolní List'!AC$1)</f>
        <v>1964</v>
      </c>
      <c r="AD90">
        <f>INDEX(Data!$C$5:$BP$360,'Kontrolní List'!$A90,'Kontrolní List'!AD$1)</f>
        <v>0</v>
      </c>
      <c r="AE90">
        <f>INDEX(Data!$C$5:$BP$360,'Kontrolní List'!$A90,'Kontrolní List'!AE$1)</f>
        <v>0</v>
      </c>
      <c r="AF90">
        <f>INDEX(Data!$C$5:$BP$360,'Kontrolní List'!$A90,'Kontrolní List'!AF$1)</f>
        <v>0</v>
      </c>
      <c r="AG90">
        <f>INDEX(Data!$C$5:$BP$360,'Kontrolní List'!$A90,'Kontrolní List'!AG$1)</f>
        <v>0</v>
      </c>
      <c r="AH90">
        <f>INDEX(Data!$C$5:$BP$360,'Kontrolní List'!$A90,'Kontrolní List'!AH$1)</f>
        <v>0</v>
      </c>
      <c r="AI90">
        <f>INDEX(Data!$C$5:$BP$360,'Kontrolní List'!$A90,'Kontrolní List'!AI$1)</f>
        <v>0</v>
      </c>
      <c r="AJ90">
        <f>INDEX(Data!$C$5:$BP$360,'Kontrolní List'!$A90,'Kontrolní List'!AJ$1)</f>
        <v>0</v>
      </c>
      <c r="AK90">
        <f>INDEX(Data!$C$5:$BP$360,'Kontrolní List'!$A90,'Kontrolní List'!AK$1)</f>
        <v>0</v>
      </c>
      <c r="AL90">
        <f t="shared" si="13"/>
        <v>0</v>
      </c>
      <c r="AM90">
        <f>INDEX(Data!$C$5:$BP$360,'Kontrolní List'!$A90,'Kontrolní List'!AM$1)</f>
        <v>479.52</v>
      </c>
      <c r="AN90">
        <f>INDEX(Data!$C$5:$BP$360,'Kontrolní List'!$A90,'Kontrolní List'!AN$1)</f>
        <v>1964</v>
      </c>
      <c r="AO90">
        <f>INDEX(Data!$C$5:$BP$360,'Kontrolní List'!$A90,'Kontrolní List'!AO$1)</f>
        <v>1287.239</v>
      </c>
      <c r="AP90" t="b">
        <f t="shared" si="14"/>
        <v>1</v>
      </c>
      <c r="AQ90" t="b">
        <f t="shared" si="15"/>
        <v>1</v>
      </c>
      <c r="AR90" t="b">
        <f t="shared" si="16"/>
        <v>1</v>
      </c>
      <c r="AT90" s="35">
        <f t="shared" si="17"/>
        <v>0.79633662090377588</v>
      </c>
      <c r="AU90" s="36" t="s">
        <v>570</v>
      </c>
      <c r="AV90" s="1"/>
    </row>
    <row r="91" spans="1:48" x14ac:dyDescent="0.25">
      <c r="A91">
        <v>89</v>
      </c>
      <c r="B91" t="str">
        <f>INDEX(Data!$C$5:$BP$360,'Kontrolní List'!$A91,'Kontrolní List'!B$1)</f>
        <v>KJ - Šternberk</v>
      </c>
      <c r="C91" t="str">
        <f>INDEX(Data!$C$5:$BP$360,'Kontrolní List'!$A91,'Kontrolní List'!C$1)</f>
        <v>Únor</v>
      </c>
      <c r="D91">
        <f>INDEX(Data!$C$5:$BP$360,'Kontrolní List'!$A91,'Kontrolní List'!D$1)</f>
        <v>666.01400000000001</v>
      </c>
      <c r="E91">
        <f>INDEX(Data!$C$5:$BP$360,'Kontrolní List'!$A91,'Kontrolní List'!E$1)</f>
        <v>304.49799999999999</v>
      </c>
      <c r="F91">
        <f>INDEX(Data!$C$5:$BP$360,'Kontrolní List'!$A91,'Kontrolní List'!F$1)</f>
        <v>361.51600000000002</v>
      </c>
      <c r="G91">
        <f>INDEX(Data!$C$5:$BP$360,'Kontrolní List'!$A91,'Kontrolní List'!G$1)</f>
        <v>34.829000000000001</v>
      </c>
      <c r="H91">
        <f t="shared" si="9"/>
        <v>0</v>
      </c>
      <c r="I91">
        <f>INDEX(Data!$C$5:$BP$360,'Kontrolní List'!$A91,'Kontrolní List'!I$1)</f>
        <v>244.73</v>
      </c>
      <c r="J91">
        <f>INDEX(Data!$C$5:$BP$360,'Kontrolní List'!$A91,'Kontrolní List'!J$1)</f>
        <v>1.992</v>
      </c>
      <c r="K91">
        <f>INDEX(Data!$C$5:$BP$360,'Kontrolní List'!$A91,'Kontrolní List'!K$1)</f>
        <v>2.3639999999999999</v>
      </c>
      <c r="L91">
        <f>INDEX(Data!$C$5:$BP$360,'Kontrolní List'!$A91,'Kontrolní List'!L$1)</f>
        <v>0</v>
      </c>
      <c r="M91">
        <f>INDEX(Data!$C$5:$BP$360,'Kontrolní List'!$A91,'Kontrolní List'!M$1)</f>
        <v>0</v>
      </c>
      <c r="N91">
        <f>INDEX(Data!$C$5:$BP$360,'Kontrolní List'!$A91,'Kontrolní List'!N$1)</f>
        <v>240.374</v>
      </c>
      <c r="O91">
        <f t="shared" si="10"/>
        <v>0</v>
      </c>
      <c r="P91">
        <f>INDEX(Data!$C$5:$BP$360,'Kontrolní List'!$A91,'Kontrolní List'!P$1)</f>
        <v>1046</v>
      </c>
      <c r="Q91">
        <f>INDEX(Data!$C$5:$BP$360,'Kontrolní List'!$A91,'Kontrolní List'!Q$1)</f>
        <v>1046</v>
      </c>
      <c r="R91">
        <f t="shared" si="11"/>
        <v>0</v>
      </c>
      <c r="S91">
        <f>INDEX(Data!$C$5:$BP$360,'Kontrolní List'!$A91,'Kontrolní List'!S$1)</f>
        <v>240.374</v>
      </c>
      <c r="T91">
        <f>INDEX(Data!$C$5:$BP$360,'Kontrolní List'!$A91,'Kontrolní List'!T$1)</f>
        <v>0</v>
      </c>
      <c r="U91">
        <f>INDEX(Data!$C$5:$BP$360,'Kontrolní List'!$A91,'Kontrolní List'!U$1)</f>
        <v>0</v>
      </c>
      <c r="V91">
        <f>INDEX(Data!$C$5:$BP$360,'Kontrolní List'!$A91,'Kontrolní List'!V$1)</f>
        <v>0</v>
      </c>
      <c r="W91">
        <f>INDEX(Data!$C$5:$BP$360,'Kontrolní List'!$A91,'Kontrolní List'!W$1)</f>
        <v>0</v>
      </c>
      <c r="X91">
        <f>INDEX(Data!$C$5:$BP$360,'Kontrolní List'!$A91,'Kontrolní List'!X$1)</f>
        <v>0</v>
      </c>
      <c r="Y91">
        <f>INDEX(Data!$C$5:$BP$360,'Kontrolní List'!$A91,'Kontrolní List'!Y$1)</f>
        <v>0</v>
      </c>
      <c r="Z91">
        <f>INDEX(Data!$C$5:$BP$360,'Kontrolní List'!$A91,'Kontrolní List'!Z$1)</f>
        <v>0</v>
      </c>
      <c r="AA91">
        <f>INDEX(Data!$C$5:$BP$360,'Kontrolní List'!$A91,'Kontrolní List'!AA$1)</f>
        <v>0</v>
      </c>
      <c r="AB91">
        <f t="shared" si="12"/>
        <v>0</v>
      </c>
      <c r="AC91">
        <f>INDEX(Data!$C$5:$BP$360,'Kontrolní List'!$A91,'Kontrolní List'!AC$1)</f>
        <v>1046</v>
      </c>
      <c r="AD91">
        <f>INDEX(Data!$C$5:$BP$360,'Kontrolní List'!$A91,'Kontrolní List'!AD$1)</f>
        <v>0</v>
      </c>
      <c r="AE91">
        <f>INDEX(Data!$C$5:$BP$360,'Kontrolní List'!$A91,'Kontrolní List'!AE$1)</f>
        <v>0</v>
      </c>
      <c r="AF91">
        <f>INDEX(Data!$C$5:$BP$360,'Kontrolní List'!$A91,'Kontrolní List'!AF$1)</f>
        <v>0</v>
      </c>
      <c r="AG91">
        <f>INDEX(Data!$C$5:$BP$360,'Kontrolní List'!$A91,'Kontrolní List'!AG$1)</f>
        <v>0</v>
      </c>
      <c r="AH91">
        <f>INDEX(Data!$C$5:$BP$360,'Kontrolní List'!$A91,'Kontrolní List'!AH$1)</f>
        <v>0</v>
      </c>
      <c r="AI91">
        <f>INDEX(Data!$C$5:$BP$360,'Kontrolní List'!$A91,'Kontrolní List'!AI$1)</f>
        <v>0</v>
      </c>
      <c r="AJ91">
        <f>INDEX(Data!$C$5:$BP$360,'Kontrolní List'!$A91,'Kontrolní List'!AJ$1)</f>
        <v>0</v>
      </c>
      <c r="AK91">
        <f>INDEX(Data!$C$5:$BP$360,'Kontrolní List'!$A91,'Kontrolní List'!AK$1)</f>
        <v>0</v>
      </c>
      <c r="AL91">
        <f t="shared" si="13"/>
        <v>0</v>
      </c>
      <c r="AM91">
        <f>INDEX(Data!$C$5:$BP$360,'Kontrolní List'!$A91,'Kontrolní List'!AM$1)</f>
        <v>244.73</v>
      </c>
      <c r="AN91">
        <f>INDEX(Data!$C$5:$BP$360,'Kontrolní List'!$A91,'Kontrolní List'!AN$1)</f>
        <v>1046</v>
      </c>
      <c r="AO91">
        <f>INDEX(Data!$C$5:$BP$360,'Kontrolní List'!$A91,'Kontrolní List'!AO$1)</f>
        <v>666.01400000000001</v>
      </c>
      <c r="AP91" t="b">
        <f t="shared" si="14"/>
        <v>1</v>
      </c>
      <c r="AQ91" t="b">
        <f t="shared" si="15"/>
        <v>1</v>
      </c>
      <c r="AR91" t="b">
        <f t="shared" si="16"/>
        <v>1</v>
      </c>
      <c r="AT91" s="35">
        <f t="shared" si="17"/>
        <v>0.80371517048523833</v>
      </c>
      <c r="AU91" s="36" t="s">
        <v>570</v>
      </c>
      <c r="AV91" s="1"/>
    </row>
    <row r="92" spans="1:48" x14ac:dyDescent="0.25">
      <c r="A92">
        <v>90</v>
      </c>
      <c r="B92" t="str">
        <f>INDEX(Data!$C$5:$BP$360,'Kontrolní List'!$A92,'Kontrolní List'!B$1)</f>
        <v>KJ - Šumperk</v>
      </c>
      <c r="C92" t="str">
        <f>INDEX(Data!$C$5:$BP$360,'Kontrolní List'!$A92,'Kontrolní List'!C$1)</f>
        <v>Únor</v>
      </c>
      <c r="D92">
        <f>INDEX(Data!$C$5:$BP$360,'Kontrolní List'!$A92,'Kontrolní List'!D$1)</f>
        <v>1107.6500000000001</v>
      </c>
      <c r="E92">
        <f>INDEX(Data!$C$5:$BP$360,'Kontrolní List'!$A92,'Kontrolní List'!E$1)</f>
        <v>536.37099999999998</v>
      </c>
      <c r="F92">
        <f>INDEX(Data!$C$5:$BP$360,'Kontrolní List'!$A92,'Kontrolní List'!F$1)</f>
        <v>571.279</v>
      </c>
      <c r="G92">
        <f>INDEX(Data!$C$5:$BP$360,'Kontrolní List'!$A92,'Kontrolní List'!G$1)</f>
        <v>34.828000000000003</v>
      </c>
      <c r="H92">
        <f t="shared" si="9"/>
        <v>0</v>
      </c>
      <c r="I92">
        <f>INDEX(Data!$C$5:$BP$360,'Kontrolní List'!$A92,'Kontrolní List'!I$1)</f>
        <v>414.15699999999998</v>
      </c>
      <c r="J92">
        <f>INDEX(Data!$C$5:$BP$360,'Kontrolní List'!$A92,'Kontrolní List'!J$1)</f>
        <v>5.7450000000000001</v>
      </c>
      <c r="K92">
        <f>INDEX(Data!$C$5:$BP$360,'Kontrolní List'!$A92,'Kontrolní List'!K$1)</f>
        <v>6.1180000000000003</v>
      </c>
      <c r="L92">
        <f>INDEX(Data!$C$5:$BP$360,'Kontrolní List'!$A92,'Kontrolní List'!L$1)</f>
        <v>0</v>
      </c>
      <c r="M92">
        <f>INDEX(Data!$C$5:$BP$360,'Kontrolní List'!$A92,'Kontrolní List'!M$1)</f>
        <v>0</v>
      </c>
      <c r="N92">
        <f>INDEX(Data!$C$5:$BP$360,'Kontrolní List'!$A92,'Kontrolní List'!N$1)</f>
        <v>402.29399999999998</v>
      </c>
      <c r="O92">
        <f t="shared" si="10"/>
        <v>0</v>
      </c>
      <c r="P92">
        <f>INDEX(Data!$C$5:$BP$360,'Kontrolní List'!$A92,'Kontrolní List'!P$1)</f>
        <v>1588</v>
      </c>
      <c r="Q92">
        <f>INDEX(Data!$C$5:$BP$360,'Kontrolní List'!$A92,'Kontrolní List'!Q$1)</f>
        <v>1588</v>
      </c>
      <c r="R92">
        <f t="shared" si="11"/>
        <v>0</v>
      </c>
      <c r="S92">
        <f>INDEX(Data!$C$5:$BP$360,'Kontrolní List'!$A92,'Kontrolní List'!S$1)</f>
        <v>402.29399999999998</v>
      </c>
      <c r="T92">
        <f>INDEX(Data!$C$5:$BP$360,'Kontrolní List'!$A92,'Kontrolní List'!T$1)</f>
        <v>0</v>
      </c>
      <c r="U92">
        <f>INDEX(Data!$C$5:$BP$360,'Kontrolní List'!$A92,'Kontrolní List'!U$1)</f>
        <v>0</v>
      </c>
      <c r="V92">
        <f>INDEX(Data!$C$5:$BP$360,'Kontrolní List'!$A92,'Kontrolní List'!V$1)</f>
        <v>0</v>
      </c>
      <c r="W92">
        <f>INDEX(Data!$C$5:$BP$360,'Kontrolní List'!$A92,'Kontrolní List'!W$1)</f>
        <v>0</v>
      </c>
      <c r="X92">
        <f>INDEX(Data!$C$5:$BP$360,'Kontrolní List'!$A92,'Kontrolní List'!X$1)</f>
        <v>0</v>
      </c>
      <c r="Y92">
        <f>INDEX(Data!$C$5:$BP$360,'Kontrolní List'!$A92,'Kontrolní List'!Y$1)</f>
        <v>0</v>
      </c>
      <c r="Z92">
        <f>INDEX(Data!$C$5:$BP$360,'Kontrolní List'!$A92,'Kontrolní List'!Z$1)</f>
        <v>0</v>
      </c>
      <c r="AA92">
        <f>INDEX(Data!$C$5:$BP$360,'Kontrolní List'!$A92,'Kontrolní List'!AA$1)</f>
        <v>0</v>
      </c>
      <c r="AB92">
        <f t="shared" si="12"/>
        <v>0</v>
      </c>
      <c r="AC92">
        <f>INDEX(Data!$C$5:$BP$360,'Kontrolní List'!$A92,'Kontrolní List'!AC$1)</f>
        <v>1588</v>
      </c>
      <c r="AD92">
        <f>INDEX(Data!$C$5:$BP$360,'Kontrolní List'!$A92,'Kontrolní List'!AD$1)</f>
        <v>0</v>
      </c>
      <c r="AE92">
        <f>INDEX(Data!$C$5:$BP$360,'Kontrolní List'!$A92,'Kontrolní List'!AE$1)</f>
        <v>0</v>
      </c>
      <c r="AF92">
        <f>INDEX(Data!$C$5:$BP$360,'Kontrolní List'!$A92,'Kontrolní List'!AF$1)</f>
        <v>0</v>
      </c>
      <c r="AG92">
        <f>INDEX(Data!$C$5:$BP$360,'Kontrolní List'!$A92,'Kontrolní List'!AG$1)</f>
        <v>0</v>
      </c>
      <c r="AH92">
        <f>INDEX(Data!$C$5:$BP$360,'Kontrolní List'!$A92,'Kontrolní List'!AH$1)</f>
        <v>0</v>
      </c>
      <c r="AI92">
        <f>INDEX(Data!$C$5:$BP$360,'Kontrolní List'!$A92,'Kontrolní List'!AI$1)</f>
        <v>0</v>
      </c>
      <c r="AJ92">
        <f>INDEX(Data!$C$5:$BP$360,'Kontrolní List'!$A92,'Kontrolní List'!AJ$1)</f>
        <v>0</v>
      </c>
      <c r="AK92">
        <f>INDEX(Data!$C$5:$BP$360,'Kontrolní List'!$A92,'Kontrolní List'!AK$1)</f>
        <v>0</v>
      </c>
      <c r="AL92">
        <f t="shared" si="13"/>
        <v>0</v>
      </c>
      <c r="AM92">
        <f>INDEX(Data!$C$5:$BP$360,'Kontrolní List'!$A92,'Kontrolní List'!AM$1)</f>
        <v>414.15699999999998</v>
      </c>
      <c r="AN92">
        <f>INDEX(Data!$C$5:$BP$360,'Kontrolní List'!$A92,'Kontrolní List'!AN$1)</f>
        <v>1588</v>
      </c>
      <c r="AO92">
        <f>INDEX(Data!$C$5:$BP$360,'Kontrolní List'!$A92,'Kontrolní List'!AO$1)</f>
        <v>1107.6500000000001</v>
      </c>
      <c r="AP92" t="b">
        <f t="shared" si="14"/>
        <v>1</v>
      </c>
      <c r="AQ92" t="b">
        <f t="shared" si="15"/>
        <v>1</v>
      </c>
      <c r="AR92" t="b">
        <f t="shared" si="16"/>
        <v>1</v>
      </c>
      <c r="AT92" s="35">
        <f t="shared" si="17"/>
        <v>0.77214653646107612</v>
      </c>
      <c r="AU92" s="36" t="s">
        <v>570</v>
      </c>
      <c r="AV92" s="1"/>
    </row>
    <row r="93" spans="1:48" x14ac:dyDescent="0.25">
      <c r="A93">
        <v>91</v>
      </c>
      <c r="B93" t="str">
        <f>INDEX(Data!$C$5:$BP$360,'Kontrolní List'!$A93,'Kontrolní List'!B$1)</f>
        <v>KJ - Tanvald</v>
      </c>
      <c r="C93" t="str">
        <f>INDEX(Data!$C$5:$BP$360,'Kontrolní List'!$A93,'Kontrolní List'!C$1)</f>
        <v>Únor</v>
      </c>
      <c r="D93">
        <f>INDEX(Data!$C$5:$BP$360,'Kontrolní List'!$A93,'Kontrolní List'!D$1)</f>
        <v>2238.1239999999998</v>
      </c>
      <c r="E93">
        <f>INDEX(Data!$C$5:$BP$360,'Kontrolní List'!$A93,'Kontrolní List'!E$1)</f>
        <v>1058.5350000000001</v>
      </c>
      <c r="F93">
        <f>INDEX(Data!$C$5:$BP$360,'Kontrolní List'!$A93,'Kontrolní List'!F$1)</f>
        <v>1179.5889999999999</v>
      </c>
      <c r="G93">
        <f>INDEX(Data!$C$5:$BP$360,'Kontrolní List'!$A93,'Kontrolní List'!G$1)</f>
        <v>35.369</v>
      </c>
      <c r="H93">
        <f t="shared" si="9"/>
        <v>0</v>
      </c>
      <c r="I93">
        <f>INDEX(Data!$C$5:$BP$360,'Kontrolní List'!$A93,'Kontrolní List'!I$1)</f>
        <v>834.31</v>
      </c>
      <c r="J93">
        <f>INDEX(Data!$C$5:$BP$360,'Kontrolní List'!$A93,'Kontrolní List'!J$1)</f>
        <v>2.1110000000000002</v>
      </c>
      <c r="K93">
        <f>INDEX(Data!$C$5:$BP$360,'Kontrolní List'!$A93,'Kontrolní List'!K$1)</f>
        <v>2.3530000000000002</v>
      </c>
      <c r="L93">
        <f>INDEX(Data!$C$5:$BP$360,'Kontrolní List'!$A93,'Kontrolní List'!L$1)</f>
        <v>0</v>
      </c>
      <c r="M93">
        <f>INDEX(Data!$C$5:$BP$360,'Kontrolní List'!$A93,'Kontrolní List'!M$1)</f>
        <v>0</v>
      </c>
      <c r="N93">
        <f>INDEX(Data!$C$5:$BP$360,'Kontrolní List'!$A93,'Kontrolní List'!N$1)</f>
        <v>829.846</v>
      </c>
      <c r="O93">
        <f t="shared" si="10"/>
        <v>0</v>
      </c>
      <c r="P93">
        <f>INDEX(Data!$C$5:$BP$360,'Kontrolní List'!$A93,'Kontrolní List'!P$1)</f>
        <v>3347</v>
      </c>
      <c r="Q93">
        <f>INDEX(Data!$C$5:$BP$360,'Kontrolní List'!$A93,'Kontrolní List'!Q$1)</f>
        <v>3347</v>
      </c>
      <c r="R93">
        <f t="shared" si="11"/>
        <v>0</v>
      </c>
      <c r="S93">
        <f>INDEX(Data!$C$5:$BP$360,'Kontrolní List'!$A93,'Kontrolní List'!S$1)</f>
        <v>829.846</v>
      </c>
      <c r="T93">
        <f>INDEX(Data!$C$5:$BP$360,'Kontrolní List'!$A93,'Kontrolní List'!T$1)</f>
        <v>0</v>
      </c>
      <c r="U93">
        <f>INDEX(Data!$C$5:$BP$360,'Kontrolní List'!$A93,'Kontrolní List'!U$1)</f>
        <v>0</v>
      </c>
      <c r="V93">
        <f>INDEX(Data!$C$5:$BP$360,'Kontrolní List'!$A93,'Kontrolní List'!V$1)</f>
        <v>0</v>
      </c>
      <c r="W93">
        <f>INDEX(Data!$C$5:$BP$360,'Kontrolní List'!$A93,'Kontrolní List'!W$1)</f>
        <v>0</v>
      </c>
      <c r="X93">
        <f>INDEX(Data!$C$5:$BP$360,'Kontrolní List'!$A93,'Kontrolní List'!X$1)</f>
        <v>0</v>
      </c>
      <c r="Y93">
        <f>INDEX(Data!$C$5:$BP$360,'Kontrolní List'!$A93,'Kontrolní List'!Y$1)</f>
        <v>0</v>
      </c>
      <c r="Z93">
        <f>INDEX(Data!$C$5:$BP$360,'Kontrolní List'!$A93,'Kontrolní List'!Z$1)</f>
        <v>0</v>
      </c>
      <c r="AA93">
        <f>INDEX(Data!$C$5:$BP$360,'Kontrolní List'!$A93,'Kontrolní List'!AA$1)</f>
        <v>0</v>
      </c>
      <c r="AB93">
        <f t="shared" si="12"/>
        <v>0</v>
      </c>
      <c r="AC93">
        <f>INDEX(Data!$C$5:$BP$360,'Kontrolní List'!$A93,'Kontrolní List'!AC$1)</f>
        <v>3347</v>
      </c>
      <c r="AD93">
        <f>INDEX(Data!$C$5:$BP$360,'Kontrolní List'!$A93,'Kontrolní List'!AD$1)</f>
        <v>0</v>
      </c>
      <c r="AE93">
        <f>INDEX(Data!$C$5:$BP$360,'Kontrolní List'!$A93,'Kontrolní List'!AE$1)</f>
        <v>0</v>
      </c>
      <c r="AF93">
        <f>INDEX(Data!$C$5:$BP$360,'Kontrolní List'!$A93,'Kontrolní List'!AF$1)</f>
        <v>0</v>
      </c>
      <c r="AG93">
        <f>INDEX(Data!$C$5:$BP$360,'Kontrolní List'!$A93,'Kontrolní List'!AG$1)</f>
        <v>0</v>
      </c>
      <c r="AH93">
        <f>INDEX(Data!$C$5:$BP$360,'Kontrolní List'!$A93,'Kontrolní List'!AH$1)</f>
        <v>0</v>
      </c>
      <c r="AI93">
        <f>INDEX(Data!$C$5:$BP$360,'Kontrolní List'!$A93,'Kontrolní List'!AI$1)</f>
        <v>0</v>
      </c>
      <c r="AJ93">
        <f>INDEX(Data!$C$5:$BP$360,'Kontrolní List'!$A93,'Kontrolní List'!AJ$1)</f>
        <v>0</v>
      </c>
      <c r="AK93">
        <f>INDEX(Data!$C$5:$BP$360,'Kontrolní List'!$A93,'Kontrolní List'!AK$1)</f>
        <v>0</v>
      </c>
      <c r="AL93">
        <f t="shared" si="13"/>
        <v>0</v>
      </c>
      <c r="AM93">
        <f>INDEX(Data!$C$5:$BP$360,'Kontrolní List'!$A93,'Kontrolní List'!AM$1)</f>
        <v>834.31</v>
      </c>
      <c r="AN93">
        <f>INDEX(Data!$C$5:$BP$360,'Kontrolní List'!$A93,'Kontrolní List'!AN$1)</f>
        <v>3347</v>
      </c>
      <c r="AO93">
        <f>INDEX(Data!$C$5:$BP$360,'Kontrolní List'!$A93,'Kontrolní List'!AO$1)</f>
        <v>2238.1239999999998</v>
      </c>
      <c r="AP93" t="b">
        <f t="shared" si="14"/>
        <v>1</v>
      </c>
      <c r="AQ93" t="b">
        <f t="shared" si="15"/>
        <v>1</v>
      </c>
      <c r="AR93" t="b">
        <f t="shared" si="16"/>
        <v>1</v>
      </c>
      <c r="AT93" s="35">
        <f t="shared" si="17"/>
        <v>0.78817448104851306</v>
      </c>
      <c r="AU93" s="36" t="s">
        <v>570</v>
      </c>
      <c r="AV93" s="1"/>
    </row>
    <row r="94" spans="1:48" x14ac:dyDescent="0.25">
      <c r="A94">
        <v>92</v>
      </c>
      <c r="B94" t="str">
        <f>INDEX(Data!$C$5:$BP$360,'Kontrolní List'!$A94,'Kontrolní List'!B$1)</f>
        <v>KJ - Ústí nad Orlicí</v>
      </c>
      <c r="C94" t="str">
        <f>INDEX(Data!$C$5:$BP$360,'Kontrolní List'!$A94,'Kontrolní List'!C$1)</f>
        <v>Únor</v>
      </c>
      <c r="D94">
        <f>INDEX(Data!$C$5:$BP$360,'Kontrolní List'!$A94,'Kontrolní List'!D$1)</f>
        <v>1998.704</v>
      </c>
      <c r="E94">
        <f>INDEX(Data!$C$5:$BP$360,'Kontrolní List'!$A94,'Kontrolní List'!E$1)</f>
        <v>931.86699999999996</v>
      </c>
      <c r="F94">
        <f>INDEX(Data!$C$5:$BP$360,'Kontrolní List'!$A94,'Kontrolní List'!F$1)</f>
        <v>1066.837</v>
      </c>
      <c r="G94">
        <f>INDEX(Data!$C$5:$BP$360,'Kontrolní List'!$A94,'Kontrolní List'!G$1)</f>
        <v>35.008000000000003</v>
      </c>
      <c r="H94">
        <f t="shared" si="9"/>
        <v>0</v>
      </c>
      <c r="I94">
        <f>INDEX(Data!$C$5:$BP$360,'Kontrolní List'!$A94,'Kontrolní List'!I$1)</f>
        <v>738.09500000000003</v>
      </c>
      <c r="J94">
        <f>INDEX(Data!$C$5:$BP$360,'Kontrolní List'!$A94,'Kontrolní List'!J$1)</f>
        <v>12.289</v>
      </c>
      <c r="K94">
        <f>INDEX(Data!$C$5:$BP$360,'Kontrolní List'!$A94,'Kontrolní List'!K$1)</f>
        <v>14.068</v>
      </c>
      <c r="L94">
        <f>INDEX(Data!$C$5:$BP$360,'Kontrolní List'!$A94,'Kontrolní List'!L$1)</f>
        <v>0</v>
      </c>
      <c r="M94">
        <f>INDEX(Data!$C$5:$BP$360,'Kontrolní List'!$A94,'Kontrolní List'!M$1)</f>
        <v>0</v>
      </c>
      <c r="N94">
        <f>INDEX(Data!$C$5:$BP$360,'Kontrolní List'!$A94,'Kontrolní List'!N$1)</f>
        <v>711.73800000000006</v>
      </c>
      <c r="O94">
        <f t="shared" si="10"/>
        <v>0</v>
      </c>
      <c r="P94">
        <f>INDEX(Data!$C$5:$BP$360,'Kontrolní List'!$A94,'Kontrolní List'!P$1)</f>
        <v>3042</v>
      </c>
      <c r="Q94">
        <f>INDEX(Data!$C$5:$BP$360,'Kontrolní List'!$A94,'Kontrolní List'!Q$1)</f>
        <v>3042</v>
      </c>
      <c r="R94">
        <f t="shared" si="11"/>
        <v>0</v>
      </c>
      <c r="S94">
        <f>INDEX(Data!$C$5:$BP$360,'Kontrolní List'!$A94,'Kontrolní List'!S$1)</f>
        <v>711.73800000000006</v>
      </c>
      <c r="T94">
        <f>INDEX(Data!$C$5:$BP$360,'Kontrolní List'!$A94,'Kontrolní List'!T$1)</f>
        <v>0</v>
      </c>
      <c r="U94">
        <f>INDEX(Data!$C$5:$BP$360,'Kontrolní List'!$A94,'Kontrolní List'!U$1)</f>
        <v>0</v>
      </c>
      <c r="V94">
        <f>INDEX(Data!$C$5:$BP$360,'Kontrolní List'!$A94,'Kontrolní List'!V$1)</f>
        <v>0</v>
      </c>
      <c r="W94">
        <f>INDEX(Data!$C$5:$BP$360,'Kontrolní List'!$A94,'Kontrolní List'!W$1)</f>
        <v>0</v>
      </c>
      <c r="X94">
        <f>INDEX(Data!$C$5:$BP$360,'Kontrolní List'!$A94,'Kontrolní List'!X$1)</f>
        <v>0</v>
      </c>
      <c r="Y94">
        <f>INDEX(Data!$C$5:$BP$360,'Kontrolní List'!$A94,'Kontrolní List'!Y$1)</f>
        <v>0</v>
      </c>
      <c r="Z94">
        <f>INDEX(Data!$C$5:$BP$360,'Kontrolní List'!$A94,'Kontrolní List'!Z$1)</f>
        <v>0</v>
      </c>
      <c r="AA94">
        <f>INDEX(Data!$C$5:$BP$360,'Kontrolní List'!$A94,'Kontrolní List'!AA$1)</f>
        <v>0</v>
      </c>
      <c r="AB94">
        <f t="shared" si="12"/>
        <v>0</v>
      </c>
      <c r="AC94">
        <f>INDEX(Data!$C$5:$BP$360,'Kontrolní List'!$A94,'Kontrolní List'!AC$1)</f>
        <v>3042</v>
      </c>
      <c r="AD94">
        <f>INDEX(Data!$C$5:$BP$360,'Kontrolní List'!$A94,'Kontrolní List'!AD$1)</f>
        <v>0</v>
      </c>
      <c r="AE94">
        <f>INDEX(Data!$C$5:$BP$360,'Kontrolní List'!$A94,'Kontrolní List'!AE$1)</f>
        <v>0</v>
      </c>
      <c r="AF94">
        <f>INDEX(Data!$C$5:$BP$360,'Kontrolní List'!$A94,'Kontrolní List'!AF$1)</f>
        <v>0</v>
      </c>
      <c r="AG94">
        <f>INDEX(Data!$C$5:$BP$360,'Kontrolní List'!$A94,'Kontrolní List'!AG$1)</f>
        <v>0</v>
      </c>
      <c r="AH94">
        <f>INDEX(Data!$C$5:$BP$360,'Kontrolní List'!$A94,'Kontrolní List'!AH$1)</f>
        <v>0</v>
      </c>
      <c r="AI94">
        <f>INDEX(Data!$C$5:$BP$360,'Kontrolní List'!$A94,'Kontrolní List'!AI$1)</f>
        <v>0</v>
      </c>
      <c r="AJ94">
        <f>INDEX(Data!$C$5:$BP$360,'Kontrolní List'!$A94,'Kontrolní List'!AJ$1)</f>
        <v>0</v>
      </c>
      <c r="AK94">
        <f>INDEX(Data!$C$5:$BP$360,'Kontrolní List'!$A94,'Kontrolní List'!AK$1)</f>
        <v>0</v>
      </c>
      <c r="AL94">
        <f t="shared" si="13"/>
        <v>0</v>
      </c>
      <c r="AM94">
        <f>INDEX(Data!$C$5:$BP$360,'Kontrolní List'!$A94,'Kontrolní List'!AM$1)</f>
        <v>738.09500000000003</v>
      </c>
      <c r="AN94">
        <f>INDEX(Data!$C$5:$BP$360,'Kontrolní List'!$A94,'Kontrolní List'!AN$1)</f>
        <v>3042</v>
      </c>
      <c r="AO94">
        <f>INDEX(Data!$C$5:$BP$360,'Kontrolní List'!$A94,'Kontrolní List'!AO$1)</f>
        <v>1998.704</v>
      </c>
      <c r="AP94" t="b">
        <f t="shared" si="14"/>
        <v>1</v>
      </c>
      <c r="AQ94" t="b">
        <f t="shared" si="15"/>
        <v>1</v>
      </c>
      <c r="AR94" t="b">
        <f t="shared" si="16"/>
        <v>1</v>
      </c>
      <c r="AT94" s="35">
        <f t="shared" si="17"/>
        <v>0.79206075536947951</v>
      </c>
      <c r="AU94" s="36" t="s">
        <v>570</v>
      </c>
      <c r="AV94" s="1"/>
    </row>
    <row r="95" spans="1:48" x14ac:dyDescent="0.25">
      <c r="A95">
        <v>93</v>
      </c>
      <c r="B95" t="str">
        <f>INDEX(Data!$C$5:$BP$360,'Kontrolní List'!$A95,'Kontrolní List'!B$1)</f>
        <v>KJ - Ústí nad Orlicí, Okružní</v>
      </c>
      <c r="C95" t="str">
        <f>INDEX(Data!$C$5:$BP$360,'Kontrolní List'!$A95,'Kontrolní List'!C$1)</f>
        <v>Únor</v>
      </c>
      <c r="D95">
        <f>INDEX(Data!$C$5:$BP$360,'Kontrolní List'!$A95,'Kontrolní List'!D$1)</f>
        <v>648.72299999999996</v>
      </c>
      <c r="E95">
        <f>INDEX(Data!$C$5:$BP$360,'Kontrolní List'!$A95,'Kontrolní List'!E$1)</f>
        <v>298.09199999999998</v>
      </c>
      <c r="F95">
        <f>INDEX(Data!$C$5:$BP$360,'Kontrolní List'!$A95,'Kontrolní List'!F$1)</f>
        <v>350.63099999999997</v>
      </c>
      <c r="G95">
        <f>INDEX(Data!$C$5:$BP$360,'Kontrolní List'!$A95,'Kontrolní List'!G$1)</f>
        <v>34.987000000000002</v>
      </c>
      <c r="H95">
        <f t="shared" si="9"/>
        <v>0</v>
      </c>
      <c r="I95">
        <f>INDEX(Data!$C$5:$BP$360,'Kontrolní List'!$A95,'Kontrolní List'!I$1)</f>
        <v>238.75299999999999</v>
      </c>
      <c r="J95">
        <f>INDEX(Data!$C$5:$BP$360,'Kontrolní List'!$A95,'Kontrolní List'!J$1)</f>
        <v>3.9489999999999998</v>
      </c>
      <c r="K95">
        <f>INDEX(Data!$C$5:$BP$360,'Kontrolní List'!$A95,'Kontrolní List'!K$1)</f>
        <v>4.6449999999999996</v>
      </c>
      <c r="L95">
        <f>INDEX(Data!$C$5:$BP$360,'Kontrolní List'!$A95,'Kontrolní List'!L$1)</f>
        <v>0</v>
      </c>
      <c r="M95">
        <f>INDEX(Data!$C$5:$BP$360,'Kontrolní List'!$A95,'Kontrolní List'!M$1)</f>
        <v>0</v>
      </c>
      <c r="N95">
        <f>INDEX(Data!$C$5:$BP$360,'Kontrolní List'!$A95,'Kontrolní List'!N$1)</f>
        <v>230.15899999999999</v>
      </c>
      <c r="O95">
        <f t="shared" si="10"/>
        <v>0</v>
      </c>
      <c r="P95">
        <f>INDEX(Data!$C$5:$BP$360,'Kontrolní List'!$A95,'Kontrolní List'!P$1)</f>
        <v>1011</v>
      </c>
      <c r="Q95">
        <f>INDEX(Data!$C$5:$BP$360,'Kontrolní List'!$A95,'Kontrolní List'!Q$1)</f>
        <v>1011</v>
      </c>
      <c r="R95">
        <f t="shared" si="11"/>
        <v>0</v>
      </c>
      <c r="S95">
        <f>INDEX(Data!$C$5:$BP$360,'Kontrolní List'!$A95,'Kontrolní List'!S$1)</f>
        <v>230.15899999999999</v>
      </c>
      <c r="T95">
        <f>INDEX(Data!$C$5:$BP$360,'Kontrolní List'!$A95,'Kontrolní List'!T$1)</f>
        <v>0</v>
      </c>
      <c r="U95">
        <f>INDEX(Data!$C$5:$BP$360,'Kontrolní List'!$A95,'Kontrolní List'!U$1)</f>
        <v>0</v>
      </c>
      <c r="V95">
        <f>INDEX(Data!$C$5:$BP$360,'Kontrolní List'!$A95,'Kontrolní List'!V$1)</f>
        <v>0</v>
      </c>
      <c r="W95">
        <f>INDEX(Data!$C$5:$BP$360,'Kontrolní List'!$A95,'Kontrolní List'!W$1)</f>
        <v>0</v>
      </c>
      <c r="X95">
        <f>INDEX(Data!$C$5:$BP$360,'Kontrolní List'!$A95,'Kontrolní List'!X$1)</f>
        <v>0</v>
      </c>
      <c r="Y95">
        <f>INDEX(Data!$C$5:$BP$360,'Kontrolní List'!$A95,'Kontrolní List'!Y$1)</f>
        <v>0</v>
      </c>
      <c r="Z95">
        <f>INDEX(Data!$C$5:$BP$360,'Kontrolní List'!$A95,'Kontrolní List'!Z$1)</f>
        <v>0</v>
      </c>
      <c r="AA95">
        <f>INDEX(Data!$C$5:$BP$360,'Kontrolní List'!$A95,'Kontrolní List'!AA$1)</f>
        <v>0</v>
      </c>
      <c r="AB95">
        <f t="shared" si="12"/>
        <v>0</v>
      </c>
      <c r="AC95">
        <f>INDEX(Data!$C$5:$BP$360,'Kontrolní List'!$A95,'Kontrolní List'!AC$1)</f>
        <v>1011</v>
      </c>
      <c r="AD95">
        <f>INDEX(Data!$C$5:$BP$360,'Kontrolní List'!$A95,'Kontrolní List'!AD$1)</f>
        <v>0</v>
      </c>
      <c r="AE95">
        <f>INDEX(Data!$C$5:$BP$360,'Kontrolní List'!$A95,'Kontrolní List'!AE$1)</f>
        <v>0</v>
      </c>
      <c r="AF95">
        <f>INDEX(Data!$C$5:$BP$360,'Kontrolní List'!$A95,'Kontrolní List'!AF$1)</f>
        <v>0</v>
      </c>
      <c r="AG95">
        <f>INDEX(Data!$C$5:$BP$360,'Kontrolní List'!$A95,'Kontrolní List'!AG$1)</f>
        <v>0</v>
      </c>
      <c r="AH95">
        <f>INDEX(Data!$C$5:$BP$360,'Kontrolní List'!$A95,'Kontrolní List'!AH$1)</f>
        <v>0</v>
      </c>
      <c r="AI95">
        <f>INDEX(Data!$C$5:$BP$360,'Kontrolní List'!$A95,'Kontrolní List'!AI$1)</f>
        <v>0</v>
      </c>
      <c r="AJ95">
        <f>INDEX(Data!$C$5:$BP$360,'Kontrolní List'!$A95,'Kontrolní List'!AJ$1)</f>
        <v>0</v>
      </c>
      <c r="AK95">
        <f>INDEX(Data!$C$5:$BP$360,'Kontrolní List'!$A95,'Kontrolní List'!AK$1)</f>
        <v>0</v>
      </c>
      <c r="AL95">
        <f t="shared" si="13"/>
        <v>0</v>
      </c>
      <c r="AM95">
        <f>INDEX(Data!$C$5:$BP$360,'Kontrolní List'!$A95,'Kontrolní List'!AM$1)</f>
        <v>238.75299999999999</v>
      </c>
      <c r="AN95">
        <f>INDEX(Data!$C$5:$BP$360,'Kontrolní List'!$A95,'Kontrolní List'!AN$1)</f>
        <v>1011</v>
      </c>
      <c r="AO95">
        <f>INDEX(Data!$C$5:$BP$360,'Kontrolní List'!$A95,'Kontrolní List'!AO$1)</f>
        <v>648.72299999999996</v>
      </c>
      <c r="AP95" t="b">
        <f t="shared" si="14"/>
        <v>1</v>
      </c>
      <c r="AQ95" t="b">
        <f t="shared" si="15"/>
        <v>1</v>
      </c>
      <c r="AR95" t="b">
        <f t="shared" si="16"/>
        <v>1</v>
      </c>
      <c r="AT95" s="35">
        <f t="shared" si="17"/>
        <v>0.80093712313781584</v>
      </c>
      <c r="AU95" s="36" t="s">
        <v>570</v>
      </c>
      <c r="AV95" s="1"/>
    </row>
    <row r="96" spans="1:48" x14ac:dyDescent="0.25">
      <c r="A96">
        <v>94</v>
      </c>
      <c r="B96" t="str">
        <f>INDEX(Data!$C$5:$BP$360,'Kontrolní List'!$A96,'Kontrolní List'!B$1)</f>
        <v>KJ - Vamberk</v>
      </c>
      <c r="C96" t="str">
        <f>INDEX(Data!$C$5:$BP$360,'Kontrolní List'!$A96,'Kontrolní List'!C$1)</f>
        <v>Únor</v>
      </c>
      <c r="D96">
        <f>INDEX(Data!$C$5:$BP$360,'Kontrolní List'!$A96,'Kontrolní List'!D$1)</f>
        <v>1659.202</v>
      </c>
      <c r="E96">
        <f>INDEX(Data!$C$5:$BP$360,'Kontrolní List'!$A96,'Kontrolní List'!E$1)</f>
        <v>780.39599999999996</v>
      </c>
      <c r="F96">
        <f>INDEX(Data!$C$5:$BP$360,'Kontrolní List'!$A96,'Kontrolní List'!F$1)</f>
        <v>878.80600000000004</v>
      </c>
      <c r="G96">
        <f>INDEX(Data!$C$5:$BP$360,'Kontrolní List'!$A96,'Kontrolní List'!G$1)</f>
        <v>34.991</v>
      </c>
      <c r="H96">
        <f t="shared" si="9"/>
        <v>0</v>
      </c>
      <c r="I96">
        <f>INDEX(Data!$C$5:$BP$360,'Kontrolní List'!$A96,'Kontrolní List'!I$1)</f>
        <v>611.99300000000005</v>
      </c>
      <c r="J96">
        <f>INDEX(Data!$C$5:$BP$360,'Kontrolní List'!$A96,'Kontrolní List'!J$1)</f>
        <v>6.7140000000000004</v>
      </c>
      <c r="K96">
        <f>INDEX(Data!$C$5:$BP$360,'Kontrolní List'!$A96,'Kontrolní List'!K$1)</f>
        <v>7.5609999999999999</v>
      </c>
      <c r="L96">
        <f>INDEX(Data!$C$5:$BP$360,'Kontrolní List'!$A96,'Kontrolní List'!L$1)</f>
        <v>0</v>
      </c>
      <c r="M96">
        <f>INDEX(Data!$C$5:$BP$360,'Kontrolní List'!$A96,'Kontrolní List'!M$1)</f>
        <v>0</v>
      </c>
      <c r="N96">
        <f>INDEX(Data!$C$5:$BP$360,'Kontrolní List'!$A96,'Kontrolní List'!N$1)</f>
        <v>597.71799999999996</v>
      </c>
      <c r="O96">
        <f t="shared" si="10"/>
        <v>0</v>
      </c>
      <c r="P96">
        <f>INDEX(Data!$C$5:$BP$360,'Kontrolní List'!$A96,'Kontrolní List'!P$1)</f>
        <v>2481</v>
      </c>
      <c r="Q96">
        <f>INDEX(Data!$C$5:$BP$360,'Kontrolní List'!$A96,'Kontrolní List'!Q$1)</f>
        <v>2481</v>
      </c>
      <c r="R96">
        <f t="shared" si="11"/>
        <v>0</v>
      </c>
      <c r="S96">
        <f>INDEX(Data!$C$5:$BP$360,'Kontrolní List'!$A96,'Kontrolní List'!S$1)</f>
        <v>597.71799999999996</v>
      </c>
      <c r="T96">
        <f>INDEX(Data!$C$5:$BP$360,'Kontrolní List'!$A96,'Kontrolní List'!T$1)</f>
        <v>0</v>
      </c>
      <c r="U96">
        <f>INDEX(Data!$C$5:$BP$360,'Kontrolní List'!$A96,'Kontrolní List'!U$1)</f>
        <v>0</v>
      </c>
      <c r="V96">
        <f>INDEX(Data!$C$5:$BP$360,'Kontrolní List'!$A96,'Kontrolní List'!V$1)</f>
        <v>0</v>
      </c>
      <c r="W96">
        <f>INDEX(Data!$C$5:$BP$360,'Kontrolní List'!$A96,'Kontrolní List'!W$1)</f>
        <v>0</v>
      </c>
      <c r="X96">
        <f>INDEX(Data!$C$5:$BP$360,'Kontrolní List'!$A96,'Kontrolní List'!X$1)</f>
        <v>0</v>
      </c>
      <c r="Y96">
        <f>INDEX(Data!$C$5:$BP$360,'Kontrolní List'!$A96,'Kontrolní List'!Y$1)</f>
        <v>0</v>
      </c>
      <c r="Z96">
        <f>INDEX(Data!$C$5:$BP$360,'Kontrolní List'!$A96,'Kontrolní List'!Z$1)</f>
        <v>0</v>
      </c>
      <c r="AA96">
        <f>INDEX(Data!$C$5:$BP$360,'Kontrolní List'!$A96,'Kontrolní List'!AA$1)</f>
        <v>0</v>
      </c>
      <c r="AB96">
        <f t="shared" si="12"/>
        <v>0</v>
      </c>
      <c r="AC96">
        <f>INDEX(Data!$C$5:$BP$360,'Kontrolní List'!$A96,'Kontrolní List'!AC$1)</f>
        <v>2481</v>
      </c>
      <c r="AD96">
        <f>INDEX(Data!$C$5:$BP$360,'Kontrolní List'!$A96,'Kontrolní List'!AD$1)</f>
        <v>0</v>
      </c>
      <c r="AE96">
        <f>INDEX(Data!$C$5:$BP$360,'Kontrolní List'!$A96,'Kontrolní List'!AE$1)</f>
        <v>0</v>
      </c>
      <c r="AF96">
        <f>INDEX(Data!$C$5:$BP$360,'Kontrolní List'!$A96,'Kontrolní List'!AF$1)</f>
        <v>0</v>
      </c>
      <c r="AG96">
        <f>INDEX(Data!$C$5:$BP$360,'Kontrolní List'!$A96,'Kontrolní List'!AG$1)</f>
        <v>0</v>
      </c>
      <c r="AH96">
        <f>INDEX(Data!$C$5:$BP$360,'Kontrolní List'!$A96,'Kontrolní List'!AH$1)</f>
        <v>0</v>
      </c>
      <c r="AI96">
        <f>INDEX(Data!$C$5:$BP$360,'Kontrolní List'!$A96,'Kontrolní List'!AI$1)</f>
        <v>0</v>
      </c>
      <c r="AJ96">
        <f>INDEX(Data!$C$5:$BP$360,'Kontrolní List'!$A96,'Kontrolní List'!AJ$1)</f>
        <v>0</v>
      </c>
      <c r="AK96">
        <f>INDEX(Data!$C$5:$BP$360,'Kontrolní List'!$A96,'Kontrolní List'!AK$1)</f>
        <v>0</v>
      </c>
      <c r="AL96">
        <f t="shared" si="13"/>
        <v>0</v>
      </c>
      <c r="AM96">
        <f>INDEX(Data!$C$5:$BP$360,'Kontrolní List'!$A96,'Kontrolní List'!AM$1)</f>
        <v>611.99300000000005</v>
      </c>
      <c r="AN96">
        <f>INDEX(Data!$C$5:$BP$360,'Kontrolní List'!$A96,'Kontrolní List'!AN$1)</f>
        <v>2481</v>
      </c>
      <c r="AO96">
        <f>INDEX(Data!$C$5:$BP$360,'Kontrolní List'!$A96,'Kontrolní List'!AO$1)</f>
        <v>1659.202</v>
      </c>
      <c r="AP96" t="b">
        <f t="shared" si="14"/>
        <v>1</v>
      </c>
      <c r="AQ96" t="b">
        <f t="shared" si="15"/>
        <v>1</v>
      </c>
      <c r="AR96" t="b">
        <f t="shared" si="16"/>
        <v>1</v>
      </c>
      <c r="AT96" s="35">
        <f t="shared" si="17"/>
        <v>0.78420811128884049</v>
      </c>
      <c r="AU96" s="36" t="s">
        <v>570</v>
      </c>
      <c r="AV96" s="1"/>
    </row>
    <row r="97" spans="1:48" x14ac:dyDescent="0.25">
      <c r="A97">
        <v>95</v>
      </c>
      <c r="B97" t="str">
        <f>INDEX(Data!$C$5:$BP$360,'Kontrolní List'!$A97,'Kontrolní List'!B$1)</f>
        <v>Kotelna Volyně</v>
      </c>
      <c r="C97" t="str">
        <f>INDEX(Data!$C$5:$BP$360,'Kontrolní List'!$A97,'Kontrolní List'!C$1)</f>
        <v>Únor</v>
      </c>
      <c r="D97">
        <f>INDEX(Data!$C$5:$BP$360,'Kontrolní List'!$A97,'Kontrolní List'!D$1)</f>
        <v>651.51599999999996</v>
      </c>
      <c r="E97">
        <f>INDEX(Data!$C$5:$BP$360,'Kontrolní List'!$A97,'Kontrolní List'!E$1)</f>
        <v>297.28300000000002</v>
      </c>
      <c r="F97">
        <f>INDEX(Data!$C$5:$BP$360,'Kontrolní List'!$A97,'Kontrolní List'!F$1)</f>
        <v>354.233</v>
      </c>
      <c r="G97">
        <f>INDEX(Data!$C$5:$BP$360,'Kontrolní List'!$A97,'Kontrolní List'!G$1)</f>
        <v>35.165999999999997</v>
      </c>
      <c r="H97">
        <f t="shared" si="9"/>
        <v>0</v>
      </c>
      <c r="I97">
        <f>INDEX(Data!$C$5:$BP$360,'Kontrolní List'!$A97,'Kontrolní List'!I$1)</f>
        <v>240.81200000000001</v>
      </c>
      <c r="J97">
        <f>INDEX(Data!$C$5:$BP$360,'Kontrolní List'!$A97,'Kontrolní List'!J$1)</f>
        <v>2.823</v>
      </c>
      <c r="K97">
        <f>INDEX(Data!$C$5:$BP$360,'Kontrolní List'!$A97,'Kontrolní List'!K$1)</f>
        <v>3.363</v>
      </c>
      <c r="L97">
        <f>INDEX(Data!$C$5:$BP$360,'Kontrolní List'!$A97,'Kontrolní List'!L$1)</f>
        <v>2.1629999999999998</v>
      </c>
      <c r="M97">
        <f>INDEX(Data!$C$5:$BP$360,'Kontrolní List'!$A97,'Kontrolní List'!M$1)</f>
        <v>0</v>
      </c>
      <c r="N97">
        <f>INDEX(Data!$C$5:$BP$360,'Kontrolní List'!$A97,'Kontrolní List'!N$1)</f>
        <v>232.46299999999999</v>
      </c>
      <c r="O97">
        <f t="shared" si="10"/>
        <v>0</v>
      </c>
      <c r="P97">
        <f>INDEX(Data!$C$5:$BP$360,'Kontrolní List'!$A97,'Kontrolní List'!P$1)</f>
        <v>1033</v>
      </c>
      <c r="Q97">
        <f>INDEX(Data!$C$5:$BP$360,'Kontrolní List'!$A97,'Kontrolní List'!Q$1)</f>
        <v>1033</v>
      </c>
      <c r="R97">
        <f t="shared" si="11"/>
        <v>0</v>
      </c>
      <c r="S97">
        <f>INDEX(Data!$C$5:$BP$360,'Kontrolní List'!$A97,'Kontrolní List'!S$1)</f>
        <v>232.46299999999999</v>
      </c>
      <c r="T97">
        <f>INDEX(Data!$C$5:$BP$360,'Kontrolní List'!$A97,'Kontrolní List'!T$1)</f>
        <v>0</v>
      </c>
      <c r="U97">
        <f>INDEX(Data!$C$5:$BP$360,'Kontrolní List'!$A97,'Kontrolní List'!U$1)</f>
        <v>0</v>
      </c>
      <c r="V97">
        <f>INDEX(Data!$C$5:$BP$360,'Kontrolní List'!$A97,'Kontrolní List'!V$1)</f>
        <v>0</v>
      </c>
      <c r="W97">
        <f>INDEX(Data!$C$5:$BP$360,'Kontrolní List'!$A97,'Kontrolní List'!W$1)</f>
        <v>0</v>
      </c>
      <c r="X97">
        <f>INDEX(Data!$C$5:$BP$360,'Kontrolní List'!$A97,'Kontrolní List'!X$1)</f>
        <v>0</v>
      </c>
      <c r="Y97">
        <f>INDEX(Data!$C$5:$BP$360,'Kontrolní List'!$A97,'Kontrolní List'!Y$1)</f>
        <v>0</v>
      </c>
      <c r="Z97">
        <f>INDEX(Data!$C$5:$BP$360,'Kontrolní List'!$A97,'Kontrolní List'!Z$1)</f>
        <v>0</v>
      </c>
      <c r="AA97">
        <f>INDEX(Data!$C$5:$BP$360,'Kontrolní List'!$A97,'Kontrolní List'!AA$1)</f>
        <v>0</v>
      </c>
      <c r="AB97">
        <f t="shared" si="12"/>
        <v>0</v>
      </c>
      <c r="AC97">
        <f>INDEX(Data!$C$5:$BP$360,'Kontrolní List'!$A97,'Kontrolní List'!AC$1)</f>
        <v>0</v>
      </c>
      <c r="AD97">
        <f>INDEX(Data!$C$5:$BP$360,'Kontrolní List'!$A97,'Kontrolní List'!AD$1)</f>
        <v>0</v>
      </c>
      <c r="AE97">
        <f>INDEX(Data!$C$5:$BP$360,'Kontrolní List'!$A97,'Kontrolní List'!AE$1)</f>
        <v>0</v>
      </c>
      <c r="AF97">
        <f>INDEX(Data!$C$5:$BP$360,'Kontrolní List'!$A97,'Kontrolní List'!AF$1)</f>
        <v>0</v>
      </c>
      <c r="AG97">
        <f>INDEX(Data!$C$5:$BP$360,'Kontrolní List'!$A97,'Kontrolní List'!AG$1)</f>
        <v>0</v>
      </c>
      <c r="AH97">
        <f>INDEX(Data!$C$5:$BP$360,'Kontrolní List'!$A97,'Kontrolní List'!AH$1)</f>
        <v>0</v>
      </c>
      <c r="AI97">
        <f>INDEX(Data!$C$5:$BP$360,'Kontrolní List'!$A97,'Kontrolní List'!AI$1)</f>
        <v>252.05199999999999</v>
      </c>
      <c r="AJ97">
        <f>INDEX(Data!$C$5:$BP$360,'Kontrolní List'!$A97,'Kontrolní List'!AJ$1)</f>
        <v>780.94799999999998</v>
      </c>
      <c r="AK97">
        <f>INDEX(Data!$C$5:$BP$360,'Kontrolní List'!$A97,'Kontrolní List'!AK$1)</f>
        <v>0</v>
      </c>
      <c r="AL97">
        <f t="shared" si="13"/>
        <v>0</v>
      </c>
      <c r="AM97">
        <f>INDEX(Data!$C$5:$BP$360,'Kontrolní List'!$A97,'Kontrolní List'!AM$1)</f>
        <v>240.81200000000001</v>
      </c>
      <c r="AN97">
        <f>INDEX(Data!$C$5:$BP$360,'Kontrolní List'!$A97,'Kontrolní List'!AN$1)</f>
        <v>1033</v>
      </c>
      <c r="AO97">
        <f>INDEX(Data!$C$5:$BP$360,'Kontrolní List'!$A97,'Kontrolní List'!AO$1)</f>
        <v>651.51599999999996</v>
      </c>
      <c r="AP97" t="b">
        <f t="shared" si="14"/>
        <v>1</v>
      </c>
      <c r="AQ97" t="b">
        <f t="shared" si="15"/>
        <v>1</v>
      </c>
      <c r="AR97" t="b">
        <f t="shared" si="16"/>
        <v>1</v>
      </c>
      <c r="AT97" s="35">
        <f t="shared" si="17"/>
        <v>0.81004372025313964</v>
      </c>
      <c r="AU97" s="36" t="s">
        <v>570</v>
      </c>
      <c r="AV97" s="1"/>
    </row>
    <row r="98" spans="1:48" x14ac:dyDescent="0.25">
      <c r="A98">
        <v>96</v>
      </c>
      <c r="B98" t="str">
        <f>INDEX(Data!$C$5:$BP$360,'Kontrolní List'!$A98,'Kontrolní List'!B$1)</f>
        <v>Kotelna Votice</v>
      </c>
      <c r="C98" t="str">
        <f>INDEX(Data!$C$5:$BP$360,'Kontrolní List'!$A98,'Kontrolní List'!C$1)</f>
        <v>Únor</v>
      </c>
      <c r="D98">
        <f>INDEX(Data!$C$5:$BP$360,'Kontrolní List'!$A98,'Kontrolní List'!D$1)</f>
        <v>0</v>
      </c>
      <c r="E98">
        <f>INDEX(Data!$C$5:$BP$360,'Kontrolní List'!$A98,'Kontrolní List'!E$1)</f>
        <v>0</v>
      </c>
      <c r="F98">
        <f>INDEX(Data!$C$5:$BP$360,'Kontrolní List'!$A98,'Kontrolní List'!F$1)</f>
        <v>0</v>
      </c>
      <c r="G98">
        <f>INDEX(Data!$C$5:$BP$360,'Kontrolní List'!$A98,'Kontrolní List'!G$1)</f>
        <v>35.173000000000002</v>
      </c>
      <c r="H98">
        <f t="shared" si="9"/>
        <v>0</v>
      </c>
      <c r="I98">
        <f>INDEX(Data!$C$5:$BP$360,'Kontrolní List'!$A98,'Kontrolní List'!I$1)</f>
        <v>0</v>
      </c>
      <c r="J98">
        <f>INDEX(Data!$C$5:$BP$360,'Kontrolní List'!$A98,'Kontrolní List'!J$1)</f>
        <v>0</v>
      </c>
      <c r="K98">
        <f>INDEX(Data!$C$5:$BP$360,'Kontrolní List'!$A98,'Kontrolní List'!K$1)</f>
        <v>0</v>
      </c>
      <c r="L98">
        <f>INDEX(Data!$C$5:$BP$360,'Kontrolní List'!$A98,'Kontrolní List'!L$1)</f>
        <v>0</v>
      </c>
      <c r="M98">
        <f>INDEX(Data!$C$5:$BP$360,'Kontrolní List'!$A98,'Kontrolní List'!M$1)</f>
        <v>0</v>
      </c>
      <c r="N98">
        <f>INDEX(Data!$C$5:$BP$360,'Kontrolní List'!$A98,'Kontrolní List'!N$1)</f>
        <v>0</v>
      </c>
      <c r="O98">
        <f t="shared" si="10"/>
        <v>0</v>
      </c>
      <c r="P98">
        <f>INDEX(Data!$C$5:$BP$360,'Kontrolní List'!$A98,'Kontrolní List'!P$1)</f>
        <v>0</v>
      </c>
      <c r="Q98">
        <f>INDEX(Data!$C$5:$BP$360,'Kontrolní List'!$A98,'Kontrolní List'!Q$1)</f>
        <v>0</v>
      </c>
      <c r="R98">
        <f t="shared" si="11"/>
        <v>0</v>
      </c>
      <c r="S98">
        <f>INDEX(Data!$C$5:$BP$360,'Kontrolní List'!$A98,'Kontrolní List'!S$1)</f>
        <v>0</v>
      </c>
      <c r="T98">
        <f>INDEX(Data!$C$5:$BP$360,'Kontrolní List'!$A98,'Kontrolní List'!T$1)</f>
        <v>0</v>
      </c>
      <c r="U98">
        <f>INDEX(Data!$C$5:$BP$360,'Kontrolní List'!$A98,'Kontrolní List'!U$1)</f>
        <v>0</v>
      </c>
      <c r="V98">
        <f>INDEX(Data!$C$5:$BP$360,'Kontrolní List'!$A98,'Kontrolní List'!V$1)</f>
        <v>0</v>
      </c>
      <c r="W98">
        <f>INDEX(Data!$C$5:$BP$360,'Kontrolní List'!$A98,'Kontrolní List'!W$1)</f>
        <v>0</v>
      </c>
      <c r="X98">
        <f>INDEX(Data!$C$5:$BP$360,'Kontrolní List'!$A98,'Kontrolní List'!X$1)</f>
        <v>0</v>
      </c>
      <c r="Y98">
        <f>INDEX(Data!$C$5:$BP$360,'Kontrolní List'!$A98,'Kontrolní List'!Y$1)</f>
        <v>0</v>
      </c>
      <c r="Z98">
        <f>INDEX(Data!$C$5:$BP$360,'Kontrolní List'!$A98,'Kontrolní List'!Z$1)</f>
        <v>0</v>
      </c>
      <c r="AA98">
        <f>INDEX(Data!$C$5:$BP$360,'Kontrolní List'!$A98,'Kontrolní List'!AA$1)</f>
        <v>0</v>
      </c>
      <c r="AB98">
        <f t="shared" si="12"/>
        <v>0</v>
      </c>
      <c r="AC98">
        <f>INDEX(Data!$C$5:$BP$360,'Kontrolní List'!$A98,'Kontrolní List'!AC$1)</f>
        <v>0</v>
      </c>
      <c r="AD98">
        <f>INDEX(Data!$C$5:$BP$360,'Kontrolní List'!$A98,'Kontrolní List'!AD$1)</f>
        <v>0</v>
      </c>
      <c r="AE98">
        <f>INDEX(Data!$C$5:$BP$360,'Kontrolní List'!$A98,'Kontrolní List'!AE$1)</f>
        <v>0</v>
      </c>
      <c r="AF98">
        <f>INDEX(Data!$C$5:$BP$360,'Kontrolní List'!$A98,'Kontrolní List'!AF$1)</f>
        <v>0</v>
      </c>
      <c r="AG98">
        <f>INDEX(Data!$C$5:$BP$360,'Kontrolní List'!$A98,'Kontrolní List'!AG$1)</f>
        <v>0</v>
      </c>
      <c r="AH98">
        <f>INDEX(Data!$C$5:$BP$360,'Kontrolní List'!$A98,'Kontrolní List'!AH$1)</f>
        <v>0</v>
      </c>
      <c r="AI98">
        <f>INDEX(Data!$C$5:$BP$360,'Kontrolní List'!$A98,'Kontrolní List'!AI$1)</f>
        <v>0</v>
      </c>
      <c r="AJ98">
        <f>INDEX(Data!$C$5:$BP$360,'Kontrolní List'!$A98,'Kontrolní List'!AJ$1)</f>
        <v>0</v>
      </c>
      <c r="AK98">
        <f>INDEX(Data!$C$5:$BP$360,'Kontrolní List'!$A98,'Kontrolní List'!AK$1)</f>
        <v>0</v>
      </c>
      <c r="AL98">
        <f t="shared" si="13"/>
        <v>0</v>
      </c>
      <c r="AM98">
        <f>INDEX(Data!$C$5:$BP$360,'Kontrolní List'!$A98,'Kontrolní List'!AM$1)</f>
        <v>0</v>
      </c>
      <c r="AN98">
        <f>INDEX(Data!$C$5:$BP$360,'Kontrolní List'!$A98,'Kontrolní List'!AN$1)</f>
        <v>0</v>
      </c>
      <c r="AO98">
        <f>INDEX(Data!$C$5:$BP$360,'Kontrolní List'!$A98,'Kontrolní List'!AO$1)</f>
        <v>0</v>
      </c>
      <c r="AP98" t="b">
        <f t="shared" si="14"/>
        <v>1</v>
      </c>
      <c r="AQ98" t="b">
        <f t="shared" si="15"/>
        <v>1</v>
      </c>
      <c r="AR98" t="b">
        <f t="shared" si="16"/>
        <v>1</v>
      </c>
      <c r="AT98" s="35"/>
      <c r="AU98" s="36" t="s">
        <v>570</v>
      </c>
      <c r="AV98" s="1"/>
    </row>
    <row r="99" spans="1:48" x14ac:dyDescent="0.25">
      <c r="A99">
        <v>97</v>
      </c>
      <c r="B99" t="str">
        <f>INDEX(Data!$C$5:$BP$360,'Kontrolní List'!$A99,'Kontrolní List'!B$1)</f>
        <v>KJ - Vrchlabí, připojení Liščí kopec</v>
      </c>
      <c r="C99" t="str">
        <f>INDEX(Data!$C$5:$BP$360,'Kontrolní List'!$A99,'Kontrolní List'!C$1)</f>
        <v>Únor</v>
      </c>
      <c r="D99">
        <f>INDEX(Data!$C$5:$BP$360,'Kontrolní List'!$A99,'Kontrolní List'!D$1)</f>
        <v>1624.8309999999999</v>
      </c>
      <c r="E99">
        <f>INDEX(Data!$C$5:$BP$360,'Kontrolní List'!$A99,'Kontrolní List'!E$1)</f>
        <v>760.98099999999999</v>
      </c>
      <c r="F99">
        <f>INDEX(Data!$C$5:$BP$360,'Kontrolní List'!$A99,'Kontrolní List'!F$1)</f>
        <v>863.85</v>
      </c>
      <c r="G99">
        <f>INDEX(Data!$C$5:$BP$360,'Kontrolní List'!$A99,'Kontrolní List'!G$1)</f>
        <v>35</v>
      </c>
      <c r="H99">
        <f t="shared" si="9"/>
        <v>0</v>
      </c>
      <c r="I99">
        <f>INDEX(Data!$C$5:$BP$360,'Kontrolní List'!$A99,'Kontrolní List'!I$1)</f>
        <v>604.40700000000004</v>
      </c>
      <c r="J99">
        <f>INDEX(Data!$C$5:$BP$360,'Kontrolní List'!$A99,'Kontrolní List'!J$1)</f>
        <v>5.8</v>
      </c>
      <c r="K99">
        <f>INDEX(Data!$C$5:$BP$360,'Kontrolní List'!$A99,'Kontrolní List'!K$1)</f>
        <v>6.5830000000000002</v>
      </c>
      <c r="L99">
        <f>INDEX(Data!$C$5:$BP$360,'Kontrolní List'!$A99,'Kontrolní List'!L$1)</f>
        <v>0</v>
      </c>
      <c r="M99">
        <f>INDEX(Data!$C$5:$BP$360,'Kontrolní List'!$A99,'Kontrolní List'!M$1)</f>
        <v>0</v>
      </c>
      <c r="N99">
        <f>INDEX(Data!$C$5:$BP$360,'Kontrolní List'!$A99,'Kontrolní List'!N$1)</f>
        <v>592.024</v>
      </c>
      <c r="O99">
        <f t="shared" si="10"/>
        <v>0</v>
      </c>
      <c r="P99">
        <f>INDEX(Data!$C$5:$BP$360,'Kontrolní List'!$A99,'Kontrolní List'!P$1)</f>
        <v>2470</v>
      </c>
      <c r="Q99">
        <f>INDEX(Data!$C$5:$BP$360,'Kontrolní List'!$A99,'Kontrolní List'!Q$1)</f>
        <v>2470</v>
      </c>
      <c r="R99">
        <f t="shared" si="11"/>
        <v>0</v>
      </c>
      <c r="S99">
        <f>INDEX(Data!$C$5:$BP$360,'Kontrolní List'!$A99,'Kontrolní List'!S$1)</f>
        <v>592.024</v>
      </c>
      <c r="T99">
        <f>INDEX(Data!$C$5:$BP$360,'Kontrolní List'!$A99,'Kontrolní List'!T$1)</f>
        <v>0</v>
      </c>
      <c r="U99">
        <f>INDEX(Data!$C$5:$BP$360,'Kontrolní List'!$A99,'Kontrolní List'!U$1)</f>
        <v>0</v>
      </c>
      <c r="V99">
        <f>INDEX(Data!$C$5:$BP$360,'Kontrolní List'!$A99,'Kontrolní List'!V$1)</f>
        <v>0</v>
      </c>
      <c r="W99">
        <f>INDEX(Data!$C$5:$BP$360,'Kontrolní List'!$A99,'Kontrolní List'!W$1)</f>
        <v>0</v>
      </c>
      <c r="X99">
        <f>INDEX(Data!$C$5:$BP$360,'Kontrolní List'!$A99,'Kontrolní List'!X$1)</f>
        <v>0</v>
      </c>
      <c r="Y99">
        <f>INDEX(Data!$C$5:$BP$360,'Kontrolní List'!$A99,'Kontrolní List'!Y$1)</f>
        <v>0</v>
      </c>
      <c r="Z99">
        <f>INDEX(Data!$C$5:$BP$360,'Kontrolní List'!$A99,'Kontrolní List'!Z$1)</f>
        <v>0</v>
      </c>
      <c r="AA99">
        <f>INDEX(Data!$C$5:$BP$360,'Kontrolní List'!$A99,'Kontrolní List'!AA$1)</f>
        <v>0</v>
      </c>
      <c r="AB99">
        <f t="shared" si="12"/>
        <v>0</v>
      </c>
      <c r="AC99">
        <f>INDEX(Data!$C$5:$BP$360,'Kontrolní List'!$A99,'Kontrolní List'!AC$1)</f>
        <v>2470</v>
      </c>
      <c r="AD99">
        <f>INDEX(Data!$C$5:$BP$360,'Kontrolní List'!$A99,'Kontrolní List'!AD$1)</f>
        <v>0</v>
      </c>
      <c r="AE99">
        <f>INDEX(Data!$C$5:$BP$360,'Kontrolní List'!$A99,'Kontrolní List'!AE$1)</f>
        <v>0</v>
      </c>
      <c r="AF99">
        <f>INDEX(Data!$C$5:$BP$360,'Kontrolní List'!$A99,'Kontrolní List'!AF$1)</f>
        <v>0</v>
      </c>
      <c r="AG99">
        <f>INDEX(Data!$C$5:$BP$360,'Kontrolní List'!$A99,'Kontrolní List'!AG$1)</f>
        <v>0</v>
      </c>
      <c r="AH99">
        <f>INDEX(Data!$C$5:$BP$360,'Kontrolní List'!$A99,'Kontrolní List'!AH$1)</f>
        <v>0</v>
      </c>
      <c r="AI99">
        <f>INDEX(Data!$C$5:$BP$360,'Kontrolní List'!$A99,'Kontrolní List'!AI$1)</f>
        <v>0</v>
      </c>
      <c r="AJ99">
        <f>INDEX(Data!$C$5:$BP$360,'Kontrolní List'!$A99,'Kontrolní List'!AJ$1)</f>
        <v>0</v>
      </c>
      <c r="AK99">
        <f>INDEX(Data!$C$5:$BP$360,'Kontrolní List'!$A99,'Kontrolní List'!AK$1)</f>
        <v>0</v>
      </c>
      <c r="AL99">
        <f t="shared" si="13"/>
        <v>0</v>
      </c>
      <c r="AM99">
        <f>INDEX(Data!$C$5:$BP$360,'Kontrolní List'!$A99,'Kontrolní List'!AM$1)</f>
        <v>604.40700000000004</v>
      </c>
      <c r="AN99">
        <f>INDEX(Data!$C$5:$BP$360,'Kontrolní List'!$A99,'Kontrolní List'!AN$1)</f>
        <v>2470</v>
      </c>
      <c r="AO99">
        <f>INDEX(Data!$C$5:$BP$360,'Kontrolní List'!$A99,'Kontrolní List'!AO$1)</f>
        <v>1624.8309999999999</v>
      </c>
      <c r="AP99" t="b">
        <f t="shared" si="14"/>
        <v>1</v>
      </c>
      <c r="AQ99" t="b">
        <f t="shared" si="15"/>
        <v>1</v>
      </c>
      <c r="AR99" t="b">
        <f t="shared" si="16"/>
        <v>1</v>
      </c>
      <c r="AT99" s="35">
        <f t="shared" si="17"/>
        <v>0.79424759320268457</v>
      </c>
      <c r="AU99" s="36" t="s">
        <v>570</v>
      </c>
      <c r="AV99" s="1"/>
    </row>
    <row r="100" spans="1:48" x14ac:dyDescent="0.25">
      <c r="A100">
        <v>98</v>
      </c>
      <c r="B100" t="str">
        <f>INDEX(Data!$C$5:$BP$360,'Kontrolní List'!$A100,'Kontrolní List'!B$1)</f>
        <v>KJ - Vrchlabí, Žižkova NKTC</v>
      </c>
      <c r="C100" t="str">
        <f>INDEX(Data!$C$5:$BP$360,'Kontrolní List'!$A100,'Kontrolní List'!C$1)</f>
        <v>Únor</v>
      </c>
      <c r="D100">
        <f>INDEX(Data!$C$5:$BP$360,'Kontrolní List'!$A100,'Kontrolní List'!D$1)</f>
        <v>1512.038</v>
      </c>
      <c r="E100">
        <f>INDEX(Data!$C$5:$BP$360,'Kontrolní List'!$A100,'Kontrolní List'!E$1)</f>
        <v>682.45600000000002</v>
      </c>
      <c r="F100">
        <f>INDEX(Data!$C$5:$BP$360,'Kontrolní List'!$A100,'Kontrolní List'!F$1)</f>
        <v>829.58199999999999</v>
      </c>
      <c r="G100">
        <f>INDEX(Data!$C$5:$BP$360,'Kontrolní List'!$A100,'Kontrolní List'!G$1)</f>
        <v>35</v>
      </c>
      <c r="H100">
        <f t="shared" ref="H100:H102" si="18">D100-E100-F100</f>
        <v>0</v>
      </c>
      <c r="I100">
        <f>INDEX(Data!$C$5:$BP$360,'Kontrolní List'!$A100,'Kontrolní List'!I$1)</f>
        <v>571.05600000000004</v>
      </c>
      <c r="J100">
        <f>INDEX(Data!$C$5:$BP$360,'Kontrolní List'!$A100,'Kontrolní List'!J$1)</f>
        <v>10.938000000000001</v>
      </c>
      <c r="K100">
        <f>INDEX(Data!$C$5:$BP$360,'Kontrolní List'!$A100,'Kontrolní List'!K$1)</f>
        <v>13.295</v>
      </c>
      <c r="L100">
        <f>INDEX(Data!$C$5:$BP$360,'Kontrolní List'!$A100,'Kontrolní List'!L$1)</f>
        <v>0</v>
      </c>
      <c r="M100">
        <f>INDEX(Data!$C$5:$BP$360,'Kontrolní List'!$A100,'Kontrolní List'!M$1)</f>
        <v>0</v>
      </c>
      <c r="N100">
        <f>INDEX(Data!$C$5:$BP$360,'Kontrolní List'!$A100,'Kontrolní List'!N$1)</f>
        <v>546.82299999999998</v>
      </c>
      <c r="O100">
        <f t="shared" ref="O100:O102" si="19">I100-J100-K100-L100-M100-N100</f>
        <v>0</v>
      </c>
      <c r="P100">
        <f>INDEX(Data!$C$5:$BP$360,'Kontrolní List'!$A100,'Kontrolní List'!P$1)</f>
        <v>2499</v>
      </c>
      <c r="Q100">
        <f>INDEX(Data!$C$5:$BP$360,'Kontrolní List'!$A100,'Kontrolní List'!Q$1)</f>
        <v>2499</v>
      </c>
      <c r="R100">
        <f t="shared" ref="R100:R102" si="20">P100-Q100</f>
        <v>0</v>
      </c>
      <c r="S100">
        <f>INDEX(Data!$C$5:$BP$360,'Kontrolní List'!$A100,'Kontrolní List'!S$1)</f>
        <v>546.82299999999998</v>
      </c>
      <c r="T100">
        <f>INDEX(Data!$C$5:$BP$360,'Kontrolní List'!$A100,'Kontrolní List'!T$1)</f>
        <v>0</v>
      </c>
      <c r="U100">
        <f>INDEX(Data!$C$5:$BP$360,'Kontrolní List'!$A100,'Kontrolní List'!U$1)</f>
        <v>0</v>
      </c>
      <c r="V100">
        <f>INDEX(Data!$C$5:$BP$360,'Kontrolní List'!$A100,'Kontrolní List'!V$1)</f>
        <v>0</v>
      </c>
      <c r="W100">
        <f>INDEX(Data!$C$5:$BP$360,'Kontrolní List'!$A100,'Kontrolní List'!W$1)</f>
        <v>0</v>
      </c>
      <c r="X100">
        <f>INDEX(Data!$C$5:$BP$360,'Kontrolní List'!$A100,'Kontrolní List'!X$1)</f>
        <v>0</v>
      </c>
      <c r="Y100">
        <f>INDEX(Data!$C$5:$BP$360,'Kontrolní List'!$A100,'Kontrolní List'!Y$1)</f>
        <v>0</v>
      </c>
      <c r="Z100">
        <f>INDEX(Data!$C$5:$BP$360,'Kontrolní List'!$A100,'Kontrolní List'!Z$1)</f>
        <v>0</v>
      </c>
      <c r="AA100">
        <f>INDEX(Data!$C$5:$BP$360,'Kontrolní List'!$A100,'Kontrolní List'!AA$1)</f>
        <v>0</v>
      </c>
      <c r="AB100">
        <f t="shared" ref="AB100:AB102" si="21">SUM(S100:AA100)-N100</f>
        <v>0</v>
      </c>
      <c r="AC100">
        <f>INDEX(Data!$C$5:$BP$360,'Kontrolní List'!$A100,'Kontrolní List'!AC$1)</f>
        <v>2499</v>
      </c>
      <c r="AD100">
        <f>INDEX(Data!$C$5:$BP$360,'Kontrolní List'!$A100,'Kontrolní List'!AD$1)</f>
        <v>0</v>
      </c>
      <c r="AE100">
        <f>INDEX(Data!$C$5:$BP$360,'Kontrolní List'!$A100,'Kontrolní List'!AE$1)</f>
        <v>0</v>
      </c>
      <c r="AF100">
        <f>INDEX(Data!$C$5:$BP$360,'Kontrolní List'!$A100,'Kontrolní List'!AF$1)</f>
        <v>0</v>
      </c>
      <c r="AG100">
        <f>INDEX(Data!$C$5:$BP$360,'Kontrolní List'!$A100,'Kontrolní List'!AG$1)</f>
        <v>0</v>
      </c>
      <c r="AH100">
        <f>INDEX(Data!$C$5:$BP$360,'Kontrolní List'!$A100,'Kontrolní List'!AH$1)</f>
        <v>0</v>
      </c>
      <c r="AI100">
        <f>INDEX(Data!$C$5:$BP$360,'Kontrolní List'!$A100,'Kontrolní List'!AI$1)</f>
        <v>0</v>
      </c>
      <c r="AJ100">
        <f>INDEX(Data!$C$5:$BP$360,'Kontrolní List'!$A100,'Kontrolní List'!AJ$1)</f>
        <v>0</v>
      </c>
      <c r="AK100">
        <f>INDEX(Data!$C$5:$BP$360,'Kontrolní List'!$A100,'Kontrolní List'!AK$1)</f>
        <v>0</v>
      </c>
      <c r="AL100">
        <f t="shared" ref="AL100:AL102" si="22">SUM(AC100:AK100)-Q100</f>
        <v>0</v>
      </c>
      <c r="AM100">
        <f>INDEX(Data!$C$5:$BP$360,'Kontrolní List'!$A100,'Kontrolní List'!AM$1)</f>
        <v>571.05600000000004</v>
      </c>
      <c r="AN100">
        <f>INDEX(Data!$C$5:$BP$360,'Kontrolní List'!$A100,'Kontrolní List'!AN$1)</f>
        <v>2499</v>
      </c>
      <c r="AO100">
        <f>INDEX(Data!$C$5:$BP$360,'Kontrolní List'!$A100,'Kontrolní List'!AO$1)</f>
        <v>1512.038</v>
      </c>
      <c r="AP100" t="b">
        <f t="shared" ref="AP100:AP102" si="23">EXACT(AM100,I100)</f>
        <v>1</v>
      </c>
      <c r="AQ100" t="b">
        <f t="shared" ref="AQ100:AQ102" si="24">EXACT(AN100,P100)</f>
        <v>1</v>
      </c>
      <c r="AR100" t="b">
        <f t="shared" ref="AR100:AR102" si="25">EXACT(AO100,D100)</f>
        <v>1</v>
      </c>
      <c r="AT100" s="35">
        <f t="shared" ref="AT100:AT102" si="26">(I100+(P100/3.6))/D100</f>
        <v>0.83676644810954914</v>
      </c>
      <c r="AU100" s="36" t="s">
        <v>570</v>
      </c>
    </row>
    <row r="101" spans="1:48" x14ac:dyDescent="0.25">
      <c r="A101">
        <v>99</v>
      </c>
      <c r="B101" t="str">
        <f>INDEX(Data!$C$5:$BP$360,'Kontrolní List'!$A101,'Kontrolní List'!B$1)</f>
        <v>KJ - Vysoké Mýto, Generála Svatoně (kotelna Vanice)</v>
      </c>
      <c r="C101" t="str">
        <f>INDEX(Data!$C$5:$BP$360,'Kontrolní List'!$A101,'Kontrolní List'!C$1)</f>
        <v>Únor</v>
      </c>
      <c r="D101">
        <f>INDEX(Data!$C$5:$BP$360,'Kontrolní List'!$A101,'Kontrolní List'!D$1)</f>
        <v>607.27</v>
      </c>
      <c r="E101">
        <f>INDEX(Data!$C$5:$BP$360,'Kontrolní List'!$A101,'Kontrolní List'!E$1)</f>
        <v>266.53899999999999</v>
      </c>
      <c r="F101">
        <f>INDEX(Data!$C$5:$BP$360,'Kontrolní List'!$A101,'Kontrolní List'!F$1)</f>
        <v>340.73099999999999</v>
      </c>
      <c r="G101">
        <f>INDEX(Data!$C$5:$BP$360,'Kontrolní List'!$A101,'Kontrolní List'!G$1)</f>
        <v>35.012</v>
      </c>
      <c r="H101">
        <f t="shared" si="18"/>
        <v>0</v>
      </c>
      <c r="I101">
        <f>INDEX(Data!$C$5:$BP$360,'Kontrolní List'!$A101,'Kontrolní List'!I$1)</f>
        <v>219.90100000000001</v>
      </c>
      <c r="J101">
        <f>INDEX(Data!$C$5:$BP$360,'Kontrolní List'!$A101,'Kontrolní List'!J$1)</f>
        <v>2.6110000000000002</v>
      </c>
      <c r="K101">
        <f>INDEX(Data!$C$5:$BP$360,'Kontrolní List'!$A101,'Kontrolní List'!K$1)</f>
        <v>3.3370000000000002</v>
      </c>
      <c r="L101">
        <f>INDEX(Data!$C$5:$BP$360,'Kontrolní List'!$A101,'Kontrolní List'!L$1)</f>
        <v>0</v>
      </c>
      <c r="M101">
        <f>INDEX(Data!$C$5:$BP$360,'Kontrolní List'!$A101,'Kontrolní List'!M$1)</f>
        <v>0</v>
      </c>
      <c r="N101">
        <f>INDEX(Data!$C$5:$BP$360,'Kontrolní List'!$A101,'Kontrolní List'!N$1)</f>
        <v>213.953</v>
      </c>
      <c r="O101">
        <f t="shared" si="19"/>
        <v>0</v>
      </c>
      <c r="P101">
        <f>INDEX(Data!$C$5:$BP$360,'Kontrolní List'!$A101,'Kontrolní List'!P$1)</f>
        <v>1012</v>
      </c>
      <c r="Q101">
        <f>INDEX(Data!$C$5:$BP$360,'Kontrolní List'!$A101,'Kontrolní List'!Q$1)</f>
        <v>1012</v>
      </c>
      <c r="R101">
        <f t="shared" si="20"/>
        <v>0</v>
      </c>
      <c r="S101">
        <f>INDEX(Data!$C$5:$BP$360,'Kontrolní List'!$A101,'Kontrolní List'!S$1)</f>
        <v>213.953</v>
      </c>
      <c r="T101">
        <f>INDEX(Data!$C$5:$BP$360,'Kontrolní List'!$A101,'Kontrolní List'!T$1)</f>
        <v>0</v>
      </c>
      <c r="U101">
        <f>INDEX(Data!$C$5:$BP$360,'Kontrolní List'!$A101,'Kontrolní List'!U$1)</f>
        <v>0</v>
      </c>
      <c r="V101">
        <f>INDEX(Data!$C$5:$BP$360,'Kontrolní List'!$A101,'Kontrolní List'!V$1)</f>
        <v>0</v>
      </c>
      <c r="W101">
        <f>INDEX(Data!$C$5:$BP$360,'Kontrolní List'!$A101,'Kontrolní List'!W$1)</f>
        <v>0</v>
      </c>
      <c r="X101">
        <f>INDEX(Data!$C$5:$BP$360,'Kontrolní List'!$A101,'Kontrolní List'!X$1)</f>
        <v>0</v>
      </c>
      <c r="Y101">
        <f>INDEX(Data!$C$5:$BP$360,'Kontrolní List'!$A101,'Kontrolní List'!Y$1)</f>
        <v>0</v>
      </c>
      <c r="Z101">
        <f>INDEX(Data!$C$5:$BP$360,'Kontrolní List'!$A101,'Kontrolní List'!Z$1)</f>
        <v>0</v>
      </c>
      <c r="AA101">
        <f>INDEX(Data!$C$5:$BP$360,'Kontrolní List'!$A101,'Kontrolní List'!AA$1)</f>
        <v>0</v>
      </c>
      <c r="AB101">
        <f t="shared" si="21"/>
        <v>0</v>
      </c>
      <c r="AC101">
        <f>INDEX(Data!$C$5:$BP$360,'Kontrolní List'!$A101,'Kontrolní List'!AC$1)</f>
        <v>1012</v>
      </c>
      <c r="AD101">
        <f>INDEX(Data!$C$5:$BP$360,'Kontrolní List'!$A101,'Kontrolní List'!AD$1)</f>
        <v>0</v>
      </c>
      <c r="AE101">
        <f>INDEX(Data!$C$5:$BP$360,'Kontrolní List'!$A101,'Kontrolní List'!AE$1)</f>
        <v>0</v>
      </c>
      <c r="AF101">
        <f>INDEX(Data!$C$5:$BP$360,'Kontrolní List'!$A101,'Kontrolní List'!AF$1)</f>
        <v>0</v>
      </c>
      <c r="AG101">
        <f>INDEX(Data!$C$5:$BP$360,'Kontrolní List'!$A101,'Kontrolní List'!AG$1)</f>
        <v>0</v>
      </c>
      <c r="AH101">
        <f>INDEX(Data!$C$5:$BP$360,'Kontrolní List'!$A101,'Kontrolní List'!AH$1)</f>
        <v>0</v>
      </c>
      <c r="AI101">
        <f>INDEX(Data!$C$5:$BP$360,'Kontrolní List'!$A101,'Kontrolní List'!AI$1)</f>
        <v>0</v>
      </c>
      <c r="AJ101">
        <f>INDEX(Data!$C$5:$BP$360,'Kontrolní List'!$A101,'Kontrolní List'!AJ$1)</f>
        <v>0</v>
      </c>
      <c r="AK101">
        <f>INDEX(Data!$C$5:$BP$360,'Kontrolní List'!$A101,'Kontrolní List'!AK$1)</f>
        <v>0</v>
      </c>
      <c r="AL101">
        <f t="shared" si="22"/>
        <v>0</v>
      </c>
      <c r="AM101">
        <f>INDEX(Data!$C$5:$BP$360,'Kontrolní List'!$A101,'Kontrolní List'!AM$1)</f>
        <v>219.90100000000001</v>
      </c>
      <c r="AN101">
        <f>INDEX(Data!$C$5:$BP$360,'Kontrolní List'!$A101,'Kontrolní List'!AN$1)</f>
        <v>1012</v>
      </c>
      <c r="AO101">
        <f>INDEX(Data!$C$5:$BP$360,'Kontrolní List'!$A101,'Kontrolní List'!AO$1)</f>
        <v>607.27</v>
      </c>
      <c r="AP101" t="b">
        <f t="shared" si="23"/>
        <v>1</v>
      </c>
      <c r="AQ101" t="b">
        <f t="shared" si="24"/>
        <v>1</v>
      </c>
      <c r="AR101" t="b">
        <f t="shared" si="25"/>
        <v>1</v>
      </c>
      <c r="AT101" s="35">
        <f t="shared" si="26"/>
        <v>0.82502364864246724</v>
      </c>
      <c r="AU101" s="36" t="s">
        <v>570</v>
      </c>
    </row>
    <row r="102" spans="1:48" x14ac:dyDescent="0.25">
      <c r="A102">
        <v>100</v>
      </c>
      <c r="B102" t="str">
        <f>INDEX(Data!$C$5:$BP$360,'Kontrolní List'!$A102,'Kontrolní List'!B$1)</f>
        <v>KJ - Vysoké Mýto, Prokopa Velikého (kotelna Družba)</v>
      </c>
      <c r="C102" t="str">
        <f>INDEX(Data!$C$5:$BP$360,'Kontrolní List'!$A102,'Kontrolní List'!C$1)</f>
        <v>Únor</v>
      </c>
      <c r="D102">
        <f>INDEX(Data!$C$5:$BP$360,'Kontrolní List'!$A102,'Kontrolní List'!D$1)</f>
        <v>428.887</v>
      </c>
      <c r="E102">
        <f>INDEX(Data!$C$5:$BP$360,'Kontrolní List'!$A102,'Kontrolní List'!E$1)</f>
        <v>199.87200000000001</v>
      </c>
      <c r="F102">
        <f>INDEX(Data!$C$5:$BP$360,'Kontrolní List'!$A102,'Kontrolní List'!F$1)</f>
        <v>229.01499999999999</v>
      </c>
      <c r="G102">
        <f>INDEX(Data!$C$5:$BP$360,'Kontrolní List'!$A102,'Kontrolní List'!G$1)</f>
        <v>34.994</v>
      </c>
      <c r="H102">
        <f t="shared" si="18"/>
        <v>0</v>
      </c>
      <c r="I102">
        <f>INDEX(Data!$C$5:$BP$360,'Kontrolní List'!$A102,'Kontrolní List'!I$1)</f>
        <v>156.124</v>
      </c>
      <c r="J102">
        <f>INDEX(Data!$C$5:$BP$360,'Kontrolní List'!$A102,'Kontrolní List'!J$1)</f>
        <v>1.476</v>
      </c>
      <c r="K102">
        <f>INDEX(Data!$C$5:$BP$360,'Kontrolní List'!$A102,'Kontrolní List'!K$1)</f>
        <v>1.6910000000000001</v>
      </c>
      <c r="L102">
        <f>INDEX(Data!$C$5:$BP$360,'Kontrolní List'!$A102,'Kontrolní List'!L$1)</f>
        <v>0</v>
      </c>
      <c r="M102">
        <f>INDEX(Data!$C$5:$BP$360,'Kontrolní List'!$A102,'Kontrolní List'!M$1)</f>
        <v>0</v>
      </c>
      <c r="N102">
        <f>INDEX(Data!$C$5:$BP$360,'Kontrolní List'!$A102,'Kontrolní List'!N$1)</f>
        <v>152.95699999999999</v>
      </c>
      <c r="O102">
        <f t="shared" si="19"/>
        <v>0</v>
      </c>
      <c r="P102">
        <f>INDEX(Data!$C$5:$BP$360,'Kontrolní List'!$A102,'Kontrolní List'!P$1)</f>
        <v>644</v>
      </c>
      <c r="Q102">
        <f>INDEX(Data!$C$5:$BP$360,'Kontrolní List'!$A102,'Kontrolní List'!Q$1)</f>
        <v>644</v>
      </c>
      <c r="R102">
        <f t="shared" si="20"/>
        <v>0</v>
      </c>
      <c r="S102">
        <f>INDEX(Data!$C$5:$BP$360,'Kontrolní List'!$A102,'Kontrolní List'!S$1)</f>
        <v>152.95699999999999</v>
      </c>
      <c r="T102">
        <f>INDEX(Data!$C$5:$BP$360,'Kontrolní List'!$A102,'Kontrolní List'!T$1)</f>
        <v>0</v>
      </c>
      <c r="U102">
        <f>INDEX(Data!$C$5:$BP$360,'Kontrolní List'!$A102,'Kontrolní List'!U$1)</f>
        <v>0</v>
      </c>
      <c r="V102">
        <f>INDEX(Data!$C$5:$BP$360,'Kontrolní List'!$A102,'Kontrolní List'!V$1)</f>
        <v>0</v>
      </c>
      <c r="W102">
        <f>INDEX(Data!$C$5:$BP$360,'Kontrolní List'!$A102,'Kontrolní List'!W$1)</f>
        <v>0</v>
      </c>
      <c r="X102">
        <f>INDEX(Data!$C$5:$BP$360,'Kontrolní List'!$A102,'Kontrolní List'!X$1)</f>
        <v>0</v>
      </c>
      <c r="Y102">
        <f>INDEX(Data!$C$5:$BP$360,'Kontrolní List'!$A102,'Kontrolní List'!Y$1)</f>
        <v>0</v>
      </c>
      <c r="Z102">
        <f>INDEX(Data!$C$5:$BP$360,'Kontrolní List'!$A102,'Kontrolní List'!Z$1)</f>
        <v>0</v>
      </c>
      <c r="AA102">
        <f>INDEX(Data!$C$5:$BP$360,'Kontrolní List'!$A102,'Kontrolní List'!AA$1)</f>
        <v>0</v>
      </c>
      <c r="AB102">
        <f t="shared" si="21"/>
        <v>0</v>
      </c>
      <c r="AC102">
        <f>INDEX(Data!$C$5:$BP$360,'Kontrolní List'!$A102,'Kontrolní List'!AC$1)</f>
        <v>644</v>
      </c>
      <c r="AD102">
        <f>INDEX(Data!$C$5:$BP$360,'Kontrolní List'!$A102,'Kontrolní List'!AD$1)</f>
        <v>0</v>
      </c>
      <c r="AE102">
        <f>INDEX(Data!$C$5:$BP$360,'Kontrolní List'!$A102,'Kontrolní List'!AE$1)</f>
        <v>0</v>
      </c>
      <c r="AF102">
        <f>INDEX(Data!$C$5:$BP$360,'Kontrolní List'!$A102,'Kontrolní List'!AF$1)</f>
        <v>0</v>
      </c>
      <c r="AG102">
        <f>INDEX(Data!$C$5:$BP$360,'Kontrolní List'!$A102,'Kontrolní List'!AG$1)</f>
        <v>0</v>
      </c>
      <c r="AH102">
        <f>INDEX(Data!$C$5:$BP$360,'Kontrolní List'!$A102,'Kontrolní List'!AH$1)</f>
        <v>0</v>
      </c>
      <c r="AI102">
        <f>INDEX(Data!$C$5:$BP$360,'Kontrolní List'!$A102,'Kontrolní List'!AI$1)</f>
        <v>0</v>
      </c>
      <c r="AJ102">
        <f>INDEX(Data!$C$5:$BP$360,'Kontrolní List'!$A102,'Kontrolní List'!AJ$1)</f>
        <v>0</v>
      </c>
      <c r="AK102">
        <f>INDEX(Data!$C$5:$BP$360,'Kontrolní List'!$A102,'Kontrolní List'!AK$1)</f>
        <v>0</v>
      </c>
      <c r="AL102">
        <f t="shared" si="22"/>
        <v>0</v>
      </c>
      <c r="AM102">
        <f>INDEX(Data!$C$5:$BP$360,'Kontrolní List'!$A102,'Kontrolní List'!AM$1)</f>
        <v>156.124</v>
      </c>
      <c r="AN102">
        <f>INDEX(Data!$C$5:$BP$360,'Kontrolní List'!$A102,'Kontrolní List'!AN$1)</f>
        <v>644</v>
      </c>
      <c r="AO102">
        <f>INDEX(Data!$C$5:$BP$360,'Kontrolní List'!$A102,'Kontrolní List'!AO$1)</f>
        <v>428.887</v>
      </c>
      <c r="AP102" t="b">
        <f t="shared" si="23"/>
        <v>1</v>
      </c>
      <c r="AQ102" t="b">
        <f t="shared" si="24"/>
        <v>1</v>
      </c>
      <c r="AR102" t="b">
        <f t="shared" si="25"/>
        <v>1</v>
      </c>
      <c r="AT102" s="35">
        <f t="shared" si="26"/>
        <v>0.78112157488776501</v>
      </c>
      <c r="AU102" s="36" t="s">
        <v>570</v>
      </c>
    </row>
    <row r="103" spans="1:48" x14ac:dyDescent="0.25">
      <c r="A103">
        <v>101</v>
      </c>
      <c r="B103" t="str">
        <f>INDEX(Data!$C$5:$BP$360,'Kontrolní List'!$A103,'Kontrolní List'!B$1)</f>
        <v>KJ - Zákupy</v>
      </c>
      <c r="C103" t="str">
        <f>INDEX(Data!$C$5:$BP$360,'Kontrolní List'!$A103,'Kontrolní List'!C$1)</f>
        <v>Únor</v>
      </c>
      <c r="D103" t="e">
        <f>INDEX(Data!$C$5:$BP$360,'Kontrolní List'!$A103,'Kontrolní List'!D$1)</f>
        <v>#N/A</v>
      </c>
      <c r="E103" t="e">
        <f>INDEX(Data!$C$5:$BP$360,'Kontrolní List'!$A103,'Kontrolní List'!E$1)</f>
        <v>#N/A</v>
      </c>
      <c r="F103" t="e">
        <f>INDEX(Data!$C$5:$BP$360,'Kontrolní List'!$A103,'Kontrolní List'!F$1)</f>
        <v>#N/A</v>
      </c>
      <c r="G103" t="e">
        <f>INDEX(Data!$C$5:$BP$360,'Kontrolní List'!$A103,'Kontrolní List'!G$1)</f>
        <v>#N/A</v>
      </c>
      <c r="H103" t="e">
        <f t="shared" ref="H103:H108" si="27">D103-E103-F103</f>
        <v>#N/A</v>
      </c>
      <c r="I103">
        <f>INDEX(Data!$C$5:$BP$360,'Kontrolní List'!$A103,'Kontrolní List'!I$1)</f>
        <v>80.674999999999997</v>
      </c>
      <c r="J103">
        <f>INDEX(Data!$C$5:$BP$360,'Kontrolní List'!$A103,'Kontrolní List'!J$1)</f>
        <v>0.40100000000000002</v>
      </c>
      <c r="K103">
        <f>INDEX(Data!$C$5:$BP$360,'Kontrolní List'!$A103,'Kontrolní List'!K$1)</f>
        <v>0.51400000000000001</v>
      </c>
      <c r="L103">
        <f>INDEX(Data!$C$5:$BP$360,'Kontrolní List'!$A103,'Kontrolní List'!L$1)</f>
        <v>0</v>
      </c>
      <c r="M103">
        <f>INDEX(Data!$C$5:$BP$360,'Kontrolní List'!$A103,'Kontrolní List'!M$1)</f>
        <v>0</v>
      </c>
      <c r="N103">
        <f>INDEX(Data!$C$5:$BP$360,'Kontrolní List'!$A103,'Kontrolní List'!N$1)</f>
        <v>79.760000000000005</v>
      </c>
      <c r="O103">
        <f t="shared" ref="O103:O108" si="28">I103-J103-K103-L103-M103-N103</f>
        <v>0</v>
      </c>
      <c r="P103">
        <f>INDEX(Data!$C$5:$BP$360,'Kontrolní List'!$A103,'Kontrolní List'!P$1)</f>
        <v>372</v>
      </c>
      <c r="Q103">
        <f>INDEX(Data!$C$5:$BP$360,'Kontrolní List'!$A103,'Kontrolní List'!Q$1)</f>
        <v>372</v>
      </c>
      <c r="R103">
        <f t="shared" ref="R103:R108" si="29">P103-Q103</f>
        <v>0</v>
      </c>
      <c r="S103">
        <f>INDEX(Data!$C$5:$BP$360,'Kontrolní List'!$A103,'Kontrolní List'!S$1)</f>
        <v>79.760000000000005</v>
      </c>
      <c r="T103">
        <f>INDEX(Data!$C$5:$BP$360,'Kontrolní List'!$A103,'Kontrolní List'!T$1)</f>
        <v>0</v>
      </c>
      <c r="U103">
        <f>INDEX(Data!$C$5:$BP$360,'Kontrolní List'!$A103,'Kontrolní List'!U$1)</f>
        <v>0</v>
      </c>
      <c r="V103">
        <f>INDEX(Data!$C$5:$BP$360,'Kontrolní List'!$A103,'Kontrolní List'!V$1)</f>
        <v>0</v>
      </c>
      <c r="W103">
        <f>INDEX(Data!$C$5:$BP$360,'Kontrolní List'!$A103,'Kontrolní List'!W$1)</f>
        <v>0</v>
      </c>
      <c r="X103">
        <f>INDEX(Data!$C$5:$BP$360,'Kontrolní List'!$A103,'Kontrolní List'!X$1)</f>
        <v>0</v>
      </c>
      <c r="Y103">
        <f>INDEX(Data!$C$5:$BP$360,'Kontrolní List'!$A103,'Kontrolní List'!Y$1)</f>
        <v>0</v>
      </c>
      <c r="Z103">
        <f>INDEX(Data!$C$5:$BP$360,'Kontrolní List'!$A103,'Kontrolní List'!Z$1)</f>
        <v>0</v>
      </c>
      <c r="AA103">
        <f>INDEX(Data!$C$5:$BP$360,'Kontrolní List'!$A103,'Kontrolní List'!AA$1)</f>
        <v>0</v>
      </c>
      <c r="AB103">
        <f t="shared" ref="AB103:AB108" si="30">SUM(S103:AA103)-N103</f>
        <v>0</v>
      </c>
      <c r="AC103">
        <f>INDEX(Data!$C$5:$BP$360,'Kontrolní List'!$A103,'Kontrolní List'!AC$1)</f>
        <v>372</v>
      </c>
      <c r="AD103">
        <f>INDEX(Data!$C$5:$BP$360,'Kontrolní List'!$A103,'Kontrolní List'!AD$1)</f>
        <v>0</v>
      </c>
      <c r="AE103">
        <f>INDEX(Data!$C$5:$BP$360,'Kontrolní List'!$A103,'Kontrolní List'!AE$1)</f>
        <v>0</v>
      </c>
      <c r="AF103">
        <f>INDEX(Data!$C$5:$BP$360,'Kontrolní List'!$A103,'Kontrolní List'!AF$1)</f>
        <v>0</v>
      </c>
      <c r="AG103">
        <f>INDEX(Data!$C$5:$BP$360,'Kontrolní List'!$A103,'Kontrolní List'!AG$1)</f>
        <v>0</v>
      </c>
      <c r="AH103">
        <f>INDEX(Data!$C$5:$BP$360,'Kontrolní List'!$A103,'Kontrolní List'!AH$1)</f>
        <v>0</v>
      </c>
      <c r="AI103">
        <f>INDEX(Data!$C$5:$BP$360,'Kontrolní List'!$A103,'Kontrolní List'!AI$1)</f>
        <v>0</v>
      </c>
      <c r="AJ103">
        <f>INDEX(Data!$C$5:$BP$360,'Kontrolní List'!$A103,'Kontrolní List'!AJ$1)</f>
        <v>0</v>
      </c>
      <c r="AK103">
        <f>INDEX(Data!$C$5:$BP$360,'Kontrolní List'!$A103,'Kontrolní List'!AK$1)</f>
        <v>0</v>
      </c>
      <c r="AL103">
        <f t="shared" ref="AL103:AL108" si="31">SUM(AC103:AK103)-Q103</f>
        <v>0</v>
      </c>
      <c r="AM103">
        <f>INDEX(Data!$C$5:$BP$360,'Kontrolní List'!$A103,'Kontrolní List'!AM$1)</f>
        <v>80.674999999999997</v>
      </c>
      <c r="AN103">
        <f>INDEX(Data!$C$5:$BP$360,'Kontrolní List'!$A103,'Kontrolní List'!AN$1)</f>
        <v>372</v>
      </c>
      <c r="AO103" t="e">
        <f>INDEX(Data!$C$5:$BP$360,'Kontrolní List'!$A103,'Kontrolní List'!AO$1)</f>
        <v>#N/A</v>
      </c>
      <c r="AP103" t="b">
        <f t="shared" ref="AP103:AP108" si="32">EXACT(AM103,I103)</f>
        <v>1</v>
      </c>
      <c r="AQ103" t="b">
        <f t="shared" ref="AQ103:AQ108" si="33">EXACT(AN103,P103)</f>
        <v>1</v>
      </c>
      <c r="AR103" t="e">
        <f t="shared" ref="AR103:AR108" si="34">EXACT(AO103,D103)</f>
        <v>#N/A</v>
      </c>
      <c r="AT103" s="35" t="e">
        <f t="shared" ref="AT103:AT108" si="35">(I103+(P103/3.6))/D103</f>
        <v>#N/A</v>
      </c>
      <c r="AU103" s="36" t="s">
        <v>570</v>
      </c>
    </row>
    <row r="104" spans="1:48" x14ac:dyDescent="0.25">
      <c r="A104">
        <v>102</v>
      </c>
      <c r="B104" t="str">
        <f>INDEX(Data!$C$5:$BP$360,'Kontrolní List'!$A104,'Kontrolní List'!B$1)</f>
        <v>KJ - Sedlčany, Žižkova</v>
      </c>
      <c r="C104" t="str">
        <f>INDEX(Data!$C$5:$BP$360,'Kontrolní List'!$A104,'Kontrolní List'!C$1)</f>
        <v>Únor</v>
      </c>
      <c r="D104">
        <f>INDEX(Data!$C$5:$BP$360,'Kontrolní List'!$A104,'Kontrolní List'!D$1)</f>
        <v>658.03499999999997</v>
      </c>
      <c r="E104">
        <f>INDEX(Data!$C$5:$BP$360,'Kontrolní List'!$A104,'Kontrolní List'!E$1)</f>
        <v>298.495</v>
      </c>
      <c r="F104">
        <f>INDEX(Data!$C$5:$BP$360,'Kontrolní List'!$A104,'Kontrolní List'!F$1)</f>
        <v>359.54</v>
      </c>
      <c r="G104">
        <f>INDEX(Data!$C$5:$BP$360,'Kontrolní List'!$A104,'Kontrolní List'!G$1)</f>
        <v>35.164999999999999</v>
      </c>
      <c r="H104">
        <f t="shared" si="27"/>
        <v>0</v>
      </c>
      <c r="I104">
        <f>INDEX(Data!$C$5:$BP$360,'Kontrolní List'!$A104,'Kontrolní List'!I$1)</f>
        <v>239.84</v>
      </c>
      <c r="J104">
        <f>INDEX(Data!$C$5:$BP$360,'Kontrolní List'!$A104,'Kontrolní List'!J$1)</f>
        <v>1.619</v>
      </c>
      <c r="K104">
        <f>INDEX(Data!$C$5:$BP$360,'Kontrolní List'!$A104,'Kontrolní List'!K$1)</f>
        <v>1.9510000000000001</v>
      </c>
      <c r="L104">
        <f>INDEX(Data!$C$5:$BP$360,'Kontrolní List'!$A104,'Kontrolní List'!L$1)</f>
        <v>0</v>
      </c>
      <c r="M104">
        <f>INDEX(Data!$C$5:$BP$360,'Kontrolní List'!$A104,'Kontrolní List'!M$1)</f>
        <v>0</v>
      </c>
      <c r="N104">
        <f>INDEX(Data!$C$5:$BP$360,'Kontrolní List'!$A104,'Kontrolní List'!N$1)</f>
        <v>236.27</v>
      </c>
      <c r="O104">
        <f t="shared" si="28"/>
        <v>0</v>
      </c>
      <c r="P104">
        <f>INDEX(Data!$C$5:$BP$360,'Kontrolní List'!$A104,'Kontrolní List'!P$1)</f>
        <v>1040</v>
      </c>
      <c r="Q104">
        <f>INDEX(Data!$C$5:$BP$360,'Kontrolní List'!$A104,'Kontrolní List'!Q$1)</f>
        <v>1040</v>
      </c>
      <c r="R104">
        <f t="shared" si="29"/>
        <v>0</v>
      </c>
      <c r="S104">
        <f>INDEX(Data!$C$5:$BP$360,'Kontrolní List'!$A104,'Kontrolní List'!S$1)</f>
        <v>236.27</v>
      </c>
      <c r="T104">
        <f>INDEX(Data!$C$5:$BP$360,'Kontrolní List'!$A104,'Kontrolní List'!T$1)</f>
        <v>0</v>
      </c>
      <c r="U104">
        <f>INDEX(Data!$C$5:$BP$360,'Kontrolní List'!$A104,'Kontrolní List'!U$1)</f>
        <v>0</v>
      </c>
      <c r="V104">
        <f>INDEX(Data!$C$5:$BP$360,'Kontrolní List'!$A104,'Kontrolní List'!V$1)</f>
        <v>0</v>
      </c>
      <c r="W104">
        <f>INDEX(Data!$C$5:$BP$360,'Kontrolní List'!$A104,'Kontrolní List'!W$1)</f>
        <v>0</v>
      </c>
      <c r="X104">
        <f>INDEX(Data!$C$5:$BP$360,'Kontrolní List'!$A104,'Kontrolní List'!X$1)</f>
        <v>0</v>
      </c>
      <c r="Y104">
        <f>INDEX(Data!$C$5:$BP$360,'Kontrolní List'!$A104,'Kontrolní List'!Y$1)</f>
        <v>0</v>
      </c>
      <c r="Z104">
        <f>INDEX(Data!$C$5:$BP$360,'Kontrolní List'!$A104,'Kontrolní List'!Z$1)</f>
        <v>0</v>
      </c>
      <c r="AA104">
        <f>INDEX(Data!$C$5:$BP$360,'Kontrolní List'!$A104,'Kontrolní List'!AA$1)</f>
        <v>0</v>
      </c>
      <c r="AB104">
        <f t="shared" si="30"/>
        <v>0</v>
      </c>
      <c r="AC104">
        <f>INDEX(Data!$C$5:$BP$360,'Kontrolní List'!$A104,'Kontrolní List'!AC$1)</f>
        <v>1040</v>
      </c>
      <c r="AD104">
        <f>INDEX(Data!$C$5:$BP$360,'Kontrolní List'!$A104,'Kontrolní List'!AD$1)</f>
        <v>0</v>
      </c>
      <c r="AE104">
        <f>INDEX(Data!$C$5:$BP$360,'Kontrolní List'!$A104,'Kontrolní List'!AE$1)</f>
        <v>0</v>
      </c>
      <c r="AF104">
        <f>INDEX(Data!$C$5:$BP$360,'Kontrolní List'!$A104,'Kontrolní List'!AF$1)</f>
        <v>0</v>
      </c>
      <c r="AG104">
        <f>INDEX(Data!$C$5:$BP$360,'Kontrolní List'!$A104,'Kontrolní List'!AG$1)</f>
        <v>0</v>
      </c>
      <c r="AH104">
        <f>INDEX(Data!$C$5:$BP$360,'Kontrolní List'!$A104,'Kontrolní List'!AH$1)</f>
        <v>0</v>
      </c>
      <c r="AI104">
        <f>INDEX(Data!$C$5:$BP$360,'Kontrolní List'!$A104,'Kontrolní List'!AI$1)</f>
        <v>0</v>
      </c>
      <c r="AJ104">
        <f>INDEX(Data!$C$5:$BP$360,'Kontrolní List'!$A104,'Kontrolní List'!AJ$1)</f>
        <v>0</v>
      </c>
      <c r="AK104">
        <f>INDEX(Data!$C$5:$BP$360,'Kontrolní List'!$A104,'Kontrolní List'!AK$1)</f>
        <v>0</v>
      </c>
      <c r="AL104">
        <f t="shared" si="31"/>
        <v>0</v>
      </c>
      <c r="AM104">
        <f>INDEX(Data!$C$5:$BP$360,'Kontrolní List'!$A104,'Kontrolní List'!AM$1)</f>
        <v>239.84</v>
      </c>
      <c r="AN104">
        <f>INDEX(Data!$C$5:$BP$360,'Kontrolní List'!$A104,'Kontrolní List'!AN$1)</f>
        <v>1040</v>
      </c>
      <c r="AO104">
        <f>INDEX(Data!$C$5:$BP$360,'Kontrolní List'!$A104,'Kontrolní List'!AO$1)</f>
        <v>658.03499999999997</v>
      </c>
      <c r="AP104" t="b">
        <f t="shared" si="32"/>
        <v>1</v>
      </c>
      <c r="AQ104" t="b">
        <f t="shared" si="33"/>
        <v>1</v>
      </c>
      <c r="AR104" t="b">
        <f t="shared" si="34"/>
        <v>1</v>
      </c>
      <c r="AT104" s="35">
        <f t="shared" si="35"/>
        <v>0.80349660563478975</v>
      </c>
      <c r="AU104" s="36" t="s">
        <v>570</v>
      </c>
    </row>
    <row r="105" spans="1:48" x14ac:dyDescent="0.25">
      <c r="A105">
        <v>103</v>
      </c>
      <c r="B105" t="str">
        <f>INDEX(Data!$C$5:$BP$360,'Kontrolní List'!$A105,'Kontrolní List'!B$1)</f>
        <v>KJ - Horní Slavkov</v>
      </c>
      <c r="C105" t="str">
        <f>INDEX(Data!$C$5:$BP$360,'Kontrolní List'!$A105,'Kontrolní List'!C$1)</f>
        <v>Únor</v>
      </c>
      <c r="D105">
        <f>INDEX(Data!$C$5:$BP$360,'Kontrolní List'!$A105,'Kontrolní List'!D$1)</f>
        <v>3591.7089999999998</v>
      </c>
      <c r="E105">
        <f>INDEX(Data!$C$5:$BP$360,'Kontrolní List'!$A105,'Kontrolní List'!E$1)</f>
        <v>1728.4169999999999</v>
      </c>
      <c r="F105">
        <f>INDEX(Data!$C$5:$BP$360,'Kontrolní List'!$A105,'Kontrolní List'!F$1)</f>
        <v>1863.2919999999999</v>
      </c>
      <c r="G105">
        <f>INDEX(Data!$C$5:$BP$360,'Kontrolní List'!$A105,'Kontrolní List'!G$1)</f>
        <v>35.417999999999999</v>
      </c>
      <c r="H105">
        <f t="shared" si="27"/>
        <v>0</v>
      </c>
      <c r="I105">
        <f>INDEX(Data!$C$5:$BP$360,'Kontrolní List'!$A105,'Kontrolní List'!I$1)</f>
        <v>1373.9</v>
      </c>
      <c r="J105">
        <f>INDEX(Data!$C$5:$BP$360,'Kontrolní List'!$A105,'Kontrolní List'!J$1)</f>
        <v>14.878</v>
      </c>
      <c r="K105">
        <f>INDEX(Data!$C$5:$BP$360,'Kontrolní List'!$A105,'Kontrolní List'!K$1)</f>
        <v>16.039000000000001</v>
      </c>
      <c r="L105">
        <f>INDEX(Data!$C$5:$BP$360,'Kontrolní List'!$A105,'Kontrolní List'!L$1)</f>
        <v>0</v>
      </c>
      <c r="M105">
        <f>INDEX(Data!$C$5:$BP$360,'Kontrolní List'!$A105,'Kontrolní List'!M$1)</f>
        <v>0</v>
      </c>
      <c r="N105">
        <f>INDEX(Data!$C$5:$BP$360,'Kontrolní List'!$A105,'Kontrolní List'!N$1)</f>
        <v>1342.9829999999999</v>
      </c>
      <c r="O105">
        <f t="shared" si="28"/>
        <v>0</v>
      </c>
      <c r="P105">
        <f>INDEX(Data!$C$5:$BP$360,'Kontrolní List'!$A105,'Kontrolní List'!P$1)</f>
        <v>5332</v>
      </c>
      <c r="Q105">
        <f>INDEX(Data!$C$5:$BP$360,'Kontrolní List'!$A105,'Kontrolní List'!Q$1)</f>
        <v>5332</v>
      </c>
      <c r="R105">
        <f t="shared" si="29"/>
        <v>0</v>
      </c>
      <c r="S105">
        <f>INDEX(Data!$C$5:$BP$360,'Kontrolní List'!$A105,'Kontrolní List'!S$1)</f>
        <v>1335.173</v>
      </c>
      <c r="T105">
        <f>INDEX(Data!$C$5:$BP$360,'Kontrolní List'!$A105,'Kontrolní List'!T$1)</f>
        <v>7.81</v>
      </c>
      <c r="U105">
        <f>INDEX(Data!$C$5:$BP$360,'Kontrolní List'!$A105,'Kontrolní List'!U$1)</f>
        <v>0</v>
      </c>
      <c r="V105">
        <f>INDEX(Data!$C$5:$BP$360,'Kontrolní List'!$A105,'Kontrolní List'!V$1)</f>
        <v>0</v>
      </c>
      <c r="W105">
        <f>INDEX(Data!$C$5:$BP$360,'Kontrolní List'!$A105,'Kontrolní List'!W$1)</f>
        <v>0</v>
      </c>
      <c r="X105">
        <f>INDEX(Data!$C$5:$BP$360,'Kontrolní List'!$A105,'Kontrolní List'!X$1)</f>
        <v>0</v>
      </c>
      <c r="Y105">
        <f>INDEX(Data!$C$5:$BP$360,'Kontrolní List'!$A105,'Kontrolní List'!Y$1)</f>
        <v>0</v>
      </c>
      <c r="Z105">
        <f>INDEX(Data!$C$5:$BP$360,'Kontrolní List'!$A105,'Kontrolní List'!Z$1)</f>
        <v>0</v>
      </c>
      <c r="AA105">
        <f>INDEX(Data!$C$5:$BP$360,'Kontrolní List'!$A105,'Kontrolní List'!AA$1)</f>
        <v>0</v>
      </c>
      <c r="AB105">
        <f t="shared" si="30"/>
        <v>0</v>
      </c>
      <c r="AC105">
        <f>INDEX(Data!$C$5:$BP$360,'Kontrolní List'!$A105,'Kontrolní List'!AC$1)</f>
        <v>5332</v>
      </c>
      <c r="AD105">
        <f>INDEX(Data!$C$5:$BP$360,'Kontrolní List'!$A105,'Kontrolní List'!AD$1)</f>
        <v>0</v>
      </c>
      <c r="AE105">
        <f>INDEX(Data!$C$5:$BP$360,'Kontrolní List'!$A105,'Kontrolní List'!AE$1)</f>
        <v>0</v>
      </c>
      <c r="AF105">
        <f>INDEX(Data!$C$5:$BP$360,'Kontrolní List'!$A105,'Kontrolní List'!AF$1)</f>
        <v>0</v>
      </c>
      <c r="AG105">
        <f>INDEX(Data!$C$5:$BP$360,'Kontrolní List'!$A105,'Kontrolní List'!AG$1)</f>
        <v>0</v>
      </c>
      <c r="AH105">
        <f>INDEX(Data!$C$5:$BP$360,'Kontrolní List'!$A105,'Kontrolní List'!AH$1)</f>
        <v>0</v>
      </c>
      <c r="AI105">
        <f>INDEX(Data!$C$5:$BP$360,'Kontrolní List'!$A105,'Kontrolní List'!AI$1)</f>
        <v>0</v>
      </c>
      <c r="AJ105">
        <f>INDEX(Data!$C$5:$BP$360,'Kontrolní List'!$A105,'Kontrolní List'!AJ$1)</f>
        <v>0</v>
      </c>
      <c r="AK105">
        <f>INDEX(Data!$C$5:$BP$360,'Kontrolní List'!$A105,'Kontrolní List'!AK$1)</f>
        <v>0</v>
      </c>
      <c r="AL105">
        <f t="shared" si="31"/>
        <v>0</v>
      </c>
      <c r="AM105">
        <f>INDEX(Data!$C$5:$BP$360,'Kontrolní List'!$A105,'Kontrolní List'!AM$1)</f>
        <v>1373.9</v>
      </c>
      <c r="AN105">
        <f>INDEX(Data!$C$5:$BP$360,'Kontrolní List'!$A105,'Kontrolní List'!AN$1)</f>
        <v>5332</v>
      </c>
      <c r="AO105">
        <f>INDEX(Data!$C$5:$BP$360,'Kontrolní List'!$A105,'Kontrolní List'!AO$1)</f>
        <v>3591.7089999999998</v>
      </c>
      <c r="AP105" t="b">
        <f t="shared" si="32"/>
        <v>1</v>
      </c>
      <c r="AQ105" t="b">
        <f t="shared" si="33"/>
        <v>1</v>
      </c>
      <c r="AR105" t="b">
        <f t="shared" si="34"/>
        <v>1</v>
      </c>
      <c r="AT105" s="35">
        <f t="shared" si="35"/>
        <v>0.79488931623110648</v>
      </c>
      <c r="AU105" s="36" t="s">
        <v>570</v>
      </c>
    </row>
    <row r="106" spans="1:48" x14ac:dyDescent="0.25">
      <c r="A106">
        <v>104</v>
      </c>
      <c r="B106" t="str">
        <f>INDEX(Data!$C$5:$BP$360,'Kontrolní List'!$A106,'Kontrolní List'!B$1)</f>
        <v>KJ - Bochov</v>
      </c>
      <c r="C106" t="str">
        <f>INDEX(Data!$C$5:$BP$360,'Kontrolní List'!$A106,'Kontrolní List'!C$1)</f>
        <v>Únor</v>
      </c>
      <c r="D106">
        <f>INDEX(Data!$C$5:$BP$360,'Kontrolní List'!$A106,'Kontrolní List'!D$1)</f>
        <v>226.822</v>
      </c>
      <c r="E106">
        <f>INDEX(Data!$C$5:$BP$360,'Kontrolní List'!$A106,'Kontrolní List'!E$1)</f>
        <v>100.04600000000001</v>
      </c>
      <c r="F106">
        <f>INDEX(Data!$C$5:$BP$360,'Kontrolní List'!$A106,'Kontrolní List'!F$1)</f>
        <v>126.776</v>
      </c>
      <c r="G106">
        <f>INDEX(Data!$C$5:$BP$360,'Kontrolní List'!$A106,'Kontrolní List'!G$1)</f>
        <v>35.478999999999999</v>
      </c>
      <c r="H106">
        <f t="shared" si="27"/>
        <v>0</v>
      </c>
      <c r="I106">
        <f>INDEX(Data!$C$5:$BP$360,'Kontrolní List'!$A106,'Kontrolní List'!I$1)</f>
        <v>76.941999999999993</v>
      </c>
      <c r="J106">
        <f>INDEX(Data!$C$5:$BP$360,'Kontrolní List'!$A106,'Kontrolní List'!J$1)</f>
        <v>0.40300000000000002</v>
      </c>
      <c r="K106">
        <f>INDEX(Data!$C$5:$BP$360,'Kontrolní List'!$A106,'Kontrolní List'!K$1)</f>
        <v>0.51</v>
      </c>
      <c r="L106">
        <f>INDEX(Data!$C$5:$BP$360,'Kontrolní List'!$A106,'Kontrolní List'!L$1)</f>
        <v>0</v>
      </c>
      <c r="M106">
        <f>INDEX(Data!$C$5:$BP$360,'Kontrolní List'!$A106,'Kontrolní List'!M$1)</f>
        <v>0</v>
      </c>
      <c r="N106">
        <f>INDEX(Data!$C$5:$BP$360,'Kontrolní List'!$A106,'Kontrolní List'!N$1)</f>
        <v>76.028999999999996</v>
      </c>
      <c r="O106">
        <f t="shared" si="28"/>
        <v>0</v>
      </c>
      <c r="P106">
        <f>INDEX(Data!$C$5:$BP$360,'Kontrolní List'!$A106,'Kontrolní List'!P$1)</f>
        <v>351</v>
      </c>
      <c r="Q106">
        <f>INDEX(Data!$C$5:$BP$360,'Kontrolní List'!$A106,'Kontrolní List'!Q$1)</f>
        <v>351</v>
      </c>
      <c r="R106">
        <f t="shared" si="29"/>
        <v>0</v>
      </c>
      <c r="S106">
        <f>INDEX(Data!$C$5:$BP$360,'Kontrolní List'!$A106,'Kontrolní List'!S$1)</f>
        <v>76.028999999999996</v>
      </c>
      <c r="T106">
        <f>INDEX(Data!$C$5:$BP$360,'Kontrolní List'!$A106,'Kontrolní List'!T$1)</f>
        <v>0</v>
      </c>
      <c r="U106">
        <f>INDEX(Data!$C$5:$BP$360,'Kontrolní List'!$A106,'Kontrolní List'!U$1)</f>
        <v>0</v>
      </c>
      <c r="V106">
        <f>INDEX(Data!$C$5:$BP$360,'Kontrolní List'!$A106,'Kontrolní List'!V$1)</f>
        <v>0</v>
      </c>
      <c r="W106">
        <f>INDEX(Data!$C$5:$BP$360,'Kontrolní List'!$A106,'Kontrolní List'!W$1)</f>
        <v>0</v>
      </c>
      <c r="X106">
        <f>INDEX(Data!$C$5:$BP$360,'Kontrolní List'!$A106,'Kontrolní List'!X$1)</f>
        <v>0</v>
      </c>
      <c r="Y106">
        <f>INDEX(Data!$C$5:$BP$360,'Kontrolní List'!$A106,'Kontrolní List'!Y$1)</f>
        <v>0</v>
      </c>
      <c r="Z106">
        <f>INDEX(Data!$C$5:$BP$360,'Kontrolní List'!$A106,'Kontrolní List'!Z$1)</f>
        <v>0</v>
      </c>
      <c r="AA106">
        <f>INDEX(Data!$C$5:$BP$360,'Kontrolní List'!$A106,'Kontrolní List'!AA$1)</f>
        <v>0</v>
      </c>
      <c r="AB106">
        <f t="shared" si="30"/>
        <v>0</v>
      </c>
      <c r="AC106">
        <f>INDEX(Data!$C$5:$BP$360,'Kontrolní List'!$A106,'Kontrolní List'!AC$1)</f>
        <v>351</v>
      </c>
      <c r="AD106">
        <f>INDEX(Data!$C$5:$BP$360,'Kontrolní List'!$A106,'Kontrolní List'!AD$1)</f>
        <v>0</v>
      </c>
      <c r="AE106">
        <f>INDEX(Data!$C$5:$BP$360,'Kontrolní List'!$A106,'Kontrolní List'!AE$1)</f>
        <v>0</v>
      </c>
      <c r="AF106">
        <f>INDEX(Data!$C$5:$BP$360,'Kontrolní List'!$A106,'Kontrolní List'!AF$1)</f>
        <v>0</v>
      </c>
      <c r="AG106">
        <f>INDEX(Data!$C$5:$BP$360,'Kontrolní List'!$A106,'Kontrolní List'!AG$1)</f>
        <v>0</v>
      </c>
      <c r="AH106">
        <f>INDEX(Data!$C$5:$BP$360,'Kontrolní List'!$A106,'Kontrolní List'!AH$1)</f>
        <v>0</v>
      </c>
      <c r="AI106">
        <f>INDEX(Data!$C$5:$BP$360,'Kontrolní List'!$A106,'Kontrolní List'!AI$1)</f>
        <v>0</v>
      </c>
      <c r="AJ106">
        <f>INDEX(Data!$C$5:$BP$360,'Kontrolní List'!$A106,'Kontrolní List'!AJ$1)</f>
        <v>0</v>
      </c>
      <c r="AK106">
        <f>INDEX(Data!$C$5:$BP$360,'Kontrolní List'!$A106,'Kontrolní List'!AK$1)</f>
        <v>0</v>
      </c>
      <c r="AL106">
        <f t="shared" si="31"/>
        <v>0</v>
      </c>
      <c r="AM106">
        <f>INDEX(Data!$C$5:$BP$360,'Kontrolní List'!$A106,'Kontrolní List'!AM$1)</f>
        <v>76.941999999999993</v>
      </c>
      <c r="AN106">
        <f>INDEX(Data!$C$5:$BP$360,'Kontrolní List'!$A106,'Kontrolní List'!AN$1)</f>
        <v>351</v>
      </c>
      <c r="AO106">
        <f>INDEX(Data!$C$5:$BP$360,'Kontrolní List'!$A106,'Kontrolní List'!AO$1)</f>
        <v>226.822</v>
      </c>
      <c r="AP106" t="b">
        <f t="shared" si="32"/>
        <v>1</v>
      </c>
      <c r="AQ106" t="b">
        <f t="shared" si="33"/>
        <v>1</v>
      </c>
      <c r="AR106" t="b">
        <f t="shared" si="34"/>
        <v>1</v>
      </c>
      <c r="AT106" s="35">
        <f t="shared" si="35"/>
        <v>0.76907001966299571</v>
      </c>
      <c r="AU106" s="36" t="s">
        <v>570</v>
      </c>
    </row>
    <row r="107" spans="1:48" x14ac:dyDescent="0.25">
      <c r="A107">
        <v>105</v>
      </c>
      <c r="B107" t="str">
        <f>INDEX(Data!$C$5:$BP$360,'Kontrolní List'!$A107,'Kontrolní List'!B$1)</f>
        <v>KJ - Krásná Lípa</v>
      </c>
      <c r="C107" t="str">
        <f>INDEX(Data!$C$5:$BP$360,'Kontrolní List'!$A107,'Kontrolní List'!C$1)</f>
        <v>Únor</v>
      </c>
      <c r="D107">
        <f>INDEX(Data!$C$5:$BP$360,'Kontrolní List'!$A107,'Kontrolní List'!D$1)</f>
        <v>242.46299999999999</v>
      </c>
      <c r="E107">
        <f>INDEX(Data!$C$5:$BP$360,'Kontrolní List'!$A107,'Kontrolní List'!E$1)</f>
        <v>106.95699999999999</v>
      </c>
      <c r="F107">
        <f>INDEX(Data!$C$5:$BP$360,'Kontrolní List'!$A107,'Kontrolní List'!F$1)</f>
        <v>135.506</v>
      </c>
      <c r="G107">
        <f>INDEX(Data!$C$5:$BP$360,'Kontrolní List'!$A107,'Kontrolní List'!G$1)</f>
        <v>35.371000000000002</v>
      </c>
      <c r="H107">
        <f t="shared" si="27"/>
        <v>0</v>
      </c>
      <c r="I107">
        <f>INDEX(Data!$C$5:$BP$360,'Kontrolní List'!$A107,'Kontrolní List'!I$1)</f>
        <v>84.850999999999999</v>
      </c>
      <c r="J107">
        <f>INDEX(Data!$C$5:$BP$360,'Kontrolní List'!$A107,'Kontrolní List'!J$1)</f>
        <v>0.35699999999999998</v>
      </c>
      <c r="K107">
        <f>INDEX(Data!$C$5:$BP$360,'Kontrolní List'!$A107,'Kontrolní List'!K$1)</f>
        <v>0.45200000000000001</v>
      </c>
      <c r="L107">
        <f>INDEX(Data!$C$5:$BP$360,'Kontrolní List'!$A107,'Kontrolní List'!L$1)</f>
        <v>0</v>
      </c>
      <c r="M107">
        <f>INDEX(Data!$C$5:$BP$360,'Kontrolní List'!$A107,'Kontrolní List'!M$1)</f>
        <v>0</v>
      </c>
      <c r="N107">
        <f>INDEX(Data!$C$5:$BP$360,'Kontrolní List'!$A107,'Kontrolní List'!N$1)</f>
        <v>84.042000000000002</v>
      </c>
      <c r="O107">
        <f t="shared" si="28"/>
        <v>0</v>
      </c>
      <c r="P107">
        <f>INDEX(Data!$C$5:$BP$360,'Kontrolní List'!$A107,'Kontrolní List'!P$1)</f>
        <v>387</v>
      </c>
      <c r="Q107">
        <f>INDEX(Data!$C$5:$BP$360,'Kontrolní List'!$A107,'Kontrolní List'!Q$1)</f>
        <v>387</v>
      </c>
      <c r="R107">
        <f t="shared" si="29"/>
        <v>0</v>
      </c>
      <c r="S107">
        <f>INDEX(Data!$C$5:$BP$360,'Kontrolní List'!$A107,'Kontrolní List'!S$1)</f>
        <v>84.042000000000002</v>
      </c>
      <c r="T107">
        <f>INDEX(Data!$C$5:$BP$360,'Kontrolní List'!$A107,'Kontrolní List'!T$1)</f>
        <v>0</v>
      </c>
      <c r="U107">
        <f>INDEX(Data!$C$5:$BP$360,'Kontrolní List'!$A107,'Kontrolní List'!U$1)</f>
        <v>0</v>
      </c>
      <c r="V107">
        <f>INDEX(Data!$C$5:$BP$360,'Kontrolní List'!$A107,'Kontrolní List'!V$1)</f>
        <v>0</v>
      </c>
      <c r="W107">
        <f>INDEX(Data!$C$5:$BP$360,'Kontrolní List'!$A107,'Kontrolní List'!W$1)</f>
        <v>0</v>
      </c>
      <c r="X107">
        <f>INDEX(Data!$C$5:$BP$360,'Kontrolní List'!$A107,'Kontrolní List'!X$1)</f>
        <v>0</v>
      </c>
      <c r="Y107">
        <f>INDEX(Data!$C$5:$BP$360,'Kontrolní List'!$A107,'Kontrolní List'!Y$1)</f>
        <v>0</v>
      </c>
      <c r="Z107">
        <f>INDEX(Data!$C$5:$BP$360,'Kontrolní List'!$A107,'Kontrolní List'!Z$1)</f>
        <v>0</v>
      </c>
      <c r="AA107">
        <f>INDEX(Data!$C$5:$BP$360,'Kontrolní List'!$A107,'Kontrolní List'!AA$1)</f>
        <v>0</v>
      </c>
      <c r="AB107">
        <f t="shared" si="30"/>
        <v>0</v>
      </c>
      <c r="AC107">
        <f>INDEX(Data!$C$5:$BP$360,'Kontrolní List'!$A107,'Kontrolní List'!AC$1)</f>
        <v>387</v>
      </c>
      <c r="AD107">
        <f>INDEX(Data!$C$5:$BP$360,'Kontrolní List'!$A107,'Kontrolní List'!AD$1)</f>
        <v>0</v>
      </c>
      <c r="AE107">
        <f>INDEX(Data!$C$5:$BP$360,'Kontrolní List'!$A107,'Kontrolní List'!AE$1)</f>
        <v>0</v>
      </c>
      <c r="AF107">
        <f>INDEX(Data!$C$5:$BP$360,'Kontrolní List'!$A107,'Kontrolní List'!AF$1)</f>
        <v>0</v>
      </c>
      <c r="AG107">
        <f>INDEX(Data!$C$5:$BP$360,'Kontrolní List'!$A107,'Kontrolní List'!AG$1)</f>
        <v>0</v>
      </c>
      <c r="AH107">
        <f>INDEX(Data!$C$5:$BP$360,'Kontrolní List'!$A107,'Kontrolní List'!AH$1)</f>
        <v>0</v>
      </c>
      <c r="AI107">
        <f>INDEX(Data!$C$5:$BP$360,'Kontrolní List'!$A107,'Kontrolní List'!AI$1)</f>
        <v>0</v>
      </c>
      <c r="AJ107">
        <f>INDEX(Data!$C$5:$BP$360,'Kontrolní List'!$A107,'Kontrolní List'!AJ$1)</f>
        <v>0</v>
      </c>
      <c r="AK107">
        <f>INDEX(Data!$C$5:$BP$360,'Kontrolní List'!$A107,'Kontrolní List'!AK$1)</f>
        <v>0</v>
      </c>
      <c r="AL107">
        <f t="shared" si="31"/>
        <v>0</v>
      </c>
      <c r="AM107">
        <f>INDEX(Data!$C$5:$BP$360,'Kontrolní List'!$A107,'Kontrolní List'!AM$1)</f>
        <v>84.850999999999999</v>
      </c>
      <c r="AN107">
        <f>INDEX(Data!$C$5:$BP$360,'Kontrolní List'!$A107,'Kontrolní List'!AN$1)</f>
        <v>387</v>
      </c>
      <c r="AO107">
        <f>INDEX(Data!$C$5:$BP$360,'Kontrolní List'!$A107,'Kontrolní List'!AO$1)</f>
        <v>242.46299999999999</v>
      </c>
      <c r="AP107" t="b">
        <f t="shared" si="32"/>
        <v>1</v>
      </c>
      <c r="AQ107" t="b">
        <f t="shared" si="33"/>
        <v>1</v>
      </c>
      <c r="AR107" t="b">
        <f t="shared" si="34"/>
        <v>1</v>
      </c>
      <c r="AT107" s="35">
        <f t="shared" si="35"/>
        <v>0.79332104279828264</v>
      </c>
      <c r="AU107" s="36" t="s">
        <v>570</v>
      </c>
    </row>
    <row r="108" spans="1:48" x14ac:dyDescent="0.25">
      <c r="A108">
        <v>106</v>
      </c>
      <c r="B108" t="str">
        <f>INDEX(Data!$C$5:$BP$360,'Kontrolní List'!$A108,'Kontrolní List'!B$1)</f>
        <v>KJ - Energocentrum Vítkovice III</v>
      </c>
      <c r="C108" t="str">
        <f>INDEX(Data!$C$5:$BP$360,'Kontrolní List'!$A108,'Kontrolní List'!C$1)</f>
        <v>Únor</v>
      </c>
      <c r="D108">
        <f>INDEX(Data!$C$5:$BP$360,'Kontrolní List'!$A108,'Kontrolní List'!D$1)</f>
        <v>0.98599999999999999</v>
      </c>
      <c r="E108">
        <f>INDEX(Data!$C$5:$BP$360,'Kontrolní List'!$A108,'Kontrolní List'!E$1)</f>
        <v>0.98599999999999999</v>
      </c>
      <c r="F108">
        <f>INDEX(Data!$C$5:$BP$360,'Kontrolní List'!$A108,'Kontrolní List'!F$1)</f>
        <v>0</v>
      </c>
      <c r="G108">
        <f>INDEX(Data!$C$5:$BP$360,'Kontrolní List'!$A108,'Kontrolní List'!G$1)</f>
        <v>34.723999999999997</v>
      </c>
      <c r="H108">
        <f t="shared" si="27"/>
        <v>0</v>
      </c>
      <c r="I108">
        <f>INDEX(Data!$C$5:$BP$360,'Kontrolní List'!$A108,'Kontrolní List'!I$1)</f>
        <v>0.33</v>
      </c>
      <c r="J108">
        <f>INDEX(Data!$C$5:$BP$360,'Kontrolní List'!$A108,'Kontrolní List'!J$1)</f>
        <v>5.0000000000000001E-3</v>
      </c>
      <c r="K108">
        <f>INDEX(Data!$C$5:$BP$360,'Kontrolní List'!$A108,'Kontrolní List'!K$1)</f>
        <v>0</v>
      </c>
      <c r="L108">
        <f>INDEX(Data!$C$5:$BP$360,'Kontrolní List'!$A108,'Kontrolní List'!L$1)</f>
        <v>0</v>
      </c>
      <c r="M108">
        <f>INDEX(Data!$C$5:$BP$360,'Kontrolní List'!$A108,'Kontrolní List'!M$1)</f>
        <v>0</v>
      </c>
      <c r="N108">
        <f>INDEX(Data!$C$5:$BP$360,'Kontrolní List'!$A108,'Kontrolní List'!N$1)</f>
        <v>0.32500000000000001</v>
      </c>
      <c r="O108">
        <f t="shared" si="28"/>
        <v>0</v>
      </c>
      <c r="P108">
        <f>INDEX(Data!$C$5:$BP$360,'Kontrolní List'!$A108,'Kontrolní List'!P$1)</f>
        <v>0</v>
      </c>
      <c r="Q108">
        <f>INDEX(Data!$C$5:$BP$360,'Kontrolní List'!$A108,'Kontrolní List'!Q$1)</f>
        <v>0</v>
      </c>
      <c r="R108">
        <f t="shared" si="29"/>
        <v>0</v>
      </c>
      <c r="S108">
        <f>INDEX(Data!$C$5:$BP$360,'Kontrolní List'!$A108,'Kontrolní List'!S$1)</f>
        <v>0.32500000000000001</v>
      </c>
      <c r="T108">
        <f>INDEX(Data!$C$5:$BP$360,'Kontrolní List'!$A108,'Kontrolní List'!T$1)</f>
        <v>0</v>
      </c>
      <c r="U108">
        <f>INDEX(Data!$C$5:$BP$360,'Kontrolní List'!$A108,'Kontrolní List'!U$1)</f>
        <v>0</v>
      </c>
      <c r="V108">
        <f>INDEX(Data!$C$5:$BP$360,'Kontrolní List'!$A108,'Kontrolní List'!V$1)</f>
        <v>0</v>
      </c>
      <c r="W108">
        <f>INDEX(Data!$C$5:$BP$360,'Kontrolní List'!$A108,'Kontrolní List'!W$1)</f>
        <v>0</v>
      </c>
      <c r="X108">
        <f>INDEX(Data!$C$5:$BP$360,'Kontrolní List'!$A108,'Kontrolní List'!X$1)</f>
        <v>0</v>
      </c>
      <c r="Y108">
        <f>INDEX(Data!$C$5:$BP$360,'Kontrolní List'!$A108,'Kontrolní List'!Y$1)</f>
        <v>0</v>
      </c>
      <c r="Z108">
        <f>INDEX(Data!$C$5:$BP$360,'Kontrolní List'!$A108,'Kontrolní List'!Z$1)</f>
        <v>0</v>
      </c>
      <c r="AA108">
        <f>INDEX(Data!$C$5:$BP$360,'Kontrolní List'!$A108,'Kontrolní List'!AA$1)</f>
        <v>0</v>
      </c>
      <c r="AB108">
        <f t="shared" si="30"/>
        <v>0</v>
      </c>
      <c r="AC108">
        <f>INDEX(Data!$C$5:$BP$360,'Kontrolní List'!$A108,'Kontrolní List'!AC$1)</f>
        <v>0</v>
      </c>
      <c r="AD108">
        <f>INDEX(Data!$C$5:$BP$360,'Kontrolní List'!$A108,'Kontrolní List'!AD$1)</f>
        <v>0</v>
      </c>
      <c r="AE108">
        <f>INDEX(Data!$C$5:$BP$360,'Kontrolní List'!$A108,'Kontrolní List'!AE$1)</f>
        <v>0</v>
      </c>
      <c r="AF108">
        <f>INDEX(Data!$C$5:$BP$360,'Kontrolní List'!$A108,'Kontrolní List'!AF$1)</f>
        <v>0</v>
      </c>
      <c r="AG108">
        <f>INDEX(Data!$C$5:$BP$360,'Kontrolní List'!$A108,'Kontrolní List'!AG$1)</f>
        <v>0</v>
      </c>
      <c r="AH108">
        <f>INDEX(Data!$C$5:$BP$360,'Kontrolní List'!$A108,'Kontrolní List'!AH$1)</f>
        <v>0</v>
      </c>
      <c r="AI108">
        <f>INDEX(Data!$C$5:$BP$360,'Kontrolní List'!$A108,'Kontrolní List'!AI$1)</f>
        <v>0</v>
      </c>
      <c r="AJ108">
        <f>INDEX(Data!$C$5:$BP$360,'Kontrolní List'!$A108,'Kontrolní List'!AJ$1)</f>
        <v>0</v>
      </c>
      <c r="AK108">
        <f>INDEX(Data!$C$5:$BP$360,'Kontrolní List'!$A108,'Kontrolní List'!AK$1)</f>
        <v>0</v>
      </c>
      <c r="AL108">
        <f t="shared" si="31"/>
        <v>0</v>
      </c>
      <c r="AM108">
        <f>INDEX(Data!$C$5:$BP$360,'Kontrolní List'!$A108,'Kontrolní List'!AM$1)</f>
        <v>0.33</v>
      </c>
      <c r="AN108">
        <f>INDEX(Data!$C$5:$BP$360,'Kontrolní List'!$A108,'Kontrolní List'!AN$1)</f>
        <v>0</v>
      </c>
      <c r="AO108">
        <f>INDEX(Data!$C$5:$BP$360,'Kontrolní List'!$A108,'Kontrolní List'!AO$1)</f>
        <v>0.98599999999999999</v>
      </c>
      <c r="AP108" t="b">
        <f t="shared" si="32"/>
        <v>1</v>
      </c>
      <c r="AQ108" t="b">
        <f t="shared" si="33"/>
        <v>1</v>
      </c>
      <c r="AR108" t="b">
        <f t="shared" si="34"/>
        <v>1</v>
      </c>
      <c r="AT108" s="35">
        <f t="shared" si="35"/>
        <v>0.33468559837728196</v>
      </c>
      <c r="AU108" s="36" t="s">
        <v>570</v>
      </c>
    </row>
    <row r="109" spans="1:48" x14ac:dyDescent="0.25">
      <c r="A109">
        <v>107</v>
      </c>
      <c r="B109" t="str">
        <f>INDEX(Data!$C$5:$BP$360,'Kontrolní List'!$A109,'Kontrolní List'!B$1)</f>
        <v>KJ - Česká Třebová na Milíři</v>
      </c>
      <c r="C109" t="str">
        <f>INDEX(Data!$C$5:$BP$360,'Kontrolní List'!$A109,'Kontrolní List'!C$1)</f>
        <v>Únor</v>
      </c>
      <c r="D109">
        <f>INDEX(Data!$C$5:$BP$360,'Kontrolní List'!$A109,'Kontrolní List'!D$1)</f>
        <v>248.00800000000001</v>
      </c>
      <c r="E109">
        <f>INDEX(Data!$C$5:$BP$360,'Kontrolní List'!$A109,'Kontrolní List'!E$1)</f>
        <v>103.81</v>
      </c>
      <c r="F109">
        <f>INDEX(Data!$C$5:$BP$360,'Kontrolní List'!$A109,'Kontrolní List'!F$1)</f>
        <v>144.19800000000001</v>
      </c>
      <c r="G109">
        <f>INDEX(Data!$C$5:$BP$360,'Kontrolní List'!$A109,'Kontrolní List'!G$1)</f>
        <v>34.994999999999997</v>
      </c>
      <c r="H109">
        <f t="shared" ref="H109:H116" si="36">D109-E109-F109</f>
        <v>0</v>
      </c>
      <c r="I109">
        <f>INDEX(Data!$C$5:$BP$360,'Kontrolní List'!$A109,'Kontrolní List'!I$1)</f>
        <v>84.99</v>
      </c>
      <c r="J109">
        <f>INDEX(Data!$C$5:$BP$360,'Kontrolní List'!$A109,'Kontrolní List'!J$1)</f>
        <v>2.6989999999999998</v>
      </c>
      <c r="K109">
        <f>INDEX(Data!$C$5:$BP$360,'Kontrolní List'!$A109,'Kontrolní List'!K$1)</f>
        <v>3.7490000000000001</v>
      </c>
      <c r="L109">
        <f>INDEX(Data!$C$5:$BP$360,'Kontrolní List'!$A109,'Kontrolní List'!L$1)</f>
        <v>0</v>
      </c>
      <c r="M109">
        <f>INDEX(Data!$C$5:$BP$360,'Kontrolní List'!$A109,'Kontrolní List'!M$1)</f>
        <v>0</v>
      </c>
      <c r="N109">
        <f>INDEX(Data!$C$5:$BP$360,'Kontrolní List'!$A109,'Kontrolní List'!N$1)</f>
        <v>78.542000000000002</v>
      </c>
      <c r="O109">
        <f t="shared" ref="O109:O116" si="37">I109-J109-K109-L109-M109-N109</f>
        <v>0</v>
      </c>
      <c r="P109">
        <f>INDEX(Data!$C$5:$BP$360,'Kontrolní List'!$A109,'Kontrolní List'!P$1)</f>
        <v>425</v>
      </c>
      <c r="Q109">
        <f>INDEX(Data!$C$5:$BP$360,'Kontrolní List'!$A109,'Kontrolní List'!Q$1)</f>
        <v>425</v>
      </c>
      <c r="R109">
        <f t="shared" ref="R109:R116" si="38">P109-Q109</f>
        <v>0</v>
      </c>
      <c r="S109">
        <f>INDEX(Data!$C$5:$BP$360,'Kontrolní List'!$A109,'Kontrolní List'!S$1)</f>
        <v>78.542000000000002</v>
      </c>
      <c r="T109">
        <f>INDEX(Data!$C$5:$BP$360,'Kontrolní List'!$A109,'Kontrolní List'!T$1)</f>
        <v>0</v>
      </c>
      <c r="U109">
        <f>INDEX(Data!$C$5:$BP$360,'Kontrolní List'!$A109,'Kontrolní List'!U$1)</f>
        <v>0</v>
      </c>
      <c r="V109">
        <f>INDEX(Data!$C$5:$BP$360,'Kontrolní List'!$A109,'Kontrolní List'!V$1)</f>
        <v>0</v>
      </c>
      <c r="W109">
        <f>INDEX(Data!$C$5:$BP$360,'Kontrolní List'!$A109,'Kontrolní List'!W$1)</f>
        <v>0</v>
      </c>
      <c r="X109">
        <f>INDEX(Data!$C$5:$BP$360,'Kontrolní List'!$A109,'Kontrolní List'!X$1)</f>
        <v>0</v>
      </c>
      <c r="Y109">
        <f>INDEX(Data!$C$5:$BP$360,'Kontrolní List'!$A109,'Kontrolní List'!Y$1)</f>
        <v>0</v>
      </c>
      <c r="Z109">
        <f>INDEX(Data!$C$5:$BP$360,'Kontrolní List'!$A109,'Kontrolní List'!Z$1)</f>
        <v>0</v>
      </c>
      <c r="AA109">
        <f>INDEX(Data!$C$5:$BP$360,'Kontrolní List'!$A109,'Kontrolní List'!AA$1)</f>
        <v>0</v>
      </c>
      <c r="AB109">
        <f t="shared" ref="AB109:AB116" si="39">SUM(S109:AA109)-N109</f>
        <v>0</v>
      </c>
      <c r="AC109">
        <f>INDEX(Data!$C$5:$BP$360,'Kontrolní List'!$A109,'Kontrolní List'!AC$1)</f>
        <v>425</v>
      </c>
      <c r="AD109">
        <f>INDEX(Data!$C$5:$BP$360,'Kontrolní List'!$A109,'Kontrolní List'!AD$1)</f>
        <v>0</v>
      </c>
      <c r="AE109">
        <f>INDEX(Data!$C$5:$BP$360,'Kontrolní List'!$A109,'Kontrolní List'!AE$1)</f>
        <v>0</v>
      </c>
      <c r="AF109">
        <f>INDEX(Data!$C$5:$BP$360,'Kontrolní List'!$A109,'Kontrolní List'!AF$1)</f>
        <v>0</v>
      </c>
      <c r="AG109">
        <f>INDEX(Data!$C$5:$BP$360,'Kontrolní List'!$A109,'Kontrolní List'!AG$1)</f>
        <v>0</v>
      </c>
      <c r="AH109">
        <f>INDEX(Data!$C$5:$BP$360,'Kontrolní List'!$A109,'Kontrolní List'!AH$1)</f>
        <v>0</v>
      </c>
      <c r="AI109">
        <f>INDEX(Data!$C$5:$BP$360,'Kontrolní List'!$A109,'Kontrolní List'!AI$1)</f>
        <v>0</v>
      </c>
      <c r="AJ109">
        <f>INDEX(Data!$C$5:$BP$360,'Kontrolní List'!$A109,'Kontrolní List'!AJ$1)</f>
        <v>0</v>
      </c>
      <c r="AK109">
        <f>INDEX(Data!$C$5:$BP$360,'Kontrolní List'!$A109,'Kontrolní List'!AK$1)</f>
        <v>0</v>
      </c>
      <c r="AL109">
        <f t="shared" ref="AL109:AL116" si="40">SUM(AC109:AK109)-Q109</f>
        <v>0</v>
      </c>
      <c r="AM109">
        <f>INDEX(Data!$C$5:$BP$360,'Kontrolní List'!$A109,'Kontrolní List'!AM$1)</f>
        <v>84.99</v>
      </c>
      <c r="AN109">
        <f>INDEX(Data!$C$5:$BP$360,'Kontrolní List'!$A109,'Kontrolní List'!AN$1)</f>
        <v>425</v>
      </c>
      <c r="AO109">
        <f>INDEX(Data!$C$5:$BP$360,'Kontrolní List'!$A109,'Kontrolní List'!AO$1)</f>
        <v>248.00800000000001</v>
      </c>
      <c r="AP109" t="b">
        <f t="shared" ref="AP109:AP116" si="41">EXACT(AM109,I109)</f>
        <v>1</v>
      </c>
      <c r="AQ109" t="b">
        <f t="shared" ref="AQ109:AQ116" si="42">EXACT(AN109,P109)</f>
        <v>1</v>
      </c>
      <c r="AR109" t="b">
        <f t="shared" ref="AR109:AR116" si="43">EXACT(AO109,D109)</f>
        <v>1</v>
      </c>
      <c r="AT109" s="35">
        <f t="shared" ref="AT109:AT116" si="44">(I109+(P109/3.6))/D109</f>
        <v>0.81870566899275643</v>
      </c>
      <c r="AU109" s="36" t="s">
        <v>570</v>
      </c>
    </row>
    <row r="110" spans="1:48" x14ac:dyDescent="0.25">
      <c r="A110">
        <v>108</v>
      </c>
      <c r="B110" t="str">
        <f>INDEX(Data!$C$5:$BP$360,'Kontrolní List'!$A110,'Kontrolní List'!B$1)</f>
        <v>KJ - Jáchymov</v>
      </c>
      <c r="C110" t="str">
        <f>INDEX(Data!$C$5:$BP$360,'Kontrolní List'!$A110,'Kontrolní List'!C$1)</f>
        <v>Únor</v>
      </c>
      <c r="D110">
        <f>INDEX(Data!$C$5:$BP$360,'Kontrolní List'!$A110,'Kontrolní List'!D$1)</f>
        <v>309.28800000000001</v>
      </c>
      <c r="E110">
        <f>INDEX(Data!$C$5:$BP$360,'Kontrolní List'!$A110,'Kontrolní List'!E$1)</f>
        <v>147.52099999999999</v>
      </c>
      <c r="F110">
        <f>INDEX(Data!$C$5:$BP$360,'Kontrolní List'!$A110,'Kontrolní List'!F$1)</f>
        <v>161.767</v>
      </c>
      <c r="G110">
        <f>INDEX(Data!$C$5:$BP$360,'Kontrolní List'!$A110,'Kontrolní List'!G$1)</f>
        <v>35.427999999999997</v>
      </c>
      <c r="H110">
        <f t="shared" si="36"/>
        <v>0</v>
      </c>
      <c r="I110">
        <f>INDEX(Data!$C$5:$BP$360,'Kontrolní List'!$A110,'Kontrolní List'!I$1)</f>
        <v>112.726</v>
      </c>
      <c r="J110">
        <f>INDEX(Data!$C$5:$BP$360,'Kontrolní List'!$A110,'Kontrolní List'!J$1)</f>
        <v>0.97599999999999998</v>
      </c>
      <c r="K110">
        <f>INDEX(Data!$C$5:$BP$360,'Kontrolní List'!$A110,'Kontrolní List'!K$1)</f>
        <v>1.071</v>
      </c>
      <c r="L110">
        <f>INDEX(Data!$C$5:$BP$360,'Kontrolní List'!$A110,'Kontrolní List'!L$1)</f>
        <v>0</v>
      </c>
      <c r="M110">
        <f>INDEX(Data!$C$5:$BP$360,'Kontrolní List'!$A110,'Kontrolní List'!M$1)</f>
        <v>0</v>
      </c>
      <c r="N110">
        <f>INDEX(Data!$C$5:$BP$360,'Kontrolní List'!$A110,'Kontrolní List'!N$1)</f>
        <v>110.679</v>
      </c>
      <c r="O110">
        <f t="shared" si="37"/>
        <v>0</v>
      </c>
      <c r="P110">
        <f>INDEX(Data!$C$5:$BP$360,'Kontrolní List'!$A110,'Kontrolní List'!P$1)</f>
        <v>445</v>
      </c>
      <c r="Q110">
        <f>INDEX(Data!$C$5:$BP$360,'Kontrolní List'!$A110,'Kontrolní List'!Q$1)</f>
        <v>445</v>
      </c>
      <c r="R110">
        <f t="shared" si="38"/>
        <v>0</v>
      </c>
      <c r="S110">
        <f>INDEX(Data!$C$5:$BP$360,'Kontrolní List'!$A110,'Kontrolní List'!S$1)</f>
        <v>110.679</v>
      </c>
      <c r="T110">
        <f>INDEX(Data!$C$5:$BP$360,'Kontrolní List'!$A110,'Kontrolní List'!T$1)</f>
        <v>0</v>
      </c>
      <c r="U110">
        <f>INDEX(Data!$C$5:$BP$360,'Kontrolní List'!$A110,'Kontrolní List'!U$1)</f>
        <v>0</v>
      </c>
      <c r="V110">
        <f>INDEX(Data!$C$5:$BP$360,'Kontrolní List'!$A110,'Kontrolní List'!V$1)</f>
        <v>0</v>
      </c>
      <c r="W110">
        <f>INDEX(Data!$C$5:$BP$360,'Kontrolní List'!$A110,'Kontrolní List'!W$1)</f>
        <v>0</v>
      </c>
      <c r="X110">
        <f>INDEX(Data!$C$5:$BP$360,'Kontrolní List'!$A110,'Kontrolní List'!X$1)</f>
        <v>0</v>
      </c>
      <c r="Y110">
        <f>INDEX(Data!$C$5:$BP$360,'Kontrolní List'!$A110,'Kontrolní List'!Y$1)</f>
        <v>0</v>
      </c>
      <c r="Z110">
        <f>INDEX(Data!$C$5:$BP$360,'Kontrolní List'!$A110,'Kontrolní List'!Z$1)</f>
        <v>0</v>
      </c>
      <c r="AA110">
        <f>INDEX(Data!$C$5:$BP$360,'Kontrolní List'!$A110,'Kontrolní List'!AA$1)</f>
        <v>0</v>
      </c>
      <c r="AB110">
        <f t="shared" si="39"/>
        <v>0</v>
      </c>
      <c r="AC110">
        <f>INDEX(Data!$C$5:$BP$360,'Kontrolní List'!$A110,'Kontrolní List'!AC$1)</f>
        <v>445</v>
      </c>
      <c r="AD110">
        <f>INDEX(Data!$C$5:$BP$360,'Kontrolní List'!$A110,'Kontrolní List'!AD$1)</f>
        <v>0</v>
      </c>
      <c r="AE110">
        <f>INDEX(Data!$C$5:$BP$360,'Kontrolní List'!$A110,'Kontrolní List'!AE$1)</f>
        <v>0</v>
      </c>
      <c r="AF110">
        <f>INDEX(Data!$C$5:$BP$360,'Kontrolní List'!$A110,'Kontrolní List'!AF$1)</f>
        <v>0</v>
      </c>
      <c r="AG110">
        <f>INDEX(Data!$C$5:$BP$360,'Kontrolní List'!$A110,'Kontrolní List'!AG$1)</f>
        <v>0</v>
      </c>
      <c r="AH110">
        <f>INDEX(Data!$C$5:$BP$360,'Kontrolní List'!$A110,'Kontrolní List'!AH$1)</f>
        <v>0</v>
      </c>
      <c r="AI110">
        <f>INDEX(Data!$C$5:$BP$360,'Kontrolní List'!$A110,'Kontrolní List'!AI$1)</f>
        <v>0</v>
      </c>
      <c r="AJ110">
        <f>INDEX(Data!$C$5:$BP$360,'Kontrolní List'!$A110,'Kontrolní List'!AJ$1)</f>
        <v>0</v>
      </c>
      <c r="AK110">
        <f>INDEX(Data!$C$5:$BP$360,'Kontrolní List'!$A110,'Kontrolní List'!AK$1)</f>
        <v>0</v>
      </c>
      <c r="AL110">
        <f t="shared" si="40"/>
        <v>0</v>
      </c>
      <c r="AM110">
        <f>INDEX(Data!$C$5:$BP$360,'Kontrolní List'!$A110,'Kontrolní List'!AM$1)</f>
        <v>112.726</v>
      </c>
      <c r="AN110">
        <f>INDEX(Data!$C$5:$BP$360,'Kontrolní List'!$A110,'Kontrolní List'!AN$1)</f>
        <v>445</v>
      </c>
      <c r="AO110">
        <f>INDEX(Data!$C$5:$BP$360,'Kontrolní List'!$A110,'Kontrolní List'!AO$1)</f>
        <v>309.28800000000001</v>
      </c>
      <c r="AP110" t="b">
        <f t="shared" si="41"/>
        <v>1</v>
      </c>
      <c r="AQ110" t="b">
        <f t="shared" si="42"/>
        <v>1</v>
      </c>
      <c r="AR110" t="b">
        <f t="shared" si="43"/>
        <v>1</v>
      </c>
      <c r="AT110" s="35">
        <f t="shared" si="44"/>
        <v>0.76413281831532776</v>
      </c>
      <c r="AU110" s="36" t="s">
        <v>570</v>
      </c>
    </row>
    <row r="111" spans="1:48" x14ac:dyDescent="0.25">
      <c r="A111">
        <v>109</v>
      </c>
      <c r="B111" t="str">
        <f>INDEX(Data!$C$5:$BP$360,'Kontrolní List'!$A111,'Kontrolní List'!B$1)</f>
        <v>KJ - Příbor</v>
      </c>
      <c r="C111" t="str">
        <f>INDEX(Data!$C$5:$BP$360,'Kontrolní List'!$A111,'Kontrolní List'!C$1)</f>
        <v>Únor</v>
      </c>
      <c r="D111">
        <f>INDEX(Data!$C$5:$BP$360,'Kontrolní List'!$A111,'Kontrolní List'!D$1)</f>
        <v>667.05700000000002</v>
      </c>
      <c r="E111">
        <f>INDEX(Data!$C$5:$BP$360,'Kontrolní List'!$A111,'Kontrolní List'!E$1)</f>
        <v>299.98899999999998</v>
      </c>
      <c r="F111">
        <f>INDEX(Data!$C$5:$BP$360,'Kontrolní List'!$A111,'Kontrolní List'!F$1)</f>
        <v>367.06799999999998</v>
      </c>
      <c r="G111">
        <f>INDEX(Data!$C$5:$BP$360,'Kontrolní List'!$A111,'Kontrolní List'!G$1)</f>
        <v>34.804000000000002</v>
      </c>
      <c r="H111">
        <f t="shared" si="36"/>
        <v>0</v>
      </c>
      <c r="I111">
        <f>INDEX(Data!$C$5:$BP$360,'Kontrolní List'!$A111,'Kontrolní List'!I$1)</f>
        <v>232.691</v>
      </c>
      <c r="J111">
        <f>INDEX(Data!$C$5:$BP$360,'Kontrolní List'!$A111,'Kontrolní List'!J$1)</f>
        <v>2.4209999999999998</v>
      </c>
      <c r="K111">
        <f>INDEX(Data!$C$5:$BP$360,'Kontrolní List'!$A111,'Kontrolní List'!K$1)</f>
        <v>2.9620000000000002</v>
      </c>
      <c r="L111">
        <f>INDEX(Data!$C$5:$BP$360,'Kontrolní List'!$A111,'Kontrolní List'!L$1)</f>
        <v>0</v>
      </c>
      <c r="M111">
        <f>INDEX(Data!$C$5:$BP$360,'Kontrolní List'!$A111,'Kontrolní List'!M$1)</f>
        <v>0</v>
      </c>
      <c r="N111">
        <f>INDEX(Data!$C$5:$BP$360,'Kontrolní List'!$A111,'Kontrolní List'!N$1)</f>
        <v>227.30799999999999</v>
      </c>
      <c r="O111">
        <f t="shared" si="37"/>
        <v>0</v>
      </c>
      <c r="P111">
        <f>INDEX(Data!$C$5:$BP$360,'Kontrolní List'!$A111,'Kontrolní List'!P$1)</f>
        <v>1025</v>
      </c>
      <c r="Q111">
        <f>INDEX(Data!$C$5:$BP$360,'Kontrolní List'!$A111,'Kontrolní List'!Q$1)</f>
        <v>1025</v>
      </c>
      <c r="R111">
        <f t="shared" si="38"/>
        <v>0</v>
      </c>
      <c r="S111">
        <f>INDEX(Data!$C$5:$BP$360,'Kontrolní List'!$A111,'Kontrolní List'!S$1)</f>
        <v>227.30799999999999</v>
      </c>
      <c r="T111">
        <f>INDEX(Data!$C$5:$BP$360,'Kontrolní List'!$A111,'Kontrolní List'!T$1)</f>
        <v>0</v>
      </c>
      <c r="U111">
        <f>INDEX(Data!$C$5:$BP$360,'Kontrolní List'!$A111,'Kontrolní List'!U$1)</f>
        <v>0</v>
      </c>
      <c r="V111">
        <f>INDEX(Data!$C$5:$BP$360,'Kontrolní List'!$A111,'Kontrolní List'!V$1)</f>
        <v>0</v>
      </c>
      <c r="W111">
        <f>INDEX(Data!$C$5:$BP$360,'Kontrolní List'!$A111,'Kontrolní List'!W$1)</f>
        <v>0</v>
      </c>
      <c r="X111">
        <f>INDEX(Data!$C$5:$BP$360,'Kontrolní List'!$A111,'Kontrolní List'!X$1)</f>
        <v>0</v>
      </c>
      <c r="Y111">
        <f>INDEX(Data!$C$5:$BP$360,'Kontrolní List'!$A111,'Kontrolní List'!Y$1)</f>
        <v>0</v>
      </c>
      <c r="Z111">
        <f>INDEX(Data!$C$5:$BP$360,'Kontrolní List'!$A111,'Kontrolní List'!Z$1)</f>
        <v>0</v>
      </c>
      <c r="AA111">
        <f>INDEX(Data!$C$5:$BP$360,'Kontrolní List'!$A111,'Kontrolní List'!AA$1)</f>
        <v>0</v>
      </c>
      <c r="AB111">
        <f t="shared" si="39"/>
        <v>0</v>
      </c>
      <c r="AC111">
        <f>INDEX(Data!$C$5:$BP$360,'Kontrolní List'!$A111,'Kontrolní List'!AC$1)</f>
        <v>1025</v>
      </c>
      <c r="AD111">
        <f>INDEX(Data!$C$5:$BP$360,'Kontrolní List'!$A111,'Kontrolní List'!AD$1)</f>
        <v>0</v>
      </c>
      <c r="AE111">
        <f>INDEX(Data!$C$5:$BP$360,'Kontrolní List'!$A111,'Kontrolní List'!AE$1)</f>
        <v>0</v>
      </c>
      <c r="AF111">
        <f>INDEX(Data!$C$5:$BP$360,'Kontrolní List'!$A111,'Kontrolní List'!AF$1)</f>
        <v>0</v>
      </c>
      <c r="AG111">
        <f>INDEX(Data!$C$5:$BP$360,'Kontrolní List'!$A111,'Kontrolní List'!AG$1)</f>
        <v>0</v>
      </c>
      <c r="AH111">
        <f>INDEX(Data!$C$5:$BP$360,'Kontrolní List'!$A111,'Kontrolní List'!AH$1)</f>
        <v>0</v>
      </c>
      <c r="AI111">
        <f>INDEX(Data!$C$5:$BP$360,'Kontrolní List'!$A111,'Kontrolní List'!AI$1)</f>
        <v>0</v>
      </c>
      <c r="AJ111">
        <f>INDEX(Data!$C$5:$BP$360,'Kontrolní List'!$A111,'Kontrolní List'!AJ$1)</f>
        <v>0</v>
      </c>
      <c r="AK111">
        <f>INDEX(Data!$C$5:$BP$360,'Kontrolní List'!$A111,'Kontrolní List'!AK$1)</f>
        <v>0</v>
      </c>
      <c r="AL111">
        <f t="shared" si="40"/>
        <v>0</v>
      </c>
      <c r="AM111">
        <f>INDEX(Data!$C$5:$BP$360,'Kontrolní List'!$A111,'Kontrolní List'!AM$1)</f>
        <v>232.691</v>
      </c>
      <c r="AN111">
        <f>INDEX(Data!$C$5:$BP$360,'Kontrolní List'!$A111,'Kontrolní List'!AN$1)</f>
        <v>1025</v>
      </c>
      <c r="AO111">
        <f>INDEX(Data!$C$5:$BP$360,'Kontrolní List'!$A111,'Kontrolní List'!AO$1)</f>
        <v>667.05700000000002</v>
      </c>
      <c r="AP111" t="b">
        <f t="shared" si="41"/>
        <v>1</v>
      </c>
      <c r="AQ111" t="b">
        <f t="shared" si="42"/>
        <v>1</v>
      </c>
      <c r="AR111" t="b">
        <f t="shared" si="43"/>
        <v>1</v>
      </c>
      <c r="AT111" s="35">
        <f t="shared" si="44"/>
        <v>0.77566568107706269</v>
      </c>
      <c r="AU111" s="36" t="s">
        <v>570</v>
      </c>
    </row>
    <row r="112" spans="1:48" x14ac:dyDescent="0.25">
      <c r="A112">
        <v>110</v>
      </c>
      <c r="B112" t="str">
        <f>INDEX(Data!$C$5:$BP$360,'Kontrolní List'!$A112,'Kontrolní List'!B$1)</f>
        <v>KJ - Rakovník</v>
      </c>
      <c r="C112" t="str">
        <f>INDEX(Data!$C$5:$BP$360,'Kontrolní List'!$A112,'Kontrolní List'!C$1)</f>
        <v>Únor</v>
      </c>
      <c r="D112">
        <f>INDEX(Data!$C$5:$BP$360,'Kontrolní List'!$A112,'Kontrolní List'!D$1)</f>
        <v>934.125</v>
      </c>
      <c r="E112">
        <f>INDEX(Data!$C$5:$BP$360,'Kontrolní List'!$A112,'Kontrolní List'!E$1)</f>
        <v>435.70499999999998</v>
      </c>
      <c r="F112">
        <f>INDEX(Data!$C$5:$BP$360,'Kontrolní List'!$A112,'Kontrolní List'!F$1)</f>
        <v>498.42</v>
      </c>
      <c r="G112">
        <f>INDEX(Data!$C$5:$BP$360,'Kontrolní List'!$A112,'Kontrolní List'!G$1)</f>
        <v>35.304000000000002</v>
      </c>
      <c r="H112">
        <f t="shared" si="36"/>
        <v>0</v>
      </c>
      <c r="I112">
        <f>INDEX(Data!$C$5:$BP$360,'Kontrolní List'!$A112,'Kontrolní List'!I$1)</f>
        <v>385.36399999999998</v>
      </c>
      <c r="J112">
        <f>INDEX(Data!$C$5:$BP$360,'Kontrolní List'!$A112,'Kontrolní List'!J$1)</f>
        <v>2.8919999999999999</v>
      </c>
      <c r="K112">
        <f>INDEX(Data!$C$5:$BP$360,'Kontrolní List'!$A112,'Kontrolní List'!K$1)</f>
        <v>3.3079999999999998</v>
      </c>
      <c r="L112">
        <f>INDEX(Data!$C$5:$BP$360,'Kontrolní List'!$A112,'Kontrolní List'!L$1)</f>
        <v>0</v>
      </c>
      <c r="M112">
        <f>INDEX(Data!$C$5:$BP$360,'Kontrolní List'!$A112,'Kontrolní List'!M$1)</f>
        <v>0</v>
      </c>
      <c r="N112">
        <f>INDEX(Data!$C$5:$BP$360,'Kontrolní List'!$A112,'Kontrolní List'!N$1)</f>
        <v>379.16399999999999</v>
      </c>
      <c r="O112">
        <f t="shared" si="37"/>
        <v>0</v>
      </c>
      <c r="P112">
        <f>INDEX(Data!$C$5:$BP$360,'Kontrolní List'!$A112,'Kontrolní List'!P$1)</f>
        <v>1587</v>
      </c>
      <c r="Q112">
        <f>INDEX(Data!$C$5:$BP$360,'Kontrolní List'!$A112,'Kontrolní List'!Q$1)</f>
        <v>1587</v>
      </c>
      <c r="R112">
        <f t="shared" si="38"/>
        <v>0</v>
      </c>
      <c r="S112">
        <f>INDEX(Data!$C$5:$BP$360,'Kontrolní List'!$A112,'Kontrolní List'!S$1)</f>
        <v>379.16399999999999</v>
      </c>
      <c r="T112">
        <f>INDEX(Data!$C$5:$BP$360,'Kontrolní List'!$A112,'Kontrolní List'!T$1)</f>
        <v>0</v>
      </c>
      <c r="U112">
        <f>INDEX(Data!$C$5:$BP$360,'Kontrolní List'!$A112,'Kontrolní List'!U$1)</f>
        <v>0</v>
      </c>
      <c r="V112">
        <f>INDEX(Data!$C$5:$BP$360,'Kontrolní List'!$A112,'Kontrolní List'!V$1)</f>
        <v>0</v>
      </c>
      <c r="W112">
        <f>INDEX(Data!$C$5:$BP$360,'Kontrolní List'!$A112,'Kontrolní List'!W$1)</f>
        <v>0</v>
      </c>
      <c r="X112">
        <f>INDEX(Data!$C$5:$BP$360,'Kontrolní List'!$A112,'Kontrolní List'!X$1)</f>
        <v>0</v>
      </c>
      <c r="Y112">
        <f>INDEX(Data!$C$5:$BP$360,'Kontrolní List'!$A112,'Kontrolní List'!Y$1)</f>
        <v>0</v>
      </c>
      <c r="Z112">
        <f>INDEX(Data!$C$5:$BP$360,'Kontrolní List'!$A112,'Kontrolní List'!Z$1)</f>
        <v>0</v>
      </c>
      <c r="AA112">
        <f>INDEX(Data!$C$5:$BP$360,'Kontrolní List'!$A112,'Kontrolní List'!AA$1)</f>
        <v>0</v>
      </c>
      <c r="AB112">
        <f t="shared" si="39"/>
        <v>0</v>
      </c>
      <c r="AC112">
        <f>INDEX(Data!$C$5:$BP$360,'Kontrolní List'!$A112,'Kontrolní List'!AC$1)</f>
        <v>1587</v>
      </c>
      <c r="AD112">
        <f>INDEX(Data!$C$5:$BP$360,'Kontrolní List'!$A112,'Kontrolní List'!AD$1)</f>
        <v>0</v>
      </c>
      <c r="AE112">
        <f>INDEX(Data!$C$5:$BP$360,'Kontrolní List'!$A112,'Kontrolní List'!AE$1)</f>
        <v>0</v>
      </c>
      <c r="AF112">
        <f>INDEX(Data!$C$5:$BP$360,'Kontrolní List'!$A112,'Kontrolní List'!AF$1)</f>
        <v>0</v>
      </c>
      <c r="AG112">
        <f>INDEX(Data!$C$5:$BP$360,'Kontrolní List'!$A112,'Kontrolní List'!AG$1)</f>
        <v>0</v>
      </c>
      <c r="AH112">
        <f>INDEX(Data!$C$5:$BP$360,'Kontrolní List'!$A112,'Kontrolní List'!AH$1)</f>
        <v>0</v>
      </c>
      <c r="AI112">
        <f>INDEX(Data!$C$5:$BP$360,'Kontrolní List'!$A112,'Kontrolní List'!AI$1)</f>
        <v>0</v>
      </c>
      <c r="AJ112">
        <f>INDEX(Data!$C$5:$BP$360,'Kontrolní List'!$A112,'Kontrolní List'!AJ$1)</f>
        <v>0</v>
      </c>
      <c r="AK112">
        <f>INDEX(Data!$C$5:$BP$360,'Kontrolní List'!$A112,'Kontrolní List'!AK$1)</f>
        <v>0</v>
      </c>
      <c r="AL112">
        <f t="shared" si="40"/>
        <v>0</v>
      </c>
      <c r="AM112">
        <f>INDEX(Data!$C$5:$BP$360,'Kontrolní List'!$A112,'Kontrolní List'!AM$1)</f>
        <v>385.36399999999998</v>
      </c>
      <c r="AN112">
        <f>INDEX(Data!$C$5:$BP$360,'Kontrolní List'!$A112,'Kontrolní List'!AN$1)</f>
        <v>1587</v>
      </c>
      <c r="AO112">
        <f>INDEX(Data!$C$5:$BP$360,'Kontrolní List'!$A112,'Kontrolní List'!AO$1)</f>
        <v>934.125</v>
      </c>
      <c r="AP112" t="b">
        <f t="shared" si="41"/>
        <v>1</v>
      </c>
      <c r="AQ112" t="b">
        <f t="shared" si="42"/>
        <v>1</v>
      </c>
      <c r="AR112" t="b">
        <f t="shared" si="43"/>
        <v>1</v>
      </c>
      <c r="AT112" s="35">
        <f t="shared" si="44"/>
        <v>0.88446121593291405</v>
      </c>
      <c r="AU112" s="36" t="s">
        <v>570</v>
      </c>
    </row>
    <row r="113" spans="1:47" x14ac:dyDescent="0.25">
      <c r="A113">
        <v>111</v>
      </c>
      <c r="B113" t="str">
        <f>INDEX(Data!$C$5:$BP$360,'Kontrolní List'!$A113,'Kontrolní List'!B$1)</f>
        <v>KJ - Šumerk K3</v>
      </c>
      <c r="C113" t="str">
        <f>INDEX(Data!$C$5:$BP$360,'Kontrolní List'!$A113,'Kontrolní List'!C$1)</f>
        <v>Únor</v>
      </c>
      <c r="D113">
        <f>INDEX(Data!$C$5:$BP$360,'Kontrolní List'!$A113,'Kontrolní List'!D$1)</f>
        <v>1189.9580000000001</v>
      </c>
      <c r="E113">
        <f>INDEX(Data!$C$5:$BP$360,'Kontrolní List'!$A113,'Kontrolní List'!E$1)</f>
        <v>544.88199999999995</v>
      </c>
      <c r="F113">
        <f>INDEX(Data!$C$5:$BP$360,'Kontrolní List'!$A113,'Kontrolní List'!F$1)</f>
        <v>645.07600000000002</v>
      </c>
      <c r="G113">
        <f>INDEX(Data!$C$5:$BP$360,'Kontrolní List'!$A113,'Kontrolní List'!G$1)</f>
        <v>34.837000000000003</v>
      </c>
      <c r="H113">
        <f t="shared" si="36"/>
        <v>0</v>
      </c>
      <c r="I113">
        <f>INDEX(Data!$C$5:$BP$360,'Kontrolní List'!$A113,'Kontrolní List'!I$1)</f>
        <v>427.73599999999999</v>
      </c>
      <c r="J113">
        <f>INDEX(Data!$C$5:$BP$360,'Kontrolní List'!$A113,'Kontrolní List'!J$1)</f>
        <v>7.41</v>
      </c>
      <c r="K113">
        <f>INDEX(Data!$C$5:$BP$360,'Kontrolní List'!$A113,'Kontrolní List'!K$1)</f>
        <v>8.7720000000000002</v>
      </c>
      <c r="L113">
        <f>INDEX(Data!$C$5:$BP$360,'Kontrolní List'!$A113,'Kontrolní List'!L$1)</f>
        <v>0</v>
      </c>
      <c r="M113">
        <f>INDEX(Data!$C$5:$BP$360,'Kontrolní List'!$A113,'Kontrolní List'!M$1)</f>
        <v>0</v>
      </c>
      <c r="N113">
        <f>INDEX(Data!$C$5:$BP$360,'Kontrolní List'!$A113,'Kontrolní List'!N$1)</f>
        <v>411.55399999999997</v>
      </c>
      <c r="O113">
        <f t="shared" si="37"/>
        <v>0</v>
      </c>
      <c r="P113">
        <f>INDEX(Data!$C$5:$BP$360,'Kontrolní List'!$A113,'Kontrolní List'!P$1)</f>
        <v>1823</v>
      </c>
      <c r="Q113">
        <f>INDEX(Data!$C$5:$BP$360,'Kontrolní List'!$A113,'Kontrolní List'!Q$1)</f>
        <v>1823</v>
      </c>
      <c r="R113">
        <f t="shared" si="38"/>
        <v>0</v>
      </c>
      <c r="S113">
        <f>INDEX(Data!$C$5:$BP$360,'Kontrolní List'!$A113,'Kontrolní List'!S$1)</f>
        <v>411.55399999999997</v>
      </c>
      <c r="T113">
        <f>INDEX(Data!$C$5:$BP$360,'Kontrolní List'!$A113,'Kontrolní List'!T$1)</f>
        <v>0</v>
      </c>
      <c r="U113">
        <f>INDEX(Data!$C$5:$BP$360,'Kontrolní List'!$A113,'Kontrolní List'!U$1)</f>
        <v>0</v>
      </c>
      <c r="V113">
        <f>INDEX(Data!$C$5:$BP$360,'Kontrolní List'!$A113,'Kontrolní List'!V$1)</f>
        <v>0</v>
      </c>
      <c r="W113">
        <f>INDEX(Data!$C$5:$BP$360,'Kontrolní List'!$A113,'Kontrolní List'!W$1)</f>
        <v>0</v>
      </c>
      <c r="X113">
        <f>INDEX(Data!$C$5:$BP$360,'Kontrolní List'!$A113,'Kontrolní List'!X$1)</f>
        <v>0</v>
      </c>
      <c r="Y113">
        <f>INDEX(Data!$C$5:$BP$360,'Kontrolní List'!$A113,'Kontrolní List'!Y$1)</f>
        <v>0</v>
      </c>
      <c r="Z113">
        <f>INDEX(Data!$C$5:$BP$360,'Kontrolní List'!$A113,'Kontrolní List'!Z$1)</f>
        <v>0</v>
      </c>
      <c r="AA113">
        <f>INDEX(Data!$C$5:$BP$360,'Kontrolní List'!$A113,'Kontrolní List'!AA$1)</f>
        <v>0</v>
      </c>
      <c r="AB113">
        <f t="shared" si="39"/>
        <v>0</v>
      </c>
      <c r="AC113">
        <f>INDEX(Data!$C$5:$BP$360,'Kontrolní List'!$A113,'Kontrolní List'!AC$1)</f>
        <v>1823</v>
      </c>
      <c r="AD113">
        <f>INDEX(Data!$C$5:$BP$360,'Kontrolní List'!$A113,'Kontrolní List'!AD$1)</f>
        <v>0</v>
      </c>
      <c r="AE113">
        <f>INDEX(Data!$C$5:$BP$360,'Kontrolní List'!$A113,'Kontrolní List'!AE$1)</f>
        <v>0</v>
      </c>
      <c r="AF113">
        <f>INDEX(Data!$C$5:$BP$360,'Kontrolní List'!$A113,'Kontrolní List'!AF$1)</f>
        <v>0</v>
      </c>
      <c r="AG113">
        <f>INDEX(Data!$C$5:$BP$360,'Kontrolní List'!$A113,'Kontrolní List'!AG$1)</f>
        <v>0</v>
      </c>
      <c r="AH113">
        <f>INDEX(Data!$C$5:$BP$360,'Kontrolní List'!$A113,'Kontrolní List'!AH$1)</f>
        <v>0</v>
      </c>
      <c r="AI113">
        <f>INDEX(Data!$C$5:$BP$360,'Kontrolní List'!$A113,'Kontrolní List'!AI$1)</f>
        <v>0</v>
      </c>
      <c r="AJ113">
        <f>INDEX(Data!$C$5:$BP$360,'Kontrolní List'!$A113,'Kontrolní List'!AJ$1)</f>
        <v>0</v>
      </c>
      <c r="AK113">
        <f>INDEX(Data!$C$5:$BP$360,'Kontrolní List'!$A113,'Kontrolní List'!AK$1)</f>
        <v>0</v>
      </c>
      <c r="AL113">
        <f t="shared" si="40"/>
        <v>0</v>
      </c>
      <c r="AM113">
        <f>INDEX(Data!$C$5:$BP$360,'Kontrolní List'!$A113,'Kontrolní List'!AM$1)</f>
        <v>427.73599999999999</v>
      </c>
      <c r="AN113">
        <f>INDEX(Data!$C$5:$BP$360,'Kontrolní List'!$A113,'Kontrolní List'!AN$1)</f>
        <v>1823</v>
      </c>
      <c r="AO113">
        <f>INDEX(Data!$C$5:$BP$360,'Kontrolní List'!$A113,'Kontrolní List'!AO$1)</f>
        <v>1189.9580000000001</v>
      </c>
      <c r="AP113" t="b">
        <f t="shared" si="41"/>
        <v>1</v>
      </c>
      <c r="AQ113" t="b">
        <f t="shared" si="42"/>
        <v>1</v>
      </c>
      <c r="AR113" t="b">
        <f t="shared" si="43"/>
        <v>1</v>
      </c>
      <c r="AT113" s="35">
        <f t="shared" si="44"/>
        <v>0.78500660434140423</v>
      </c>
      <c r="AU113" s="36" t="s">
        <v>570</v>
      </c>
    </row>
    <row r="114" spans="1:47" x14ac:dyDescent="0.25">
      <c r="A114">
        <v>112</v>
      </c>
      <c r="B114" t="str">
        <f>INDEX(Data!$C$5:$BP$360,'Kontrolní List'!$A114,'Kontrolní List'!B$1)</f>
        <v>KJ - Tanvald ul. Vítězná</v>
      </c>
      <c r="C114" t="str">
        <f>INDEX(Data!$C$5:$BP$360,'Kontrolní List'!$A114,'Kontrolní List'!C$1)</f>
        <v>Únor</v>
      </c>
      <c r="D114">
        <f>INDEX(Data!$C$5:$BP$360,'Kontrolní List'!$A114,'Kontrolní List'!D$1)</f>
        <v>250.13800000000001</v>
      </c>
      <c r="E114">
        <f>INDEX(Data!$C$5:$BP$360,'Kontrolní List'!$A114,'Kontrolní List'!E$1)</f>
        <v>104.371</v>
      </c>
      <c r="F114">
        <f>INDEX(Data!$C$5:$BP$360,'Kontrolní List'!$A114,'Kontrolní List'!F$1)</f>
        <v>145.767</v>
      </c>
      <c r="G114">
        <f>INDEX(Data!$C$5:$BP$360,'Kontrolní List'!$A114,'Kontrolní List'!G$1)</f>
        <v>35.368000000000002</v>
      </c>
      <c r="H114">
        <f t="shared" si="36"/>
        <v>0</v>
      </c>
      <c r="I114">
        <f>INDEX(Data!$C$5:$BP$360,'Kontrolní List'!$A114,'Kontrolní List'!I$1)</f>
        <v>85.921999999999997</v>
      </c>
      <c r="J114">
        <f>INDEX(Data!$C$5:$BP$360,'Kontrolní List'!$A114,'Kontrolní List'!J$1)</f>
        <v>1.0049999999999999</v>
      </c>
      <c r="K114">
        <f>INDEX(Data!$C$5:$BP$360,'Kontrolní List'!$A114,'Kontrolní List'!K$1)</f>
        <v>1.4039999999999999</v>
      </c>
      <c r="L114">
        <f>INDEX(Data!$C$5:$BP$360,'Kontrolní List'!$A114,'Kontrolní List'!L$1)</f>
        <v>0</v>
      </c>
      <c r="M114">
        <f>INDEX(Data!$C$5:$BP$360,'Kontrolní List'!$A114,'Kontrolní List'!M$1)</f>
        <v>0</v>
      </c>
      <c r="N114">
        <f>INDEX(Data!$C$5:$BP$360,'Kontrolní List'!$A114,'Kontrolní List'!N$1)</f>
        <v>83.513000000000005</v>
      </c>
      <c r="O114">
        <f t="shared" si="37"/>
        <v>0</v>
      </c>
      <c r="P114">
        <f>INDEX(Data!$C$5:$BP$360,'Kontrolní List'!$A114,'Kontrolní List'!P$1)</f>
        <v>432</v>
      </c>
      <c r="Q114">
        <f>INDEX(Data!$C$5:$BP$360,'Kontrolní List'!$A114,'Kontrolní List'!Q$1)</f>
        <v>432</v>
      </c>
      <c r="R114">
        <f t="shared" si="38"/>
        <v>0</v>
      </c>
      <c r="S114">
        <f>INDEX(Data!$C$5:$BP$360,'Kontrolní List'!$A114,'Kontrolní List'!S$1)</f>
        <v>83.513000000000005</v>
      </c>
      <c r="T114">
        <f>INDEX(Data!$C$5:$BP$360,'Kontrolní List'!$A114,'Kontrolní List'!T$1)</f>
        <v>0</v>
      </c>
      <c r="U114">
        <f>INDEX(Data!$C$5:$BP$360,'Kontrolní List'!$A114,'Kontrolní List'!U$1)</f>
        <v>0</v>
      </c>
      <c r="V114">
        <f>INDEX(Data!$C$5:$BP$360,'Kontrolní List'!$A114,'Kontrolní List'!V$1)</f>
        <v>0</v>
      </c>
      <c r="W114">
        <f>INDEX(Data!$C$5:$BP$360,'Kontrolní List'!$A114,'Kontrolní List'!W$1)</f>
        <v>0</v>
      </c>
      <c r="X114">
        <f>INDEX(Data!$C$5:$BP$360,'Kontrolní List'!$A114,'Kontrolní List'!X$1)</f>
        <v>0</v>
      </c>
      <c r="Y114">
        <f>INDEX(Data!$C$5:$BP$360,'Kontrolní List'!$A114,'Kontrolní List'!Y$1)</f>
        <v>0</v>
      </c>
      <c r="Z114">
        <f>INDEX(Data!$C$5:$BP$360,'Kontrolní List'!$A114,'Kontrolní List'!Z$1)</f>
        <v>0</v>
      </c>
      <c r="AA114">
        <f>INDEX(Data!$C$5:$BP$360,'Kontrolní List'!$A114,'Kontrolní List'!AA$1)</f>
        <v>0</v>
      </c>
      <c r="AB114">
        <f t="shared" si="39"/>
        <v>0</v>
      </c>
      <c r="AC114">
        <f>INDEX(Data!$C$5:$BP$360,'Kontrolní List'!$A114,'Kontrolní List'!AC$1)</f>
        <v>432</v>
      </c>
      <c r="AD114">
        <f>INDEX(Data!$C$5:$BP$360,'Kontrolní List'!$A114,'Kontrolní List'!AD$1)</f>
        <v>0</v>
      </c>
      <c r="AE114">
        <f>INDEX(Data!$C$5:$BP$360,'Kontrolní List'!$A114,'Kontrolní List'!AE$1)</f>
        <v>0</v>
      </c>
      <c r="AF114">
        <f>INDEX(Data!$C$5:$BP$360,'Kontrolní List'!$A114,'Kontrolní List'!AF$1)</f>
        <v>0</v>
      </c>
      <c r="AG114">
        <f>INDEX(Data!$C$5:$BP$360,'Kontrolní List'!$A114,'Kontrolní List'!AG$1)</f>
        <v>0</v>
      </c>
      <c r="AH114">
        <f>INDEX(Data!$C$5:$BP$360,'Kontrolní List'!$A114,'Kontrolní List'!AH$1)</f>
        <v>0</v>
      </c>
      <c r="AI114">
        <f>INDEX(Data!$C$5:$BP$360,'Kontrolní List'!$A114,'Kontrolní List'!AI$1)</f>
        <v>0</v>
      </c>
      <c r="AJ114">
        <f>INDEX(Data!$C$5:$BP$360,'Kontrolní List'!$A114,'Kontrolní List'!AJ$1)</f>
        <v>0</v>
      </c>
      <c r="AK114">
        <f>INDEX(Data!$C$5:$BP$360,'Kontrolní List'!$A114,'Kontrolní List'!AK$1)</f>
        <v>0</v>
      </c>
      <c r="AL114">
        <f t="shared" si="40"/>
        <v>0</v>
      </c>
      <c r="AM114">
        <f>INDEX(Data!$C$5:$BP$360,'Kontrolní List'!$A114,'Kontrolní List'!AM$1)</f>
        <v>85.921999999999997</v>
      </c>
      <c r="AN114">
        <f>INDEX(Data!$C$5:$BP$360,'Kontrolní List'!$A114,'Kontrolní List'!AN$1)</f>
        <v>432</v>
      </c>
      <c r="AO114">
        <f>INDEX(Data!$C$5:$BP$360,'Kontrolní List'!$A114,'Kontrolní List'!AO$1)</f>
        <v>250.13800000000001</v>
      </c>
      <c r="AP114" t="b">
        <f t="shared" si="41"/>
        <v>1</v>
      </c>
      <c r="AQ114" t="b">
        <f t="shared" si="42"/>
        <v>1</v>
      </c>
      <c r="AR114" t="b">
        <f t="shared" si="43"/>
        <v>1</v>
      </c>
      <c r="AT114" s="35">
        <f t="shared" si="44"/>
        <v>0.82323357506656325</v>
      </c>
      <c r="AU114" s="36" t="s">
        <v>570</v>
      </c>
    </row>
    <row r="115" spans="1:47" x14ac:dyDescent="0.25">
      <c r="A115">
        <v>113</v>
      </c>
      <c r="B115" t="str">
        <f>INDEX(Data!$C$5:$BP$360,'Kontrolní List'!$A115,'Kontrolní List'!B$1)</f>
        <v>KJ - Řež ÚJV</v>
      </c>
      <c r="C115" t="str">
        <f>INDEX(Data!$C$5:$BP$360,'Kontrolní List'!$A115,'Kontrolní List'!C$1)</f>
        <v>Únor</v>
      </c>
      <c r="D115">
        <f>INDEX(Data!$C$5:$BP$360,'Kontrolní List'!$A115,'Kontrolní List'!D$1)</f>
        <v>1069.607</v>
      </c>
      <c r="E115">
        <f>INDEX(Data!$C$5:$BP$360,'Kontrolní List'!$A115,'Kontrolní List'!E$1)</f>
        <v>489.53100000000001</v>
      </c>
      <c r="F115">
        <f>INDEX(Data!$C$5:$BP$360,'Kontrolní List'!$A115,'Kontrolní List'!F$1)</f>
        <v>580.07600000000002</v>
      </c>
      <c r="G115">
        <f>INDEX(Data!$C$5:$BP$360,'Kontrolní List'!$A115,'Kontrolní List'!G$1)</f>
        <v>35.343000000000004</v>
      </c>
      <c r="H115">
        <f t="shared" si="36"/>
        <v>0</v>
      </c>
      <c r="I115">
        <f>INDEX(Data!$C$5:$BP$360,'Kontrolní List'!$A115,'Kontrolní List'!I$1)</f>
        <v>383.51</v>
      </c>
      <c r="J115">
        <f>INDEX(Data!$C$5:$BP$360,'Kontrolní List'!$A115,'Kontrolní List'!J$1)</f>
        <v>3.7029999999999998</v>
      </c>
      <c r="K115">
        <f>INDEX(Data!$C$5:$BP$360,'Kontrolní List'!$A115,'Kontrolní List'!K$1)</f>
        <v>4.3879999999999999</v>
      </c>
      <c r="L115">
        <f>INDEX(Data!$C$5:$BP$360,'Kontrolní List'!$A115,'Kontrolní List'!L$1)</f>
        <v>0</v>
      </c>
      <c r="M115">
        <f>INDEX(Data!$C$5:$BP$360,'Kontrolní List'!$A115,'Kontrolní List'!M$1)</f>
        <v>0</v>
      </c>
      <c r="N115">
        <f>INDEX(Data!$C$5:$BP$360,'Kontrolní List'!$A115,'Kontrolní List'!N$1)</f>
        <v>375.41899999999998</v>
      </c>
      <c r="O115">
        <f t="shared" si="37"/>
        <v>0</v>
      </c>
      <c r="P115">
        <f>INDEX(Data!$C$5:$BP$360,'Kontrolní List'!$A115,'Kontrolní List'!P$1)</f>
        <v>1636</v>
      </c>
      <c r="Q115">
        <f>INDEX(Data!$C$5:$BP$360,'Kontrolní List'!$A115,'Kontrolní List'!Q$1)</f>
        <v>1636</v>
      </c>
      <c r="R115">
        <f t="shared" si="38"/>
        <v>0</v>
      </c>
      <c r="S115">
        <f>INDEX(Data!$C$5:$BP$360,'Kontrolní List'!$A115,'Kontrolní List'!S$1)</f>
        <v>375.41899999999998</v>
      </c>
      <c r="T115">
        <f>INDEX(Data!$C$5:$BP$360,'Kontrolní List'!$A115,'Kontrolní List'!T$1)</f>
        <v>0</v>
      </c>
      <c r="U115">
        <f>INDEX(Data!$C$5:$BP$360,'Kontrolní List'!$A115,'Kontrolní List'!U$1)</f>
        <v>0</v>
      </c>
      <c r="V115">
        <f>INDEX(Data!$C$5:$BP$360,'Kontrolní List'!$A115,'Kontrolní List'!V$1)</f>
        <v>0</v>
      </c>
      <c r="W115">
        <f>INDEX(Data!$C$5:$BP$360,'Kontrolní List'!$A115,'Kontrolní List'!W$1)</f>
        <v>0</v>
      </c>
      <c r="X115">
        <f>INDEX(Data!$C$5:$BP$360,'Kontrolní List'!$A115,'Kontrolní List'!X$1)</f>
        <v>0</v>
      </c>
      <c r="Y115">
        <f>INDEX(Data!$C$5:$BP$360,'Kontrolní List'!$A115,'Kontrolní List'!Y$1)</f>
        <v>0</v>
      </c>
      <c r="Z115">
        <f>INDEX(Data!$C$5:$BP$360,'Kontrolní List'!$A115,'Kontrolní List'!Z$1)</f>
        <v>0</v>
      </c>
      <c r="AA115">
        <f>INDEX(Data!$C$5:$BP$360,'Kontrolní List'!$A115,'Kontrolní List'!AA$1)</f>
        <v>0</v>
      </c>
      <c r="AB115">
        <f t="shared" si="39"/>
        <v>0</v>
      </c>
      <c r="AC115">
        <f>INDEX(Data!$C$5:$BP$360,'Kontrolní List'!$A115,'Kontrolní List'!AC$1)</f>
        <v>1636</v>
      </c>
      <c r="AD115">
        <f>INDEX(Data!$C$5:$BP$360,'Kontrolní List'!$A115,'Kontrolní List'!AD$1)</f>
        <v>0</v>
      </c>
      <c r="AE115">
        <f>INDEX(Data!$C$5:$BP$360,'Kontrolní List'!$A115,'Kontrolní List'!AE$1)</f>
        <v>0</v>
      </c>
      <c r="AF115">
        <f>INDEX(Data!$C$5:$BP$360,'Kontrolní List'!$A115,'Kontrolní List'!AF$1)</f>
        <v>0</v>
      </c>
      <c r="AG115">
        <f>INDEX(Data!$C$5:$BP$360,'Kontrolní List'!$A115,'Kontrolní List'!AG$1)</f>
        <v>0</v>
      </c>
      <c r="AH115">
        <f>INDEX(Data!$C$5:$BP$360,'Kontrolní List'!$A115,'Kontrolní List'!AH$1)</f>
        <v>0</v>
      </c>
      <c r="AI115">
        <f>INDEX(Data!$C$5:$BP$360,'Kontrolní List'!$A115,'Kontrolní List'!AI$1)</f>
        <v>0</v>
      </c>
      <c r="AJ115">
        <f>INDEX(Data!$C$5:$BP$360,'Kontrolní List'!$A115,'Kontrolní List'!AJ$1)</f>
        <v>0</v>
      </c>
      <c r="AK115">
        <f>INDEX(Data!$C$5:$BP$360,'Kontrolní List'!$A115,'Kontrolní List'!AK$1)</f>
        <v>0</v>
      </c>
      <c r="AL115">
        <f t="shared" si="40"/>
        <v>0</v>
      </c>
      <c r="AM115">
        <f>INDEX(Data!$C$5:$BP$360,'Kontrolní List'!$A115,'Kontrolní List'!AM$1)</f>
        <v>383.51</v>
      </c>
      <c r="AN115">
        <f>INDEX(Data!$C$5:$BP$360,'Kontrolní List'!$A115,'Kontrolní List'!AN$1)</f>
        <v>1636</v>
      </c>
      <c r="AO115">
        <f>INDEX(Data!$C$5:$BP$360,'Kontrolní List'!$A115,'Kontrolní List'!AO$1)</f>
        <v>1069.607</v>
      </c>
      <c r="AP115" t="b">
        <f t="shared" si="41"/>
        <v>1</v>
      </c>
      <c r="AQ115" t="b">
        <f t="shared" si="42"/>
        <v>1</v>
      </c>
      <c r="AR115" t="b">
        <f t="shared" si="43"/>
        <v>1</v>
      </c>
      <c r="AT115" s="35">
        <f t="shared" si="44"/>
        <v>0.78342273792565353</v>
      </c>
      <c r="AU115" s="36" t="s">
        <v>570</v>
      </c>
    </row>
    <row r="116" spans="1:47" x14ac:dyDescent="0.25">
      <c r="A116">
        <v>114</v>
      </c>
      <c r="B116" t="str">
        <f>INDEX(Data!$C$5:$BP$360,'Kontrolní List'!$A116,'Kontrolní List'!B$1)</f>
        <v>KJ - Kdyně</v>
      </c>
      <c r="C116" t="str">
        <f>INDEX(Data!$C$5:$BP$360,'Kontrolní List'!$A116,'Kontrolní List'!C$1)</f>
        <v>Únor</v>
      </c>
      <c r="D116">
        <f>INDEX(Data!$C$5:$BP$360,'Kontrolní List'!$A116,'Kontrolní List'!D$1)</f>
        <v>999.34799999999996</v>
      </c>
      <c r="E116">
        <f>INDEX(Data!$C$5:$BP$360,'Kontrolní List'!$A116,'Kontrolní List'!E$1)</f>
        <v>463.00299999999999</v>
      </c>
      <c r="F116">
        <f>INDEX(Data!$C$5:$BP$360,'Kontrolní List'!$A116,'Kontrolní List'!F$1)</f>
        <v>536.34500000000003</v>
      </c>
      <c r="G116">
        <f>INDEX(Data!$C$5:$BP$360,'Kontrolní List'!$A116,'Kontrolní List'!G$1)</f>
        <v>35.478999999999999</v>
      </c>
      <c r="H116">
        <f t="shared" si="36"/>
        <v>0</v>
      </c>
      <c r="I116">
        <f>INDEX(Data!$C$5:$BP$360,'Kontrolní List'!$A116,'Kontrolní List'!I$1)</f>
        <v>359.69</v>
      </c>
      <c r="J116">
        <f>INDEX(Data!$C$5:$BP$360,'Kontrolní List'!$A116,'Kontrolní List'!J$1)</f>
        <v>5.125</v>
      </c>
      <c r="K116">
        <f>INDEX(Data!$C$5:$BP$360,'Kontrolní List'!$A116,'Kontrolní List'!K$1)</f>
        <v>5.9359999999999999</v>
      </c>
      <c r="L116">
        <f>INDEX(Data!$C$5:$BP$360,'Kontrolní List'!$A116,'Kontrolní List'!L$1)</f>
        <v>0</v>
      </c>
      <c r="M116">
        <f>INDEX(Data!$C$5:$BP$360,'Kontrolní List'!$A116,'Kontrolní List'!M$1)</f>
        <v>0</v>
      </c>
      <c r="N116">
        <f>INDEX(Data!$C$5:$BP$360,'Kontrolní List'!$A116,'Kontrolní List'!N$1)</f>
        <v>348.62900000000002</v>
      </c>
      <c r="O116">
        <f t="shared" si="37"/>
        <v>0</v>
      </c>
      <c r="P116">
        <f>INDEX(Data!$C$5:$BP$360,'Kontrolní List'!$A116,'Kontrolní List'!P$1)</f>
        <v>1500</v>
      </c>
      <c r="Q116">
        <f>INDEX(Data!$C$5:$BP$360,'Kontrolní List'!$A116,'Kontrolní List'!Q$1)</f>
        <v>1500</v>
      </c>
      <c r="R116">
        <f t="shared" si="38"/>
        <v>0</v>
      </c>
      <c r="S116">
        <f>INDEX(Data!$C$5:$BP$360,'Kontrolní List'!$A116,'Kontrolní List'!S$1)</f>
        <v>348.62900000000002</v>
      </c>
      <c r="T116">
        <f>INDEX(Data!$C$5:$BP$360,'Kontrolní List'!$A116,'Kontrolní List'!T$1)</f>
        <v>0</v>
      </c>
      <c r="U116">
        <f>INDEX(Data!$C$5:$BP$360,'Kontrolní List'!$A116,'Kontrolní List'!U$1)</f>
        <v>0</v>
      </c>
      <c r="V116">
        <f>INDEX(Data!$C$5:$BP$360,'Kontrolní List'!$A116,'Kontrolní List'!V$1)</f>
        <v>0</v>
      </c>
      <c r="W116">
        <f>INDEX(Data!$C$5:$BP$360,'Kontrolní List'!$A116,'Kontrolní List'!W$1)</f>
        <v>0</v>
      </c>
      <c r="X116">
        <f>INDEX(Data!$C$5:$BP$360,'Kontrolní List'!$A116,'Kontrolní List'!X$1)</f>
        <v>0</v>
      </c>
      <c r="Y116">
        <f>INDEX(Data!$C$5:$BP$360,'Kontrolní List'!$A116,'Kontrolní List'!Y$1)</f>
        <v>0</v>
      </c>
      <c r="Z116">
        <f>INDEX(Data!$C$5:$BP$360,'Kontrolní List'!$A116,'Kontrolní List'!Z$1)</f>
        <v>0</v>
      </c>
      <c r="AA116">
        <f>INDEX(Data!$C$5:$BP$360,'Kontrolní List'!$A116,'Kontrolní List'!AA$1)</f>
        <v>0</v>
      </c>
      <c r="AB116">
        <f t="shared" si="39"/>
        <v>0</v>
      </c>
      <c r="AC116">
        <f>INDEX(Data!$C$5:$BP$360,'Kontrolní List'!$A116,'Kontrolní List'!AC$1)</f>
        <v>1500</v>
      </c>
      <c r="AD116">
        <f>INDEX(Data!$C$5:$BP$360,'Kontrolní List'!$A116,'Kontrolní List'!AD$1)</f>
        <v>0</v>
      </c>
      <c r="AE116">
        <f>INDEX(Data!$C$5:$BP$360,'Kontrolní List'!$A116,'Kontrolní List'!AE$1)</f>
        <v>0</v>
      </c>
      <c r="AF116">
        <f>INDEX(Data!$C$5:$BP$360,'Kontrolní List'!$A116,'Kontrolní List'!AF$1)</f>
        <v>0</v>
      </c>
      <c r="AG116">
        <f>INDEX(Data!$C$5:$BP$360,'Kontrolní List'!$A116,'Kontrolní List'!AG$1)</f>
        <v>0</v>
      </c>
      <c r="AH116">
        <f>INDEX(Data!$C$5:$BP$360,'Kontrolní List'!$A116,'Kontrolní List'!AH$1)</f>
        <v>0</v>
      </c>
      <c r="AI116">
        <f>INDEX(Data!$C$5:$BP$360,'Kontrolní List'!$A116,'Kontrolní List'!AI$1)</f>
        <v>0</v>
      </c>
      <c r="AJ116">
        <f>INDEX(Data!$C$5:$BP$360,'Kontrolní List'!$A116,'Kontrolní List'!AJ$1)</f>
        <v>0</v>
      </c>
      <c r="AK116">
        <f>INDEX(Data!$C$5:$BP$360,'Kontrolní List'!$A116,'Kontrolní List'!AK$1)</f>
        <v>0</v>
      </c>
      <c r="AL116">
        <f t="shared" si="40"/>
        <v>0</v>
      </c>
      <c r="AM116">
        <f>INDEX(Data!$C$5:$BP$360,'Kontrolní List'!$A116,'Kontrolní List'!AM$1)</f>
        <v>359.69</v>
      </c>
      <c r="AN116">
        <f>INDEX(Data!$C$5:$BP$360,'Kontrolní List'!$A116,'Kontrolní List'!AN$1)</f>
        <v>1500</v>
      </c>
      <c r="AO116">
        <f>INDEX(Data!$C$5:$BP$360,'Kontrolní List'!$A116,'Kontrolní List'!AO$1)</f>
        <v>999.34799999999996</v>
      </c>
      <c r="AP116" t="b">
        <f t="shared" si="41"/>
        <v>1</v>
      </c>
      <c r="AQ116" t="b">
        <f t="shared" si="42"/>
        <v>1</v>
      </c>
      <c r="AR116" t="b">
        <f t="shared" si="43"/>
        <v>1</v>
      </c>
      <c r="AT116" s="35">
        <f t="shared" si="44"/>
        <v>0.77686318146097921</v>
      </c>
      <c r="AU116" s="36" t="s">
        <v>570</v>
      </c>
    </row>
    <row r="117" spans="1:47" x14ac:dyDescent="0.25">
      <c r="A117">
        <v>115</v>
      </c>
      <c r="B117" t="str">
        <f>INDEX(Data!$C$5:$BP$360,'Kontrolní List'!$A117,'Kontrolní List'!B$1)</f>
        <v>KJ - ŠumerkK2</v>
      </c>
      <c r="C117" t="str">
        <f>INDEX(Data!$C$5:$BP$360,'Kontrolní List'!$A117,'Kontrolní List'!C$1)</f>
        <v>Únor</v>
      </c>
      <c r="D117">
        <f>INDEX(Data!$C$5:$BP$360,'Kontrolní List'!$A117,'Kontrolní List'!D$1)</f>
        <v>944.05700000000002</v>
      </c>
      <c r="E117">
        <f>INDEX(Data!$C$5:$BP$360,'Kontrolní List'!$A117,'Kontrolní List'!E$1)</f>
        <v>443.25900000000001</v>
      </c>
      <c r="F117">
        <f>INDEX(Data!$C$5:$BP$360,'Kontrolní List'!$A117,'Kontrolní List'!F$1)</f>
        <v>500.798</v>
      </c>
      <c r="G117">
        <f>INDEX(Data!$C$5:$BP$360,'Kontrolní List'!$A117,'Kontrolní List'!G$1)</f>
        <v>34.832000000000001</v>
      </c>
      <c r="H117">
        <f t="shared" ref="H117:H131" si="45">D117-E117-F117</f>
        <v>0</v>
      </c>
      <c r="I117">
        <f>INDEX(Data!$C$5:$BP$360,'Kontrolní List'!$A117,'Kontrolní List'!I$1)</f>
        <v>350.6</v>
      </c>
      <c r="J117">
        <f>INDEX(Data!$C$5:$BP$360,'Kontrolní List'!$A117,'Kontrolní List'!J$1)</f>
        <v>2.76</v>
      </c>
      <c r="K117">
        <f>INDEX(Data!$C$5:$BP$360,'Kontrolní List'!$A117,'Kontrolní List'!K$1)</f>
        <v>3.1190000000000002</v>
      </c>
      <c r="L117">
        <f>INDEX(Data!$C$5:$BP$360,'Kontrolní List'!$A117,'Kontrolní List'!L$1)</f>
        <v>0</v>
      </c>
      <c r="M117">
        <f>INDEX(Data!$C$5:$BP$360,'Kontrolní List'!$A117,'Kontrolní List'!M$1)</f>
        <v>0</v>
      </c>
      <c r="N117">
        <f>INDEX(Data!$C$5:$BP$360,'Kontrolní List'!$A117,'Kontrolní List'!N$1)</f>
        <v>344.721</v>
      </c>
      <c r="O117">
        <f t="shared" ref="O117:O131" si="46">I117-J117-K117-L117-M117-N117</f>
        <v>0</v>
      </c>
      <c r="P117">
        <f>INDEX(Data!$C$5:$BP$360,'Kontrolní List'!$A117,'Kontrolní List'!P$1)</f>
        <v>1426</v>
      </c>
      <c r="Q117">
        <f>INDEX(Data!$C$5:$BP$360,'Kontrolní List'!$A117,'Kontrolní List'!Q$1)</f>
        <v>1426</v>
      </c>
      <c r="R117">
        <f t="shared" ref="R117:R131" si="47">P117-Q117</f>
        <v>0</v>
      </c>
      <c r="S117">
        <f>INDEX(Data!$C$5:$BP$360,'Kontrolní List'!$A117,'Kontrolní List'!S$1)</f>
        <v>344.721</v>
      </c>
      <c r="T117">
        <f>INDEX(Data!$C$5:$BP$360,'Kontrolní List'!$A117,'Kontrolní List'!T$1)</f>
        <v>0</v>
      </c>
      <c r="U117">
        <f>INDEX(Data!$C$5:$BP$360,'Kontrolní List'!$A117,'Kontrolní List'!U$1)</f>
        <v>0</v>
      </c>
      <c r="V117">
        <f>INDEX(Data!$C$5:$BP$360,'Kontrolní List'!$A117,'Kontrolní List'!V$1)</f>
        <v>0</v>
      </c>
      <c r="W117">
        <f>INDEX(Data!$C$5:$BP$360,'Kontrolní List'!$A117,'Kontrolní List'!W$1)</f>
        <v>0</v>
      </c>
      <c r="X117">
        <f>INDEX(Data!$C$5:$BP$360,'Kontrolní List'!$A117,'Kontrolní List'!X$1)</f>
        <v>0</v>
      </c>
      <c r="Y117">
        <f>INDEX(Data!$C$5:$BP$360,'Kontrolní List'!$A117,'Kontrolní List'!Y$1)</f>
        <v>0</v>
      </c>
      <c r="Z117">
        <f>INDEX(Data!$C$5:$BP$360,'Kontrolní List'!$A117,'Kontrolní List'!Z$1)</f>
        <v>0</v>
      </c>
      <c r="AA117">
        <f>INDEX(Data!$C$5:$BP$360,'Kontrolní List'!$A117,'Kontrolní List'!AA$1)</f>
        <v>0</v>
      </c>
      <c r="AB117">
        <f t="shared" ref="AB117:AB131" si="48">SUM(S117:AA117)-N117</f>
        <v>0</v>
      </c>
      <c r="AC117">
        <f>INDEX(Data!$C$5:$BP$360,'Kontrolní List'!$A117,'Kontrolní List'!AC$1)</f>
        <v>1426</v>
      </c>
      <c r="AD117">
        <f>INDEX(Data!$C$5:$BP$360,'Kontrolní List'!$A117,'Kontrolní List'!AD$1)</f>
        <v>0</v>
      </c>
      <c r="AE117">
        <f>INDEX(Data!$C$5:$BP$360,'Kontrolní List'!$A117,'Kontrolní List'!AE$1)</f>
        <v>0</v>
      </c>
      <c r="AF117">
        <f>INDEX(Data!$C$5:$BP$360,'Kontrolní List'!$A117,'Kontrolní List'!AF$1)</f>
        <v>0</v>
      </c>
      <c r="AG117">
        <f>INDEX(Data!$C$5:$BP$360,'Kontrolní List'!$A117,'Kontrolní List'!AG$1)</f>
        <v>0</v>
      </c>
      <c r="AH117">
        <f>INDEX(Data!$C$5:$BP$360,'Kontrolní List'!$A117,'Kontrolní List'!AH$1)</f>
        <v>0</v>
      </c>
      <c r="AI117">
        <f>INDEX(Data!$C$5:$BP$360,'Kontrolní List'!$A117,'Kontrolní List'!AI$1)</f>
        <v>0</v>
      </c>
      <c r="AJ117">
        <f>INDEX(Data!$C$5:$BP$360,'Kontrolní List'!$A117,'Kontrolní List'!AJ$1)</f>
        <v>0</v>
      </c>
      <c r="AK117">
        <f>INDEX(Data!$C$5:$BP$360,'Kontrolní List'!$A117,'Kontrolní List'!AK$1)</f>
        <v>0</v>
      </c>
      <c r="AL117">
        <f t="shared" ref="AL117:AL131" si="49">SUM(AC117:AK117)-Q117</f>
        <v>0</v>
      </c>
      <c r="AM117">
        <f>INDEX(Data!$C$5:$BP$360,'Kontrolní List'!$A117,'Kontrolní List'!AM$1)</f>
        <v>350.6</v>
      </c>
      <c r="AN117">
        <f>INDEX(Data!$C$5:$BP$360,'Kontrolní List'!$A117,'Kontrolní List'!AN$1)</f>
        <v>1426</v>
      </c>
      <c r="AO117">
        <f>INDEX(Data!$C$5:$BP$360,'Kontrolní List'!$A117,'Kontrolní List'!AO$1)</f>
        <v>944.05700000000002</v>
      </c>
      <c r="AP117" t="b">
        <f t="shared" ref="AP117:AP131" si="50">EXACT(AM117,I117)</f>
        <v>1</v>
      </c>
      <c r="AQ117" t="b">
        <f t="shared" ref="AQ117:AQ131" si="51">EXACT(AN117,P117)</f>
        <v>1</v>
      </c>
      <c r="AR117" t="b">
        <f t="shared" ref="AR117:AR131" si="52">EXACT(AO117,D117)</f>
        <v>1</v>
      </c>
      <c r="AT117" s="35">
        <f t="shared" ref="AT117:AT131" si="53">(I117+(P117/3.6))/D117</f>
        <v>0.7909597737330597</v>
      </c>
      <c r="AU117" s="36" t="s">
        <v>570</v>
      </c>
    </row>
    <row r="118" spans="1:47" x14ac:dyDescent="0.25">
      <c r="A118">
        <v>116</v>
      </c>
      <c r="B118" t="str">
        <f>INDEX(Data!$C$5:$BP$360,'Kontrolní List'!$A118,'Kontrolní List'!B$1)</f>
        <v>KJ - Helvikovice</v>
      </c>
      <c r="C118" t="str">
        <f>INDEX(Data!$C$5:$BP$360,'Kontrolní List'!$A118,'Kontrolní List'!C$1)</f>
        <v>Únor</v>
      </c>
      <c r="D118">
        <f>INDEX(Data!$C$5:$BP$360,'Kontrolní List'!$A118,'Kontrolní List'!D$1)</f>
        <v>229.34200000000001</v>
      </c>
      <c r="E118">
        <f>INDEX(Data!$C$5:$BP$360,'Kontrolní List'!$A118,'Kontrolní List'!E$1)</f>
        <v>100.261</v>
      </c>
      <c r="F118">
        <f>INDEX(Data!$C$5:$BP$360,'Kontrolní List'!$A118,'Kontrolní List'!F$1)</f>
        <v>129.08099999999999</v>
      </c>
      <c r="G118">
        <f>INDEX(Data!$C$5:$BP$360,'Kontrolní List'!$A118,'Kontrolní List'!G$1)</f>
        <v>34.996000000000002</v>
      </c>
      <c r="H118">
        <f t="shared" si="45"/>
        <v>0</v>
      </c>
      <c r="I118">
        <f>INDEX(Data!$C$5:$BP$360,'Kontrolní List'!$A118,'Kontrolní List'!I$1)</f>
        <v>78.319999999999993</v>
      </c>
      <c r="J118">
        <f>INDEX(Data!$C$5:$BP$360,'Kontrolní List'!$A118,'Kontrolní List'!J$1)</f>
        <v>1.649</v>
      </c>
      <c r="K118">
        <f>INDEX(Data!$C$5:$BP$360,'Kontrolní List'!$A118,'Kontrolní List'!K$1)</f>
        <v>2.1230000000000002</v>
      </c>
      <c r="L118">
        <f>INDEX(Data!$C$5:$BP$360,'Kontrolní List'!$A118,'Kontrolní List'!L$1)</f>
        <v>0</v>
      </c>
      <c r="M118">
        <f>INDEX(Data!$C$5:$BP$360,'Kontrolní List'!$A118,'Kontrolní List'!M$1)</f>
        <v>0</v>
      </c>
      <c r="N118">
        <f>INDEX(Data!$C$5:$BP$360,'Kontrolní List'!$A118,'Kontrolní List'!N$1)</f>
        <v>74.548000000000002</v>
      </c>
      <c r="O118">
        <f t="shared" si="46"/>
        <v>0</v>
      </c>
      <c r="P118">
        <f>INDEX(Data!$C$5:$BP$360,'Kontrolní List'!$A118,'Kontrolní List'!P$1)</f>
        <v>363</v>
      </c>
      <c r="Q118">
        <f>INDEX(Data!$C$5:$BP$360,'Kontrolní List'!$A118,'Kontrolní List'!Q$1)</f>
        <v>363</v>
      </c>
      <c r="R118">
        <f t="shared" si="47"/>
        <v>0</v>
      </c>
      <c r="S118">
        <f>INDEX(Data!$C$5:$BP$360,'Kontrolní List'!$A118,'Kontrolní List'!S$1)</f>
        <v>74.548000000000002</v>
      </c>
      <c r="T118">
        <f>INDEX(Data!$C$5:$BP$360,'Kontrolní List'!$A118,'Kontrolní List'!T$1)</f>
        <v>0</v>
      </c>
      <c r="U118">
        <f>INDEX(Data!$C$5:$BP$360,'Kontrolní List'!$A118,'Kontrolní List'!U$1)</f>
        <v>0</v>
      </c>
      <c r="V118">
        <f>INDEX(Data!$C$5:$BP$360,'Kontrolní List'!$A118,'Kontrolní List'!V$1)</f>
        <v>0</v>
      </c>
      <c r="W118">
        <f>INDEX(Data!$C$5:$BP$360,'Kontrolní List'!$A118,'Kontrolní List'!W$1)</f>
        <v>0</v>
      </c>
      <c r="X118">
        <f>INDEX(Data!$C$5:$BP$360,'Kontrolní List'!$A118,'Kontrolní List'!X$1)</f>
        <v>0</v>
      </c>
      <c r="Y118">
        <f>INDEX(Data!$C$5:$BP$360,'Kontrolní List'!$A118,'Kontrolní List'!Y$1)</f>
        <v>0</v>
      </c>
      <c r="Z118">
        <f>INDEX(Data!$C$5:$BP$360,'Kontrolní List'!$A118,'Kontrolní List'!Z$1)</f>
        <v>0</v>
      </c>
      <c r="AA118">
        <f>INDEX(Data!$C$5:$BP$360,'Kontrolní List'!$A118,'Kontrolní List'!AA$1)</f>
        <v>0</v>
      </c>
      <c r="AB118">
        <f t="shared" si="48"/>
        <v>0</v>
      </c>
      <c r="AC118">
        <f>INDEX(Data!$C$5:$BP$360,'Kontrolní List'!$A118,'Kontrolní List'!AC$1)</f>
        <v>363</v>
      </c>
      <c r="AD118">
        <f>INDEX(Data!$C$5:$BP$360,'Kontrolní List'!$A118,'Kontrolní List'!AD$1)</f>
        <v>0</v>
      </c>
      <c r="AE118">
        <f>INDEX(Data!$C$5:$BP$360,'Kontrolní List'!$A118,'Kontrolní List'!AE$1)</f>
        <v>0</v>
      </c>
      <c r="AF118">
        <f>INDEX(Data!$C$5:$BP$360,'Kontrolní List'!$A118,'Kontrolní List'!AF$1)</f>
        <v>0</v>
      </c>
      <c r="AG118">
        <f>INDEX(Data!$C$5:$BP$360,'Kontrolní List'!$A118,'Kontrolní List'!AG$1)</f>
        <v>0</v>
      </c>
      <c r="AH118">
        <f>INDEX(Data!$C$5:$BP$360,'Kontrolní List'!$A118,'Kontrolní List'!AH$1)</f>
        <v>0</v>
      </c>
      <c r="AI118">
        <f>INDEX(Data!$C$5:$BP$360,'Kontrolní List'!$A118,'Kontrolní List'!AI$1)</f>
        <v>0</v>
      </c>
      <c r="AJ118">
        <f>INDEX(Data!$C$5:$BP$360,'Kontrolní List'!$A118,'Kontrolní List'!AJ$1)</f>
        <v>0</v>
      </c>
      <c r="AK118">
        <f>INDEX(Data!$C$5:$BP$360,'Kontrolní List'!$A118,'Kontrolní List'!AK$1)</f>
        <v>0</v>
      </c>
      <c r="AL118">
        <f t="shared" si="49"/>
        <v>0</v>
      </c>
      <c r="AM118">
        <f>INDEX(Data!$C$5:$BP$360,'Kontrolní List'!$A118,'Kontrolní List'!AM$1)</f>
        <v>78.319999999999993</v>
      </c>
      <c r="AN118">
        <f>INDEX(Data!$C$5:$BP$360,'Kontrolní List'!$A118,'Kontrolní List'!AN$1)</f>
        <v>363</v>
      </c>
      <c r="AO118">
        <f>INDEX(Data!$C$5:$BP$360,'Kontrolní List'!$A118,'Kontrolní List'!AO$1)</f>
        <v>229.34200000000001</v>
      </c>
      <c r="AP118" t="b">
        <f t="shared" si="50"/>
        <v>1</v>
      </c>
      <c r="AQ118" t="b">
        <f t="shared" si="51"/>
        <v>1</v>
      </c>
      <c r="AR118" t="b">
        <f t="shared" si="52"/>
        <v>1</v>
      </c>
      <c r="AT118" s="35">
        <f t="shared" si="53"/>
        <v>0.78116233979529826</v>
      </c>
      <c r="AU118" s="36" t="s">
        <v>570</v>
      </c>
    </row>
    <row r="119" spans="1:47" x14ac:dyDescent="0.25">
      <c r="A119">
        <v>117</v>
      </c>
      <c r="B119" t="str">
        <f>INDEX(Data!$C$5:$BP$360,'Kontrolní List'!$A119,'Kontrolní List'!B$1)</f>
        <v>KJ - Mondelez Opava</v>
      </c>
      <c r="C119" t="str">
        <f>INDEX(Data!$C$5:$BP$360,'Kontrolní List'!$A119,'Kontrolní List'!C$1)</f>
        <v>Únor</v>
      </c>
      <c r="D119">
        <f>INDEX(Data!$C$5:$BP$360,'Kontrolní List'!$A119,'Kontrolní List'!D$1)</f>
        <v>846.70899999999995</v>
      </c>
      <c r="E119">
        <f>INDEX(Data!$C$5:$BP$360,'Kontrolní List'!$A119,'Kontrolní List'!E$1)</f>
        <v>396.44</v>
      </c>
      <c r="F119">
        <f>INDEX(Data!$C$5:$BP$360,'Kontrolní List'!$A119,'Kontrolní List'!F$1)</f>
        <v>450.26900000000001</v>
      </c>
      <c r="G119">
        <f>INDEX(Data!$C$5:$BP$360,'Kontrolní List'!$A119,'Kontrolní List'!G$1)</f>
        <v>34.828000000000003</v>
      </c>
      <c r="H119">
        <f t="shared" si="45"/>
        <v>0</v>
      </c>
      <c r="I119">
        <f>INDEX(Data!$C$5:$BP$360,'Kontrolní List'!$A119,'Kontrolní List'!I$1)</f>
        <v>312.56</v>
      </c>
      <c r="J119">
        <f>INDEX(Data!$C$5:$BP$360,'Kontrolní List'!$A119,'Kontrolní List'!J$1)</f>
        <v>1.0760000000000001</v>
      </c>
      <c r="K119">
        <f>INDEX(Data!$C$5:$BP$360,'Kontrolní List'!$A119,'Kontrolní List'!K$1)</f>
        <v>1.222</v>
      </c>
      <c r="L119">
        <f>INDEX(Data!$C$5:$BP$360,'Kontrolní List'!$A119,'Kontrolní List'!L$1)</f>
        <v>0</v>
      </c>
      <c r="M119">
        <f>INDEX(Data!$C$5:$BP$360,'Kontrolní List'!$A119,'Kontrolní List'!M$1)</f>
        <v>0</v>
      </c>
      <c r="N119">
        <f>INDEX(Data!$C$5:$BP$360,'Kontrolní List'!$A119,'Kontrolní List'!N$1)</f>
        <v>310.262</v>
      </c>
      <c r="O119">
        <f t="shared" si="46"/>
        <v>0</v>
      </c>
      <c r="P119">
        <f>INDEX(Data!$C$5:$BP$360,'Kontrolní List'!$A119,'Kontrolní List'!P$1)</f>
        <v>1278</v>
      </c>
      <c r="Q119">
        <f>INDEX(Data!$C$5:$BP$360,'Kontrolní List'!$A119,'Kontrolní List'!Q$1)</f>
        <v>1278</v>
      </c>
      <c r="R119">
        <f t="shared" si="47"/>
        <v>0</v>
      </c>
      <c r="S119">
        <f>INDEX(Data!$C$5:$BP$360,'Kontrolní List'!$A119,'Kontrolní List'!S$1)</f>
        <v>310.262</v>
      </c>
      <c r="T119">
        <f>INDEX(Data!$C$5:$BP$360,'Kontrolní List'!$A119,'Kontrolní List'!T$1)</f>
        <v>0</v>
      </c>
      <c r="U119">
        <f>INDEX(Data!$C$5:$BP$360,'Kontrolní List'!$A119,'Kontrolní List'!U$1)</f>
        <v>0</v>
      </c>
      <c r="V119">
        <f>INDEX(Data!$C$5:$BP$360,'Kontrolní List'!$A119,'Kontrolní List'!V$1)</f>
        <v>0</v>
      </c>
      <c r="W119">
        <f>INDEX(Data!$C$5:$BP$360,'Kontrolní List'!$A119,'Kontrolní List'!W$1)</f>
        <v>0</v>
      </c>
      <c r="X119">
        <f>INDEX(Data!$C$5:$BP$360,'Kontrolní List'!$A119,'Kontrolní List'!X$1)</f>
        <v>0</v>
      </c>
      <c r="Y119">
        <f>INDEX(Data!$C$5:$BP$360,'Kontrolní List'!$A119,'Kontrolní List'!Y$1)</f>
        <v>0</v>
      </c>
      <c r="Z119">
        <f>INDEX(Data!$C$5:$BP$360,'Kontrolní List'!$A119,'Kontrolní List'!Z$1)</f>
        <v>0</v>
      </c>
      <c r="AA119">
        <f>INDEX(Data!$C$5:$BP$360,'Kontrolní List'!$A119,'Kontrolní List'!AA$1)</f>
        <v>0</v>
      </c>
      <c r="AB119">
        <f t="shared" si="48"/>
        <v>0</v>
      </c>
      <c r="AC119">
        <f>INDEX(Data!$C$5:$BP$360,'Kontrolní List'!$A119,'Kontrolní List'!AC$1)</f>
        <v>1278</v>
      </c>
      <c r="AD119">
        <f>INDEX(Data!$C$5:$BP$360,'Kontrolní List'!$A119,'Kontrolní List'!AD$1)</f>
        <v>0</v>
      </c>
      <c r="AE119">
        <f>INDEX(Data!$C$5:$BP$360,'Kontrolní List'!$A119,'Kontrolní List'!AE$1)</f>
        <v>0</v>
      </c>
      <c r="AF119">
        <f>INDEX(Data!$C$5:$BP$360,'Kontrolní List'!$A119,'Kontrolní List'!AF$1)</f>
        <v>0</v>
      </c>
      <c r="AG119">
        <f>INDEX(Data!$C$5:$BP$360,'Kontrolní List'!$A119,'Kontrolní List'!AG$1)</f>
        <v>0</v>
      </c>
      <c r="AH119">
        <f>INDEX(Data!$C$5:$BP$360,'Kontrolní List'!$A119,'Kontrolní List'!AH$1)</f>
        <v>0</v>
      </c>
      <c r="AI119">
        <f>INDEX(Data!$C$5:$BP$360,'Kontrolní List'!$A119,'Kontrolní List'!AI$1)</f>
        <v>0</v>
      </c>
      <c r="AJ119">
        <f>INDEX(Data!$C$5:$BP$360,'Kontrolní List'!$A119,'Kontrolní List'!AJ$1)</f>
        <v>0</v>
      </c>
      <c r="AK119">
        <f>INDEX(Data!$C$5:$BP$360,'Kontrolní List'!$A119,'Kontrolní List'!AK$1)</f>
        <v>0</v>
      </c>
      <c r="AL119">
        <f t="shared" si="49"/>
        <v>0</v>
      </c>
      <c r="AM119">
        <f>INDEX(Data!$C$5:$BP$360,'Kontrolní List'!$A119,'Kontrolní List'!AM$1)</f>
        <v>312.56</v>
      </c>
      <c r="AN119">
        <f>INDEX(Data!$C$5:$BP$360,'Kontrolní List'!$A119,'Kontrolní List'!AN$1)</f>
        <v>1278</v>
      </c>
      <c r="AO119">
        <f>INDEX(Data!$C$5:$BP$360,'Kontrolní List'!$A119,'Kontrolní List'!AO$1)</f>
        <v>846.70899999999995</v>
      </c>
      <c r="AP119" t="b">
        <f t="shared" si="50"/>
        <v>1</v>
      </c>
      <c r="AQ119" t="b">
        <f t="shared" si="51"/>
        <v>1</v>
      </c>
      <c r="AR119" t="b">
        <f t="shared" si="52"/>
        <v>1</v>
      </c>
      <c r="AT119" s="35">
        <f t="shared" si="53"/>
        <v>0.78841727204978329</v>
      </c>
      <c r="AU119" s="36" t="s">
        <v>570</v>
      </c>
    </row>
    <row r="120" spans="1:47" x14ac:dyDescent="0.25">
      <c r="A120">
        <v>118</v>
      </c>
      <c r="B120" t="str">
        <f>INDEX(Data!$C$5:$BP$360,'Kontrolní List'!$A120,'Kontrolní List'!B$1)</f>
        <v>KJ - Veselí nad Lužnicí</v>
      </c>
      <c r="C120" t="str">
        <f>INDEX(Data!$C$5:$BP$360,'Kontrolní List'!$A120,'Kontrolní List'!C$1)</f>
        <v>Únor</v>
      </c>
      <c r="D120">
        <f>INDEX(Data!$C$5:$BP$360,'Kontrolní List'!$A120,'Kontrolní List'!D$1)</f>
        <v>669.82600000000002</v>
      </c>
      <c r="E120">
        <f>INDEX(Data!$C$5:$BP$360,'Kontrolní List'!$A120,'Kontrolní List'!E$1)</f>
        <v>307.89499999999998</v>
      </c>
      <c r="F120">
        <f>INDEX(Data!$C$5:$BP$360,'Kontrolní List'!$A120,'Kontrolní List'!F$1)</f>
        <v>361.93099999999998</v>
      </c>
      <c r="G120">
        <f>INDEX(Data!$C$5:$BP$360,'Kontrolní List'!$A120,'Kontrolní List'!G$1)</f>
        <v>35.151000000000003</v>
      </c>
      <c r="H120">
        <f t="shared" si="45"/>
        <v>0</v>
      </c>
      <c r="I120">
        <f>INDEX(Data!$C$5:$BP$360,'Kontrolní List'!$A120,'Kontrolní List'!I$1)</f>
        <v>246.94</v>
      </c>
      <c r="J120">
        <f>INDEX(Data!$C$5:$BP$360,'Kontrolní List'!$A120,'Kontrolní List'!J$1)</f>
        <v>2.04</v>
      </c>
      <c r="K120">
        <f>INDEX(Data!$C$5:$BP$360,'Kontrolní List'!$A120,'Kontrolní List'!K$1)</f>
        <v>2.399</v>
      </c>
      <c r="L120">
        <f>INDEX(Data!$C$5:$BP$360,'Kontrolní List'!$A120,'Kontrolní List'!L$1)</f>
        <v>0</v>
      </c>
      <c r="M120">
        <f>INDEX(Data!$C$5:$BP$360,'Kontrolní List'!$A120,'Kontrolní List'!M$1)</f>
        <v>0</v>
      </c>
      <c r="N120">
        <f>INDEX(Data!$C$5:$BP$360,'Kontrolní List'!$A120,'Kontrolní List'!N$1)</f>
        <v>242.501</v>
      </c>
      <c r="O120">
        <f t="shared" si="46"/>
        <v>0</v>
      </c>
      <c r="P120">
        <f>INDEX(Data!$C$5:$BP$360,'Kontrolní List'!$A120,'Kontrolní List'!P$1)</f>
        <v>1045</v>
      </c>
      <c r="Q120">
        <f>INDEX(Data!$C$5:$BP$360,'Kontrolní List'!$A120,'Kontrolní List'!Q$1)</f>
        <v>1045</v>
      </c>
      <c r="R120">
        <f t="shared" si="47"/>
        <v>0</v>
      </c>
      <c r="S120">
        <f>INDEX(Data!$C$5:$BP$360,'Kontrolní List'!$A120,'Kontrolní List'!S$1)</f>
        <v>242.501</v>
      </c>
      <c r="T120">
        <f>INDEX(Data!$C$5:$BP$360,'Kontrolní List'!$A120,'Kontrolní List'!T$1)</f>
        <v>0</v>
      </c>
      <c r="U120">
        <f>INDEX(Data!$C$5:$BP$360,'Kontrolní List'!$A120,'Kontrolní List'!U$1)</f>
        <v>0</v>
      </c>
      <c r="V120">
        <f>INDEX(Data!$C$5:$BP$360,'Kontrolní List'!$A120,'Kontrolní List'!V$1)</f>
        <v>0</v>
      </c>
      <c r="W120">
        <f>INDEX(Data!$C$5:$BP$360,'Kontrolní List'!$A120,'Kontrolní List'!W$1)</f>
        <v>0</v>
      </c>
      <c r="X120">
        <f>INDEX(Data!$C$5:$BP$360,'Kontrolní List'!$A120,'Kontrolní List'!X$1)</f>
        <v>0</v>
      </c>
      <c r="Y120">
        <f>INDEX(Data!$C$5:$BP$360,'Kontrolní List'!$A120,'Kontrolní List'!Y$1)</f>
        <v>0</v>
      </c>
      <c r="Z120">
        <f>INDEX(Data!$C$5:$BP$360,'Kontrolní List'!$A120,'Kontrolní List'!Z$1)</f>
        <v>0</v>
      </c>
      <c r="AA120">
        <f>INDEX(Data!$C$5:$BP$360,'Kontrolní List'!$A120,'Kontrolní List'!AA$1)</f>
        <v>0</v>
      </c>
      <c r="AB120">
        <f t="shared" si="48"/>
        <v>0</v>
      </c>
      <c r="AC120">
        <f>INDEX(Data!$C$5:$BP$360,'Kontrolní List'!$A120,'Kontrolní List'!AC$1)</f>
        <v>0</v>
      </c>
      <c r="AD120">
        <f>INDEX(Data!$C$5:$BP$360,'Kontrolní List'!$A120,'Kontrolní List'!AD$1)</f>
        <v>0</v>
      </c>
      <c r="AE120">
        <f>INDEX(Data!$C$5:$BP$360,'Kontrolní List'!$A120,'Kontrolní List'!AE$1)</f>
        <v>0</v>
      </c>
      <c r="AF120">
        <f>INDEX(Data!$C$5:$BP$360,'Kontrolní List'!$A120,'Kontrolní List'!AF$1)</f>
        <v>0</v>
      </c>
      <c r="AG120">
        <f>INDEX(Data!$C$5:$BP$360,'Kontrolní List'!$A120,'Kontrolní List'!AG$1)</f>
        <v>0</v>
      </c>
      <c r="AH120">
        <f>INDEX(Data!$C$5:$BP$360,'Kontrolní List'!$A120,'Kontrolní List'!AH$1)</f>
        <v>0</v>
      </c>
      <c r="AI120">
        <f>INDEX(Data!$C$5:$BP$360,'Kontrolní List'!$A120,'Kontrolní List'!AI$1)</f>
        <v>1045</v>
      </c>
      <c r="AJ120">
        <f>INDEX(Data!$C$5:$BP$360,'Kontrolní List'!$A120,'Kontrolní List'!AJ$1)</f>
        <v>0</v>
      </c>
      <c r="AK120">
        <f>INDEX(Data!$C$5:$BP$360,'Kontrolní List'!$A120,'Kontrolní List'!AK$1)</f>
        <v>0</v>
      </c>
      <c r="AL120">
        <f t="shared" si="49"/>
        <v>0</v>
      </c>
      <c r="AM120">
        <f>INDEX(Data!$C$5:$BP$360,'Kontrolní List'!$A120,'Kontrolní List'!AM$1)</f>
        <v>246.94</v>
      </c>
      <c r="AN120">
        <f>INDEX(Data!$C$5:$BP$360,'Kontrolní List'!$A120,'Kontrolní List'!AN$1)</f>
        <v>1045</v>
      </c>
      <c r="AO120">
        <f>INDEX(Data!$C$5:$BP$360,'Kontrolní List'!$A120,'Kontrolní List'!AO$1)</f>
        <v>669.82600000000002</v>
      </c>
      <c r="AP120" t="b">
        <f t="shared" si="50"/>
        <v>1</v>
      </c>
      <c r="AQ120" t="b">
        <f t="shared" si="51"/>
        <v>1</v>
      </c>
      <c r="AR120" t="b">
        <f t="shared" si="52"/>
        <v>1</v>
      </c>
      <c r="AT120" s="35">
        <f t="shared" si="53"/>
        <v>0.80202586608727899</v>
      </c>
      <c r="AU120" s="36" t="s">
        <v>570</v>
      </c>
    </row>
    <row r="121" spans="1:47" x14ac:dyDescent="0.25">
      <c r="A121">
        <v>119</v>
      </c>
      <c r="B121" t="str">
        <f>INDEX(Data!$C$5:$BP$360,'Kontrolní List'!$A121,'Kontrolní List'!B$1)</f>
        <v>KJ - Luby ul. Tovární</v>
      </c>
      <c r="C121" t="str">
        <f>INDEX(Data!$C$5:$BP$360,'Kontrolní List'!$A121,'Kontrolní List'!C$1)</f>
        <v>Únor</v>
      </c>
      <c r="D121">
        <f>INDEX(Data!$C$5:$BP$360,'Kontrolní List'!$A121,'Kontrolní List'!D$1)</f>
        <v>235.81700000000001</v>
      </c>
      <c r="E121">
        <f>INDEX(Data!$C$5:$BP$360,'Kontrolní List'!$A121,'Kontrolní List'!E$1)</f>
        <v>105.628</v>
      </c>
      <c r="F121">
        <f>INDEX(Data!$C$5:$BP$360,'Kontrolní List'!$A121,'Kontrolní List'!F$1)</f>
        <v>130.18899999999999</v>
      </c>
      <c r="G121">
        <f>INDEX(Data!$C$5:$BP$360,'Kontrolní List'!$A121,'Kontrolní List'!G$1)</f>
        <v>34.667999999999999</v>
      </c>
      <c r="H121">
        <f t="shared" si="45"/>
        <v>0</v>
      </c>
      <c r="I121">
        <f>INDEX(Data!$C$5:$BP$360,'Kontrolní List'!$A121,'Kontrolní List'!I$1)</f>
        <v>84.29</v>
      </c>
      <c r="J121">
        <f>INDEX(Data!$C$5:$BP$360,'Kontrolní List'!$A121,'Kontrolní List'!J$1)</f>
        <v>0.42</v>
      </c>
      <c r="K121">
        <f>INDEX(Data!$C$5:$BP$360,'Kontrolní List'!$A121,'Kontrolní List'!K$1)</f>
        <v>0.51800000000000002</v>
      </c>
      <c r="L121">
        <f>INDEX(Data!$C$5:$BP$360,'Kontrolní List'!$A121,'Kontrolní List'!L$1)</f>
        <v>0</v>
      </c>
      <c r="M121">
        <f>INDEX(Data!$C$5:$BP$360,'Kontrolní List'!$A121,'Kontrolní List'!M$1)</f>
        <v>0</v>
      </c>
      <c r="N121">
        <f>INDEX(Data!$C$5:$BP$360,'Kontrolní List'!$A121,'Kontrolní List'!N$1)</f>
        <v>83.352000000000004</v>
      </c>
      <c r="O121">
        <f t="shared" si="46"/>
        <v>0</v>
      </c>
      <c r="P121">
        <f>INDEX(Data!$C$5:$BP$360,'Kontrolní List'!$A121,'Kontrolní List'!P$1)</f>
        <v>374</v>
      </c>
      <c r="Q121">
        <f>INDEX(Data!$C$5:$BP$360,'Kontrolní List'!$A121,'Kontrolní List'!Q$1)</f>
        <v>374</v>
      </c>
      <c r="R121">
        <f t="shared" si="47"/>
        <v>0</v>
      </c>
      <c r="S121">
        <f>INDEX(Data!$C$5:$BP$360,'Kontrolní List'!$A121,'Kontrolní List'!S$1)</f>
        <v>83.352000000000004</v>
      </c>
      <c r="T121">
        <f>INDEX(Data!$C$5:$BP$360,'Kontrolní List'!$A121,'Kontrolní List'!T$1)</f>
        <v>0</v>
      </c>
      <c r="U121">
        <f>INDEX(Data!$C$5:$BP$360,'Kontrolní List'!$A121,'Kontrolní List'!U$1)</f>
        <v>0</v>
      </c>
      <c r="V121">
        <f>INDEX(Data!$C$5:$BP$360,'Kontrolní List'!$A121,'Kontrolní List'!V$1)</f>
        <v>0</v>
      </c>
      <c r="W121">
        <f>INDEX(Data!$C$5:$BP$360,'Kontrolní List'!$A121,'Kontrolní List'!W$1)</f>
        <v>0</v>
      </c>
      <c r="X121">
        <f>INDEX(Data!$C$5:$BP$360,'Kontrolní List'!$A121,'Kontrolní List'!X$1)</f>
        <v>0</v>
      </c>
      <c r="Y121">
        <f>INDEX(Data!$C$5:$BP$360,'Kontrolní List'!$A121,'Kontrolní List'!Y$1)</f>
        <v>0</v>
      </c>
      <c r="Z121">
        <f>INDEX(Data!$C$5:$BP$360,'Kontrolní List'!$A121,'Kontrolní List'!Z$1)</f>
        <v>0</v>
      </c>
      <c r="AA121">
        <f>INDEX(Data!$C$5:$BP$360,'Kontrolní List'!$A121,'Kontrolní List'!AA$1)</f>
        <v>0</v>
      </c>
      <c r="AB121">
        <f t="shared" si="48"/>
        <v>0</v>
      </c>
      <c r="AC121">
        <f>INDEX(Data!$C$5:$BP$360,'Kontrolní List'!$A121,'Kontrolní List'!AC$1)</f>
        <v>374</v>
      </c>
      <c r="AD121">
        <f>INDEX(Data!$C$5:$BP$360,'Kontrolní List'!$A121,'Kontrolní List'!AD$1)</f>
        <v>0</v>
      </c>
      <c r="AE121">
        <f>INDEX(Data!$C$5:$BP$360,'Kontrolní List'!$A121,'Kontrolní List'!AE$1)</f>
        <v>0</v>
      </c>
      <c r="AF121">
        <f>INDEX(Data!$C$5:$BP$360,'Kontrolní List'!$A121,'Kontrolní List'!AF$1)</f>
        <v>0</v>
      </c>
      <c r="AG121">
        <f>INDEX(Data!$C$5:$BP$360,'Kontrolní List'!$A121,'Kontrolní List'!AG$1)</f>
        <v>0</v>
      </c>
      <c r="AH121">
        <f>INDEX(Data!$C$5:$BP$360,'Kontrolní List'!$A121,'Kontrolní List'!AH$1)</f>
        <v>0</v>
      </c>
      <c r="AI121">
        <f>INDEX(Data!$C$5:$BP$360,'Kontrolní List'!$A121,'Kontrolní List'!AI$1)</f>
        <v>0</v>
      </c>
      <c r="AJ121">
        <f>INDEX(Data!$C$5:$BP$360,'Kontrolní List'!$A121,'Kontrolní List'!AJ$1)</f>
        <v>0</v>
      </c>
      <c r="AK121">
        <f>INDEX(Data!$C$5:$BP$360,'Kontrolní List'!$A121,'Kontrolní List'!AK$1)</f>
        <v>0</v>
      </c>
      <c r="AL121">
        <f t="shared" si="49"/>
        <v>0</v>
      </c>
      <c r="AM121">
        <f>INDEX(Data!$C$5:$BP$360,'Kontrolní List'!$A121,'Kontrolní List'!AM$1)</f>
        <v>84.29</v>
      </c>
      <c r="AN121">
        <f>INDEX(Data!$C$5:$BP$360,'Kontrolní List'!$A121,'Kontrolní List'!AN$1)</f>
        <v>374</v>
      </c>
      <c r="AO121">
        <f>INDEX(Data!$C$5:$BP$360,'Kontrolní List'!$A121,'Kontrolní List'!AO$1)</f>
        <v>235.81700000000001</v>
      </c>
      <c r="AP121" t="b">
        <f t="shared" si="50"/>
        <v>1</v>
      </c>
      <c r="AQ121" t="b">
        <f t="shared" si="51"/>
        <v>1</v>
      </c>
      <c r="AR121" t="b">
        <f t="shared" si="52"/>
        <v>1</v>
      </c>
      <c r="AT121" s="35">
        <f t="shared" si="53"/>
        <v>0.79798695127530617</v>
      </c>
      <c r="AU121" s="36" t="s">
        <v>570</v>
      </c>
    </row>
    <row r="122" spans="1:47" x14ac:dyDescent="0.25">
      <c r="A122">
        <v>120</v>
      </c>
      <c r="B122" t="str">
        <f>INDEX(Data!$C$5:$BP$360,'Kontrolní List'!$A122,'Kontrolní List'!B$1)</f>
        <v>KJ - Luby U Pily</v>
      </c>
      <c r="C122" t="str">
        <f>INDEX(Data!$C$5:$BP$360,'Kontrolní List'!$A122,'Kontrolní List'!C$1)</f>
        <v>Únor</v>
      </c>
      <c r="D122">
        <f>INDEX(Data!$C$5:$BP$360,'Kontrolní List'!$A122,'Kontrolní List'!D$1)</f>
        <v>251.49</v>
      </c>
      <c r="E122">
        <f>INDEX(Data!$C$5:$BP$360,'Kontrolní List'!$A122,'Kontrolní List'!E$1)</f>
        <v>110.8</v>
      </c>
      <c r="F122">
        <f>INDEX(Data!$C$5:$BP$360,'Kontrolní List'!$A122,'Kontrolní List'!F$1)</f>
        <v>140.69</v>
      </c>
      <c r="G122">
        <f>INDEX(Data!$C$5:$BP$360,'Kontrolní List'!$A122,'Kontrolní List'!G$1)</f>
        <v>35.427</v>
      </c>
      <c r="H122">
        <f t="shared" si="45"/>
        <v>0</v>
      </c>
      <c r="I122">
        <f>INDEX(Data!$C$5:$BP$360,'Kontrolní List'!$A122,'Kontrolní List'!I$1)</f>
        <v>86.63</v>
      </c>
      <c r="J122">
        <f>INDEX(Data!$C$5:$BP$360,'Kontrolní List'!$A122,'Kontrolní List'!J$1)</f>
        <v>0.36499999999999999</v>
      </c>
      <c r="K122">
        <f>INDEX(Data!$C$5:$BP$360,'Kontrolní List'!$A122,'Kontrolní List'!K$1)</f>
        <v>0.46300000000000002</v>
      </c>
      <c r="L122">
        <f>INDEX(Data!$C$5:$BP$360,'Kontrolní List'!$A122,'Kontrolní List'!L$1)</f>
        <v>0</v>
      </c>
      <c r="M122">
        <f>INDEX(Data!$C$5:$BP$360,'Kontrolní List'!$A122,'Kontrolní List'!M$1)</f>
        <v>0</v>
      </c>
      <c r="N122">
        <f>INDEX(Data!$C$5:$BP$360,'Kontrolní List'!$A122,'Kontrolní List'!N$1)</f>
        <v>85.802000000000007</v>
      </c>
      <c r="O122">
        <f t="shared" si="46"/>
        <v>0</v>
      </c>
      <c r="P122">
        <f>INDEX(Data!$C$5:$BP$360,'Kontrolní List'!$A122,'Kontrolní List'!P$1)</f>
        <v>396</v>
      </c>
      <c r="Q122">
        <f>INDEX(Data!$C$5:$BP$360,'Kontrolní List'!$A122,'Kontrolní List'!Q$1)</f>
        <v>396</v>
      </c>
      <c r="R122">
        <f t="shared" si="47"/>
        <v>0</v>
      </c>
      <c r="S122">
        <f>INDEX(Data!$C$5:$BP$360,'Kontrolní List'!$A122,'Kontrolní List'!S$1)</f>
        <v>85.802000000000007</v>
      </c>
      <c r="T122">
        <f>INDEX(Data!$C$5:$BP$360,'Kontrolní List'!$A122,'Kontrolní List'!T$1)</f>
        <v>0</v>
      </c>
      <c r="U122">
        <f>INDEX(Data!$C$5:$BP$360,'Kontrolní List'!$A122,'Kontrolní List'!U$1)</f>
        <v>0</v>
      </c>
      <c r="V122">
        <f>INDEX(Data!$C$5:$BP$360,'Kontrolní List'!$A122,'Kontrolní List'!V$1)</f>
        <v>0</v>
      </c>
      <c r="W122">
        <f>INDEX(Data!$C$5:$BP$360,'Kontrolní List'!$A122,'Kontrolní List'!W$1)</f>
        <v>0</v>
      </c>
      <c r="X122">
        <f>INDEX(Data!$C$5:$BP$360,'Kontrolní List'!$A122,'Kontrolní List'!X$1)</f>
        <v>0</v>
      </c>
      <c r="Y122">
        <f>INDEX(Data!$C$5:$BP$360,'Kontrolní List'!$A122,'Kontrolní List'!Y$1)</f>
        <v>0</v>
      </c>
      <c r="Z122">
        <f>INDEX(Data!$C$5:$BP$360,'Kontrolní List'!$A122,'Kontrolní List'!Z$1)</f>
        <v>0</v>
      </c>
      <c r="AA122">
        <f>INDEX(Data!$C$5:$BP$360,'Kontrolní List'!$A122,'Kontrolní List'!AA$1)</f>
        <v>0</v>
      </c>
      <c r="AB122">
        <f t="shared" si="48"/>
        <v>0</v>
      </c>
      <c r="AC122">
        <f>INDEX(Data!$C$5:$BP$360,'Kontrolní List'!$A122,'Kontrolní List'!AC$1)</f>
        <v>396</v>
      </c>
      <c r="AD122">
        <f>INDEX(Data!$C$5:$BP$360,'Kontrolní List'!$A122,'Kontrolní List'!AD$1)</f>
        <v>0</v>
      </c>
      <c r="AE122">
        <f>INDEX(Data!$C$5:$BP$360,'Kontrolní List'!$A122,'Kontrolní List'!AE$1)</f>
        <v>0</v>
      </c>
      <c r="AF122">
        <f>INDEX(Data!$C$5:$BP$360,'Kontrolní List'!$A122,'Kontrolní List'!AF$1)</f>
        <v>0</v>
      </c>
      <c r="AG122">
        <f>INDEX(Data!$C$5:$BP$360,'Kontrolní List'!$A122,'Kontrolní List'!AG$1)</f>
        <v>0</v>
      </c>
      <c r="AH122">
        <f>INDEX(Data!$C$5:$BP$360,'Kontrolní List'!$A122,'Kontrolní List'!AH$1)</f>
        <v>0</v>
      </c>
      <c r="AI122">
        <f>INDEX(Data!$C$5:$BP$360,'Kontrolní List'!$A122,'Kontrolní List'!AI$1)</f>
        <v>0</v>
      </c>
      <c r="AJ122">
        <f>INDEX(Data!$C$5:$BP$360,'Kontrolní List'!$A122,'Kontrolní List'!AJ$1)</f>
        <v>0</v>
      </c>
      <c r="AK122">
        <f>INDEX(Data!$C$5:$BP$360,'Kontrolní List'!$A122,'Kontrolní List'!AK$1)</f>
        <v>0</v>
      </c>
      <c r="AL122">
        <f t="shared" si="49"/>
        <v>0</v>
      </c>
      <c r="AM122">
        <f>INDEX(Data!$C$5:$BP$360,'Kontrolní List'!$A122,'Kontrolní List'!AM$1)</f>
        <v>86.63</v>
      </c>
      <c r="AN122">
        <f>INDEX(Data!$C$5:$BP$360,'Kontrolní List'!$A122,'Kontrolní List'!AN$1)</f>
        <v>396</v>
      </c>
      <c r="AO122">
        <f>INDEX(Data!$C$5:$BP$360,'Kontrolní List'!$A122,'Kontrolní List'!AO$1)</f>
        <v>251.49</v>
      </c>
      <c r="AP122" t="b">
        <f t="shared" si="50"/>
        <v>1</v>
      </c>
      <c r="AQ122" t="b">
        <f t="shared" si="51"/>
        <v>1</v>
      </c>
      <c r="AR122" t="b">
        <f t="shared" si="52"/>
        <v>1</v>
      </c>
      <c r="AT122" s="35">
        <f t="shared" si="53"/>
        <v>0.78186011372221553</v>
      </c>
      <c r="AU122" s="36" t="s">
        <v>570</v>
      </c>
    </row>
    <row r="123" spans="1:47" x14ac:dyDescent="0.25">
      <c r="A123">
        <v>121</v>
      </c>
      <c r="B123" t="str">
        <f>INDEX(Data!$C$5:$BP$360,'Kontrolní List'!$A123,'Kontrolní List'!B$1)</f>
        <v>KJ - Rýmařov</v>
      </c>
      <c r="C123" t="str">
        <f>INDEX(Data!$C$5:$BP$360,'Kontrolní List'!$A123,'Kontrolní List'!C$1)</f>
        <v>Únor</v>
      </c>
      <c r="D123">
        <f>INDEX(Data!$C$5:$BP$360,'Kontrolní List'!$A123,'Kontrolní List'!D$1)</f>
        <v>1051.9580000000001</v>
      </c>
      <c r="E123">
        <f>INDEX(Data!$C$5:$BP$360,'Kontrolní List'!$A123,'Kontrolní List'!E$1)</f>
        <v>480.78500000000003</v>
      </c>
      <c r="F123">
        <f>INDEX(Data!$C$5:$BP$360,'Kontrolní List'!$A123,'Kontrolní List'!F$1)</f>
        <v>571.173</v>
      </c>
      <c r="G123">
        <f>INDEX(Data!$C$5:$BP$360,'Kontrolní List'!$A123,'Kontrolní List'!G$1)</f>
        <v>34.828000000000003</v>
      </c>
      <c r="H123">
        <f t="shared" si="45"/>
        <v>0</v>
      </c>
      <c r="I123">
        <f>INDEX(Data!$C$5:$BP$360,'Kontrolní List'!$A123,'Kontrolní List'!I$1)</f>
        <v>388.608</v>
      </c>
      <c r="J123">
        <f>INDEX(Data!$C$5:$BP$360,'Kontrolní List'!$A123,'Kontrolní List'!J$1)</f>
        <v>5.4589999999999996</v>
      </c>
      <c r="K123">
        <f>INDEX(Data!$C$5:$BP$360,'Kontrolní List'!$A123,'Kontrolní List'!K$1)</f>
        <v>6.4859999999999998</v>
      </c>
      <c r="L123">
        <f>INDEX(Data!$C$5:$BP$360,'Kontrolní List'!$A123,'Kontrolní List'!L$1)</f>
        <v>0</v>
      </c>
      <c r="M123">
        <f>INDEX(Data!$C$5:$BP$360,'Kontrolní List'!$A123,'Kontrolní List'!M$1)</f>
        <v>0</v>
      </c>
      <c r="N123">
        <f>INDEX(Data!$C$5:$BP$360,'Kontrolní List'!$A123,'Kontrolní List'!N$1)</f>
        <v>376.66300000000001</v>
      </c>
      <c r="O123">
        <f t="shared" si="46"/>
        <v>0</v>
      </c>
      <c r="P123">
        <f>INDEX(Data!$C$5:$BP$360,'Kontrolní List'!$A123,'Kontrolní List'!P$1)</f>
        <v>1662</v>
      </c>
      <c r="Q123">
        <f>INDEX(Data!$C$5:$BP$360,'Kontrolní List'!$A123,'Kontrolní List'!Q$1)</f>
        <v>1662</v>
      </c>
      <c r="R123">
        <f t="shared" si="47"/>
        <v>0</v>
      </c>
      <c r="S123">
        <f>INDEX(Data!$C$5:$BP$360,'Kontrolní List'!$A123,'Kontrolní List'!S$1)</f>
        <v>376.66300000000001</v>
      </c>
      <c r="T123">
        <f>INDEX(Data!$C$5:$BP$360,'Kontrolní List'!$A123,'Kontrolní List'!T$1)</f>
        <v>0</v>
      </c>
      <c r="U123">
        <f>INDEX(Data!$C$5:$BP$360,'Kontrolní List'!$A123,'Kontrolní List'!U$1)</f>
        <v>0</v>
      </c>
      <c r="V123">
        <f>INDEX(Data!$C$5:$BP$360,'Kontrolní List'!$A123,'Kontrolní List'!V$1)</f>
        <v>0</v>
      </c>
      <c r="W123">
        <f>INDEX(Data!$C$5:$BP$360,'Kontrolní List'!$A123,'Kontrolní List'!W$1)</f>
        <v>0</v>
      </c>
      <c r="X123">
        <f>INDEX(Data!$C$5:$BP$360,'Kontrolní List'!$A123,'Kontrolní List'!X$1)</f>
        <v>0</v>
      </c>
      <c r="Y123">
        <f>INDEX(Data!$C$5:$BP$360,'Kontrolní List'!$A123,'Kontrolní List'!Y$1)</f>
        <v>0</v>
      </c>
      <c r="Z123">
        <f>INDEX(Data!$C$5:$BP$360,'Kontrolní List'!$A123,'Kontrolní List'!Z$1)</f>
        <v>0</v>
      </c>
      <c r="AA123">
        <f>INDEX(Data!$C$5:$BP$360,'Kontrolní List'!$A123,'Kontrolní List'!AA$1)</f>
        <v>0</v>
      </c>
      <c r="AB123">
        <f t="shared" si="48"/>
        <v>0</v>
      </c>
      <c r="AC123">
        <f>INDEX(Data!$C$5:$BP$360,'Kontrolní List'!$A123,'Kontrolní List'!AC$1)</f>
        <v>1662</v>
      </c>
      <c r="AD123">
        <f>INDEX(Data!$C$5:$BP$360,'Kontrolní List'!$A123,'Kontrolní List'!AD$1)</f>
        <v>0</v>
      </c>
      <c r="AE123">
        <f>INDEX(Data!$C$5:$BP$360,'Kontrolní List'!$A123,'Kontrolní List'!AE$1)</f>
        <v>0</v>
      </c>
      <c r="AF123">
        <f>INDEX(Data!$C$5:$BP$360,'Kontrolní List'!$A123,'Kontrolní List'!AF$1)</f>
        <v>0</v>
      </c>
      <c r="AG123">
        <f>INDEX(Data!$C$5:$BP$360,'Kontrolní List'!$A123,'Kontrolní List'!AG$1)</f>
        <v>0</v>
      </c>
      <c r="AH123">
        <f>INDEX(Data!$C$5:$BP$360,'Kontrolní List'!$A123,'Kontrolní List'!AH$1)</f>
        <v>0</v>
      </c>
      <c r="AI123">
        <f>INDEX(Data!$C$5:$BP$360,'Kontrolní List'!$A123,'Kontrolní List'!AI$1)</f>
        <v>0</v>
      </c>
      <c r="AJ123">
        <f>INDEX(Data!$C$5:$BP$360,'Kontrolní List'!$A123,'Kontrolní List'!AJ$1)</f>
        <v>0</v>
      </c>
      <c r="AK123">
        <f>INDEX(Data!$C$5:$BP$360,'Kontrolní List'!$A123,'Kontrolní List'!AK$1)</f>
        <v>0</v>
      </c>
      <c r="AL123">
        <f t="shared" si="49"/>
        <v>0</v>
      </c>
      <c r="AM123">
        <f>INDEX(Data!$C$5:$BP$360,'Kontrolní List'!$A123,'Kontrolní List'!AM$1)</f>
        <v>388.608</v>
      </c>
      <c r="AN123">
        <f>INDEX(Data!$C$5:$BP$360,'Kontrolní List'!$A123,'Kontrolní List'!AN$1)</f>
        <v>1662</v>
      </c>
      <c r="AO123">
        <f>INDEX(Data!$C$5:$BP$360,'Kontrolní List'!$A123,'Kontrolní List'!AO$1)</f>
        <v>1051.9580000000001</v>
      </c>
      <c r="AP123" t="b">
        <f t="shared" si="50"/>
        <v>1</v>
      </c>
      <c r="AQ123" t="b">
        <f t="shared" si="51"/>
        <v>1</v>
      </c>
      <c r="AR123" t="b">
        <f t="shared" si="52"/>
        <v>1</v>
      </c>
      <c r="AT123" s="35">
        <f t="shared" si="53"/>
        <v>0.80827815052185226</v>
      </c>
      <c r="AU123" s="36" t="s">
        <v>570</v>
      </c>
    </row>
    <row r="124" spans="1:47" x14ac:dyDescent="0.25">
      <c r="A124">
        <v>122</v>
      </c>
      <c r="B124" t="str">
        <f>INDEX(Data!$C$5:$BP$360,'Kontrolní List'!$A124,'Kontrolní List'!B$1)</f>
        <v>KJ- Modelárna Třinec</v>
      </c>
      <c r="C124" t="str">
        <f>INDEX(Data!$C$5:$BP$360,'Kontrolní List'!$A124,'Kontrolní List'!C$1)</f>
        <v>Únor</v>
      </c>
      <c r="D124">
        <f>INDEX(Data!$C$5:$BP$360,'Kontrolní List'!$A124,'Kontrolní List'!D$1)</f>
        <v>194.74700000000001</v>
      </c>
      <c r="E124">
        <f>INDEX(Data!$C$5:$BP$360,'Kontrolní List'!$A124,'Kontrolní List'!E$1)</f>
        <v>80.012</v>
      </c>
      <c r="F124">
        <f>INDEX(Data!$C$5:$BP$360,'Kontrolní List'!$A124,'Kontrolní List'!F$1)</f>
        <v>114.735</v>
      </c>
      <c r="G124">
        <f>INDEX(Data!$C$5:$BP$360,'Kontrolní List'!$A124,'Kontrolní List'!G$1)</f>
        <v>34.828000000000003</v>
      </c>
      <c r="H124">
        <f t="shared" si="45"/>
        <v>0</v>
      </c>
      <c r="I124">
        <f>INDEX(Data!$C$5:$BP$360,'Kontrolní List'!$A124,'Kontrolní List'!I$1)</f>
        <v>63.15</v>
      </c>
      <c r="J124">
        <f>INDEX(Data!$C$5:$BP$360,'Kontrolní List'!$A124,'Kontrolní List'!J$1)</f>
        <v>0.38300000000000001</v>
      </c>
      <c r="K124">
        <f>INDEX(Data!$C$5:$BP$360,'Kontrolní List'!$A124,'Kontrolní List'!K$1)</f>
        <v>0.54900000000000004</v>
      </c>
      <c r="L124">
        <f>INDEX(Data!$C$5:$BP$360,'Kontrolní List'!$A124,'Kontrolní List'!L$1)</f>
        <v>0</v>
      </c>
      <c r="M124">
        <f>INDEX(Data!$C$5:$BP$360,'Kontrolní List'!$A124,'Kontrolní List'!M$1)</f>
        <v>0</v>
      </c>
      <c r="N124">
        <f>INDEX(Data!$C$5:$BP$360,'Kontrolní List'!$A124,'Kontrolní List'!N$1)</f>
        <v>62.218000000000004</v>
      </c>
      <c r="O124">
        <f t="shared" si="46"/>
        <v>0</v>
      </c>
      <c r="P124">
        <f>INDEX(Data!$C$5:$BP$360,'Kontrolní List'!$A124,'Kontrolní List'!P$1)</f>
        <v>326</v>
      </c>
      <c r="Q124">
        <f>INDEX(Data!$C$5:$BP$360,'Kontrolní List'!$A124,'Kontrolní List'!Q$1)</f>
        <v>326</v>
      </c>
      <c r="R124">
        <f t="shared" si="47"/>
        <v>0</v>
      </c>
      <c r="S124">
        <f>INDEX(Data!$C$5:$BP$360,'Kontrolní List'!$A124,'Kontrolní List'!S$1)</f>
        <v>62.218000000000004</v>
      </c>
      <c r="T124">
        <f>INDEX(Data!$C$5:$BP$360,'Kontrolní List'!$A124,'Kontrolní List'!T$1)</f>
        <v>0</v>
      </c>
      <c r="U124">
        <f>INDEX(Data!$C$5:$BP$360,'Kontrolní List'!$A124,'Kontrolní List'!U$1)</f>
        <v>0</v>
      </c>
      <c r="V124">
        <f>INDEX(Data!$C$5:$BP$360,'Kontrolní List'!$A124,'Kontrolní List'!V$1)</f>
        <v>0</v>
      </c>
      <c r="W124">
        <f>INDEX(Data!$C$5:$BP$360,'Kontrolní List'!$A124,'Kontrolní List'!W$1)</f>
        <v>0</v>
      </c>
      <c r="X124">
        <f>INDEX(Data!$C$5:$BP$360,'Kontrolní List'!$A124,'Kontrolní List'!X$1)</f>
        <v>0</v>
      </c>
      <c r="Y124">
        <f>INDEX(Data!$C$5:$BP$360,'Kontrolní List'!$A124,'Kontrolní List'!Y$1)</f>
        <v>0</v>
      </c>
      <c r="Z124">
        <f>INDEX(Data!$C$5:$BP$360,'Kontrolní List'!$A124,'Kontrolní List'!Z$1)</f>
        <v>0</v>
      </c>
      <c r="AA124">
        <f>INDEX(Data!$C$5:$BP$360,'Kontrolní List'!$A124,'Kontrolní List'!AA$1)</f>
        <v>0</v>
      </c>
      <c r="AB124">
        <f t="shared" si="48"/>
        <v>0</v>
      </c>
      <c r="AC124">
        <f>INDEX(Data!$C$5:$BP$360,'Kontrolní List'!$A124,'Kontrolní List'!AC$1)</f>
        <v>326</v>
      </c>
      <c r="AD124">
        <f>INDEX(Data!$C$5:$BP$360,'Kontrolní List'!$A124,'Kontrolní List'!AD$1)</f>
        <v>0</v>
      </c>
      <c r="AE124">
        <f>INDEX(Data!$C$5:$BP$360,'Kontrolní List'!$A124,'Kontrolní List'!AE$1)</f>
        <v>0</v>
      </c>
      <c r="AF124">
        <f>INDEX(Data!$C$5:$BP$360,'Kontrolní List'!$A124,'Kontrolní List'!AF$1)</f>
        <v>0</v>
      </c>
      <c r="AG124">
        <f>INDEX(Data!$C$5:$BP$360,'Kontrolní List'!$A124,'Kontrolní List'!AG$1)</f>
        <v>0</v>
      </c>
      <c r="AH124">
        <f>INDEX(Data!$C$5:$BP$360,'Kontrolní List'!$A124,'Kontrolní List'!AH$1)</f>
        <v>0</v>
      </c>
      <c r="AI124">
        <f>INDEX(Data!$C$5:$BP$360,'Kontrolní List'!$A124,'Kontrolní List'!AI$1)</f>
        <v>0</v>
      </c>
      <c r="AJ124">
        <f>INDEX(Data!$C$5:$BP$360,'Kontrolní List'!$A124,'Kontrolní List'!AJ$1)</f>
        <v>0</v>
      </c>
      <c r="AK124">
        <f>INDEX(Data!$C$5:$BP$360,'Kontrolní List'!$A124,'Kontrolní List'!AK$1)</f>
        <v>0</v>
      </c>
      <c r="AL124">
        <f t="shared" si="49"/>
        <v>0</v>
      </c>
      <c r="AM124">
        <f>INDEX(Data!$C$5:$BP$360,'Kontrolní List'!$A124,'Kontrolní List'!AM$1)</f>
        <v>63.15</v>
      </c>
      <c r="AN124">
        <f>INDEX(Data!$C$5:$BP$360,'Kontrolní List'!$A124,'Kontrolní List'!AN$1)</f>
        <v>326</v>
      </c>
      <c r="AO124">
        <f>INDEX(Data!$C$5:$BP$360,'Kontrolní List'!$A124,'Kontrolní List'!AO$1)</f>
        <v>194.74700000000001</v>
      </c>
      <c r="AP124" t="b">
        <f t="shared" si="50"/>
        <v>1</v>
      </c>
      <c r="AQ124" t="b">
        <f t="shared" si="51"/>
        <v>1</v>
      </c>
      <c r="AR124" t="b">
        <f t="shared" si="52"/>
        <v>1</v>
      </c>
      <c r="AT124" s="35">
        <f t="shared" si="53"/>
        <v>0.78925762941434552</v>
      </c>
      <c r="AU124" s="36" t="s">
        <v>570</v>
      </c>
    </row>
    <row r="125" spans="1:47" x14ac:dyDescent="0.25">
      <c r="A125">
        <v>123</v>
      </c>
      <c r="B125" t="str">
        <f>INDEX(Data!$C$5:$BP$360,'Kontrolní List'!$A125,'Kontrolní List'!B$1)</f>
        <v>KJ - Jablonec – Boženy Němcové</v>
      </c>
      <c r="C125" t="str">
        <f>INDEX(Data!$C$5:$BP$360,'Kontrolní List'!$A125,'Kontrolní List'!C$1)</f>
        <v>Únor</v>
      </c>
      <c r="D125">
        <f>INDEX(Data!$C$5:$BP$360,'Kontrolní List'!$A125,'Kontrolní List'!D$1)</f>
        <v>480.04700000000003</v>
      </c>
      <c r="E125">
        <f>INDEX(Data!$C$5:$BP$360,'Kontrolní List'!$A125,'Kontrolní List'!E$1)</f>
        <v>197.583</v>
      </c>
      <c r="F125">
        <f>INDEX(Data!$C$5:$BP$360,'Kontrolní List'!$A125,'Kontrolní List'!F$1)</f>
        <v>282.464</v>
      </c>
      <c r="G125">
        <f>INDEX(Data!$C$5:$BP$360,'Kontrolní List'!$A125,'Kontrolní List'!G$1)</f>
        <v>35.365000000000002</v>
      </c>
      <c r="H125">
        <f t="shared" si="45"/>
        <v>0</v>
      </c>
      <c r="I125">
        <f>INDEX(Data!$C$5:$BP$360,'Kontrolní List'!$A125,'Kontrolní List'!I$1)</f>
        <v>161.66200000000001</v>
      </c>
      <c r="J125">
        <f>INDEX(Data!$C$5:$BP$360,'Kontrolní List'!$A125,'Kontrolní List'!J$1)</f>
        <v>4.7809999999999997</v>
      </c>
      <c r="K125">
        <f>INDEX(Data!$C$5:$BP$360,'Kontrolní List'!$A125,'Kontrolní List'!K$1)</f>
        <v>6.8360000000000003</v>
      </c>
      <c r="L125">
        <f>INDEX(Data!$C$5:$BP$360,'Kontrolní List'!$A125,'Kontrolní List'!L$1)</f>
        <v>0</v>
      </c>
      <c r="M125">
        <f>INDEX(Data!$C$5:$BP$360,'Kontrolní List'!$A125,'Kontrolní List'!M$1)</f>
        <v>0</v>
      </c>
      <c r="N125">
        <f>INDEX(Data!$C$5:$BP$360,'Kontrolní List'!$A125,'Kontrolní List'!N$1)</f>
        <v>150.04499999999999</v>
      </c>
      <c r="O125">
        <f t="shared" si="46"/>
        <v>0</v>
      </c>
      <c r="P125">
        <f>INDEX(Data!$C$5:$BP$360,'Kontrolní List'!$A125,'Kontrolní List'!P$1)</f>
        <v>832</v>
      </c>
      <c r="Q125">
        <f>INDEX(Data!$C$5:$BP$360,'Kontrolní List'!$A125,'Kontrolní List'!Q$1)</f>
        <v>832</v>
      </c>
      <c r="R125">
        <f t="shared" si="47"/>
        <v>0</v>
      </c>
      <c r="S125">
        <f>INDEX(Data!$C$5:$BP$360,'Kontrolní List'!$A125,'Kontrolní List'!S$1)</f>
        <v>150.04499999999999</v>
      </c>
      <c r="T125">
        <f>INDEX(Data!$C$5:$BP$360,'Kontrolní List'!$A125,'Kontrolní List'!T$1)</f>
        <v>0</v>
      </c>
      <c r="U125">
        <f>INDEX(Data!$C$5:$BP$360,'Kontrolní List'!$A125,'Kontrolní List'!U$1)</f>
        <v>0</v>
      </c>
      <c r="V125">
        <f>INDEX(Data!$C$5:$BP$360,'Kontrolní List'!$A125,'Kontrolní List'!V$1)</f>
        <v>0</v>
      </c>
      <c r="W125">
        <f>INDEX(Data!$C$5:$BP$360,'Kontrolní List'!$A125,'Kontrolní List'!W$1)</f>
        <v>0</v>
      </c>
      <c r="X125">
        <f>INDEX(Data!$C$5:$BP$360,'Kontrolní List'!$A125,'Kontrolní List'!X$1)</f>
        <v>0</v>
      </c>
      <c r="Y125">
        <f>INDEX(Data!$C$5:$BP$360,'Kontrolní List'!$A125,'Kontrolní List'!Y$1)</f>
        <v>0</v>
      </c>
      <c r="Z125">
        <f>INDEX(Data!$C$5:$BP$360,'Kontrolní List'!$A125,'Kontrolní List'!Z$1)</f>
        <v>0</v>
      </c>
      <c r="AA125">
        <f>INDEX(Data!$C$5:$BP$360,'Kontrolní List'!$A125,'Kontrolní List'!AA$1)</f>
        <v>0</v>
      </c>
      <c r="AB125">
        <f t="shared" si="48"/>
        <v>0</v>
      </c>
      <c r="AC125">
        <f>INDEX(Data!$C$5:$BP$360,'Kontrolní List'!$A125,'Kontrolní List'!AC$1)</f>
        <v>832</v>
      </c>
      <c r="AD125">
        <f>INDEX(Data!$C$5:$BP$360,'Kontrolní List'!$A125,'Kontrolní List'!AD$1)</f>
        <v>0</v>
      </c>
      <c r="AE125">
        <f>INDEX(Data!$C$5:$BP$360,'Kontrolní List'!$A125,'Kontrolní List'!AE$1)</f>
        <v>0</v>
      </c>
      <c r="AF125">
        <f>INDEX(Data!$C$5:$BP$360,'Kontrolní List'!$A125,'Kontrolní List'!AF$1)</f>
        <v>0</v>
      </c>
      <c r="AG125">
        <f>INDEX(Data!$C$5:$BP$360,'Kontrolní List'!$A125,'Kontrolní List'!AG$1)</f>
        <v>0</v>
      </c>
      <c r="AH125">
        <f>INDEX(Data!$C$5:$BP$360,'Kontrolní List'!$A125,'Kontrolní List'!AH$1)</f>
        <v>0</v>
      </c>
      <c r="AI125">
        <f>INDEX(Data!$C$5:$BP$360,'Kontrolní List'!$A125,'Kontrolní List'!AI$1)</f>
        <v>0</v>
      </c>
      <c r="AJ125">
        <f>INDEX(Data!$C$5:$BP$360,'Kontrolní List'!$A125,'Kontrolní List'!AJ$1)</f>
        <v>0</v>
      </c>
      <c r="AK125">
        <f>INDEX(Data!$C$5:$BP$360,'Kontrolní List'!$A125,'Kontrolní List'!AK$1)</f>
        <v>0</v>
      </c>
      <c r="AL125">
        <f t="shared" si="49"/>
        <v>0</v>
      </c>
      <c r="AM125">
        <f>INDEX(Data!$C$5:$BP$360,'Kontrolní List'!$A125,'Kontrolní List'!AM$1)</f>
        <v>161.66200000000001</v>
      </c>
      <c r="AN125">
        <f>INDEX(Data!$C$5:$BP$360,'Kontrolní List'!$A125,'Kontrolní List'!AN$1)</f>
        <v>832</v>
      </c>
      <c r="AO125">
        <f>INDEX(Data!$C$5:$BP$360,'Kontrolní List'!$A125,'Kontrolní List'!AO$1)</f>
        <v>480.04700000000003</v>
      </c>
      <c r="AP125" t="b">
        <f t="shared" si="50"/>
        <v>1</v>
      </c>
      <c r="AQ125" t="b">
        <f t="shared" si="51"/>
        <v>1</v>
      </c>
      <c r="AR125" t="b">
        <f t="shared" si="52"/>
        <v>1</v>
      </c>
      <c r="AT125" s="35">
        <f t="shared" si="53"/>
        <v>0.81819719967234683</v>
      </c>
      <c r="AU125" s="36" t="s">
        <v>570</v>
      </c>
    </row>
    <row r="126" spans="1:47" x14ac:dyDescent="0.25">
      <c r="A126">
        <v>124</v>
      </c>
      <c r="B126" t="str">
        <f>INDEX(Data!$C$5:$BP$360,'Kontrolní List'!$A126,'Kontrolní List'!B$1)</f>
        <v>KJ - Jablonec – Josefa Hory</v>
      </c>
      <c r="C126" t="str">
        <f>INDEX(Data!$C$5:$BP$360,'Kontrolní List'!$A126,'Kontrolní List'!C$1)</f>
        <v>Únor</v>
      </c>
      <c r="D126">
        <f>INDEX(Data!$C$5:$BP$360,'Kontrolní List'!$A126,'Kontrolní List'!D$1)</f>
        <v>235.66800000000001</v>
      </c>
      <c r="E126">
        <f>INDEX(Data!$C$5:$BP$360,'Kontrolní List'!$A126,'Kontrolní List'!E$1)</f>
        <v>103.136</v>
      </c>
      <c r="F126">
        <f>INDEX(Data!$C$5:$BP$360,'Kontrolní List'!$A126,'Kontrolní List'!F$1)</f>
        <v>132.53200000000001</v>
      </c>
      <c r="G126">
        <f>INDEX(Data!$C$5:$BP$360,'Kontrolní List'!$A126,'Kontrolní List'!G$1)</f>
        <v>34.667999999999999</v>
      </c>
      <c r="H126">
        <f t="shared" si="45"/>
        <v>0</v>
      </c>
      <c r="I126">
        <f>INDEX(Data!$C$5:$BP$360,'Kontrolní List'!$A126,'Kontrolní List'!I$1)</f>
        <v>85.602000000000004</v>
      </c>
      <c r="J126">
        <f>INDEX(Data!$C$5:$BP$360,'Kontrolní List'!$A126,'Kontrolní List'!J$1)</f>
        <v>1.0449999999999999</v>
      </c>
      <c r="K126">
        <f>INDEX(Data!$C$5:$BP$360,'Kontrolní List'!$A126,'Kontrolní List'!K$1)</f>
        <v>1.3420000000000001</v>
      </c>
      <c r="L126">
        <f>INDEX(Data!$C$5:$BP$360,'Kontrolní List'!$A126,'Kontrolní List'!L$1)</f>
        <v>0</v>
      </c>
      <c r="M126">
        <f>INDEX(Data!$C$5:$BP$360,'Kontrolní List'!$A126,'Kontrolní List'!M$1)</f>
        <v>0</v>
      </c>
      <c r="N126">
        <f>INDEX(Data!$C$5:$BP$360,'Kontrolní List'!$A126,'Kontrolní List'!N$1)</f>
        <v>83.215000000000003</v>
      </c>
      <c r="O126">
        <f t="shared" si="46"/>
        <v>0</v>
      </c>
      <c r="P126">
        <f>INDEX(Data!$C$5:$BP$360,'Kontrolní List'!$A126,'Kontrolní List'!P$1)</f>
        <v>396</v>
      </c>
      <c r="Q126">
        <f>INDEX(Data!$C$5:$BP$360,'Kontrolní List'!$A126,'Kontrolní List'!Q$1)</f>
        <v>396</v>
      </c>
      <c r="R126">
        <f t="shared" si="47"/>
        <v>0</v>
      </c>
      <c r="S126">
        <f>INDEX(Data!$C$5:$BP$360,'Kontrolní List'!$A126,'Kontrolní List'!S$1)</f>
        <v>83.215000000000003</v>
      </c>
      <c r="T126">
        <f>INDEX(Data!$C$5:$BP$360,'Kontrolní List'!$A126,'Kontrolní List'!T$1)</f>
        <v>0</v>
      </c>
      <c r="U126">
        <f>INDEX(Data!$C$5:$BP$360,'Kontrolní List'!$A126,'Kontrolní List'!U$1)</f>
        <v>0</v>
      </c>
      <c r="V126">
        <f>INDEX(Data!$C$5:$BP$360,'Kontrolní List'!$A126,'Kontrolní List'!V$1)</f>
        <v>0</v>
      </c>
      <c r="W126">
        <f>INDEX(Data!$C$5:$BP$360,'Kontrolní List'!$A126,'Kontrolní List'!W$1)</f>
        <v>0</v>
      </c>
      <c r="X126">
        <f>INDEX(Data!$C$5:$BP$360,'Kontrolní List'!$A126,'Kontrolní List'!X$1)</f>
        <v>0</v>
      </c>
      <c r="Y126">
        <f>INDEX(Data!$C$5:$BP$360,'Kontrolní List'!$A126,'Kontrolní List'!Y$1)</f>
        <v>0</v>
      </c>
      <c r="Z126">
        <f>INDEX(Data!$C$5:$BP$360,'Kontrolní List'!$A126,'Kontrolní List'!Z$1)</f>
        <v>0</v>
      </c>
      <c r="AA126">
        <f>INDEX(Data!$C$5:$BP$360,'Kontrolní List'!$A126,'Kontrolní List'!AA$1)</f>
        <v>0</v>
      </c>
      <c r="AB126">
        <f t="shared" si="48"/>
        <v>0</v>
      </c>
      <c r="AC126">
        <f>INDEX(Data!$C$5:$BP$360,'Kontrolní List'!$A126,'Kontrolní List'!AC$1)</f>
        <v>396</v>
      </c>
      <c r="AD126">
        <f>INDEX(Data!$C$5:$BP$360,'Kontrolní List'!$A126,'Kontrolní List'!AD$1)</f>
        <v>0</v>
      </c>
      <c r="AE126">
        <f>INDEX(Data!$C$5:$BP$360,'Kontrolní List'!$A126,'Kontrolní List'!AE$1)</f>
        <v>0</v>
      </c>
      <c r="AF126">
        <f>INDEX(Data!$C$5:$BP$360,'Kontrolní List'!$A126,'Kontrolní List'!AF$1)</f>
        <v>0</v>
      </c>
      <c r="AG126">
        <f>INDEX(Data!$C$5:$BP$360,'Kontrolní List'!$A126,'Kontrolní List'!AG$1)</f>
        <v>0</v>
      </c>
      <c r="AH126">
        <f>INDEX(Data!$C$5:$BP$360,'Kontrolní List'!$A126,'Kontrolní List'!AH$1)</f>
        <v>0</v>
      </c>
      <c r="AI126">
        <f>INDEX(Data!$C$5:$BP$360,'Kontrolní List'!$A126,'Kontrolní List'!AI$1)</f>
        <v>0</v>
      </c>
      <c r="AJ126">
        <f>INDEX(Data!$C$5:$BP$360,'Kontrolní List'!$A126,'Kontrolní List'!AJ$1)</f>
        <v>0</v>
      </c>
      <c r="AK126">
        <f>INDEX(Data!$C$5:$BP$360,'Kontrolní List'!$A126,'Kontrolní List'!AK$1)</f>
        <v>0</v>
      </c>
      <c r="AL126">
        <f t="shared" si="49"/>
        <v>0</v>
      </c>
      <c r="AM126">
        <f>INDEX(Data!$C$5:$BP$360,'Kontrolní List'!$A126,'Kontrolní List'!AM$1)</f>
        <v>85.602000000000004</v>
      </c>
      <c r="AN126">
        <f>INDEX(Data!$C$5:$BP$360,'Kontrolní List'!$A126,'Kontrolní List'!AN$1)</f>
        <v>396</v>
      </c>
      <c r="AO126">
        <f>INDEX(Data!$C$5:$BP$360,'Kontrolní List'!$A126,'Kontrolní List'!AO$1)</f>
        <v>235.66800000000001</v>
      </c>
      <c r="AP126" t="b">
        <f t="shared" si="50"/>
        <v>1</v>
      </c>
      <c r="AQ126" t="b">
        <f t="shared" si="51"/>
        <v>1</v>
      </c>
      <c r="AR126" t="b">
        <f t="shared" si="52"/>
        <v>1</v>
      </c>
      <c r="AT126" s="35">
        <f t="shared" si="53"/>
        <v>0.82998964645178808</v>
      </c>
      <c r="AU126" s="36" t="s">
        <v>570</v>
      </c>
    </row>
    <row r="127" spans="1:47" x14ac:dyDescent="0.25">
      <c r="A127">
        <v>125</v>
      </c>
      <c r="B127" t="str">
        <f>INDEX(Data!$C$5:$BP$360,'Kontrolní List'!$A127,'Kontrolní List'!B$1)</f>
        <v>KJ - Jablonec – Liberecká</v>
      </c>
      <c r="C127" t="str">
        <f>INDEX(Data!$C$5:$BP$360,'Kontrolní List'!$A127,'Kontrolní List'!C$1)</f>
        <v>Únor</v>
      </c>
      <c r="D127">
        <f>INDEX(Data!$C$5:$BP$360,'Kontrolní List'!$A127,'Kontrolní List'!D$1)</f>
        <v>1125.434</v>
      </c>
      <c r="E127">
        <f>INDEX(Data!$C$5:$BP$360,'Kontrolní List'!$A127,'Kontrolní List'!E$1)</f>
        <v>498.38400000000001</v>
      </c>
      <c r="F127">
        <f>INDEX(Data!$C$5:$BP$360,'Kontrolní List'!$A127,'Kontrolní List'!F$1)</f>
        <v>627.04999999999995</v>
      </c>
      <c r="G127">
        <f>INDEX(Data!$C$5:$BP$360,'Kontrolní List'!$A127,'Kontrolní List'!G$1)</f>
        <v>35.368000000000002</v>
      </c>
      <c r="H127">
        <f t="shared" si="45"/>
        <v>0</v>
      </c>
      <c r="I127">
        <f>INDEX(Data!$C$5:$BP$360,'Kontrolní List'!$A127,'Kontrolní List'!I$1)</f>
        <v>409.767</v>
      </c>
      <c r="J127">
        <f>INDEX(Data!$C$5:$BP$360,'Kontrolní List'!$A127,'Kontrolní List'!J$1)</f>
        <v>2.677</v>
      </c>
      <c r="K127">
        <f>INDEX(Data!$C$5:$BP$360,'Kontrolní List'!$A127,'Kontrolní List'!K$1)</f>
        <v>3.3690000000000002</v>
      </c>
      <c r="L127">
        <f>INDEX(Data!$C$5:$BP$360,'Kontrolní List'!$A127,'Kontrolní List'!L$1)</f>
        <v>0</v>
      </c>
      <c r="M127">
        <f>INDEX(Data!$C$5:$BP$360,'Kontrolní List'!$A127,'Kontrolní List'!M$1)</f>
        <v>0</v>
      </c>
      <c r="N127">
        <f>INDEX(Data!$C$5:$BP$360,'Kontrolní List'!$A127,'Kontrolní List'!N$1)</f>
        <v>403.721</v>
      </c>
      <c r="O127">
        <f t="shared" si="46"/>
        <v>0</v>
      </c>
      <c r="P127">
        <f>INDEX(Data!$C$5:$BP$360,'Kontrolní List'!$A127,'Kontrolní List'!P$1)</f>
        <v>1856</v>
      </c>
      <c r="Q127">
        <f>INDEX(Data!$C$5:$BP$360,'Kontrolní List'!$A127,'Kontrolní List'!Q$1)</f>
        <v>1856</v>
      </c>
      <c r="R127">
        <f t="shared" si="47"/>
        <v>0</v>
      </c>
      <c r="S127">
        <f>INDEX(Data!$C$5:$BP$360,'Kontrolní List'!$A127,'Kontrolní List'!S$1)</f>
        <v>403.721</v>
      </c>
      <c r="T127">
        <f>INDEX(Data!$C$5:$BP$360,'Kontrolní List'!$A127,'Kontrolní List'!T$1)</f>
        <v>0</v>
      </c>
      <c r="U127">
        <f>INDEX(Data!$C$5:$BP$360,'Kontrolní List'!$A127,'Kontrolní List'!U$1)</f>
        <v>0</v>
      </c>
      <c r="V127">
        <f>INDEX(Data!$C$5:$BP$360,'Kontrolní List'!$A127,'Kontrolní List'!V$1)</f>
        <v>0</v>
      </c>
      <c r="W127">
        <f>INDEX(Data!$C$5:$BP$360,'Kontrolní List'!$A127,'Kontrolní List'!W$1)</f>
        <v>0</v>
      </c>
      <c r="X127">
        <f>INDEX(Data!$C$5:$BP$360,'Kontrolní List'!$A127,'Kontrolní List'!X$1)</f>
        <v>0</v>
      </c>
      <c r="Y127">
        <f>INDEX(Data!$C$5:$BP$360,'Kontrolní List'!$A127,'Kontrolní List'!Y$1)</f>
        <v>0</v>
      </c>
      <c r="Z127">
        <f>INDEX(Data!$C$5:$BP$360,'Kontrolní List'!$A127,'Kontrolní List'!Z$1)</f>
        <v>0</v>
      </c>
      <c r="AA127">
        <f>INDEX(Data!$C$5:$BP$360,'Kontrolní List'!$A127,'Kontrolní List'!AA$1)</f>
        <v>0</v>
      </c>
      <c r="AB127">
        <f t="shared" si="48"/>
        <v>0</v>
      </c>
      <c r="AC127">
        <f>INDEX(Data!$C$5:$BP$360,'Kontrolní List'!$A127,'Kontrolní List'!AC$1)</f>
        <v>1856</v>
      </c>
      <c r="AD127">
        <f>INDEX(Data!$C$5:$BP$360,'Kontrolní List'!$A127,'Kontrolní List'!AD$1)</f>
        <v>0</v>
      </c>
      <c r="AE127">
        <f>INDEX(Data!$C$5:$BP$360,'Kontrolní List'!$A127,'Kontrolní List'!AE$1)</f>
        <v>0</v>
      </c>
      <c r="AF127">
        <f>INDEX(Data!$C$5:$BP$360,'Kontrolní List'!$A127,'Kontrolní List'!AF$1)</f>
        <v>0</v>
      </c>
      <c r="AG127">
        <f>INDEX(Data!$C$5:$BP$360,'Kontrolní List'!$A127,'Kontrolní List'!AG$1)</f>
        <v>0</v>
      </c>
      <c r="AH127">
        <f>INDEX(Data!$C$5:$BP$360,'Kontrolní List'!$A127,'Kontrolní List'!AH$1)</f>
        <v>0</v>
      </c>
      <c r="AI127">
        <f>INDEX(Data!$C$5:$BP$360,'Kontrolní List'!$A127,'Kontrolní List'!AI$1)</f>
        <v>0</v>
      </c>
      <c r="AJ127">
        <f>INDEX(Data!$C$5:$BP$360,'Kontrolní List'!$A127,'Kontrolní List'!AJ$1)</f>
        <v>0</v>
      </c>
      <c r="AK127">
        <f>INDEX(Data!$C$5:$BP$360,'Kontrolní List'!$A127,'Kontrolní List'!AK$1)</f>
        <v>0</v>
      </c>
      <c r="AL127">
        <f t="shared" si="49"/>
        <v>0</v>
      </c>
      <c r="AM127">
        <f>INDEX(Data!$C$5:$BP$360,'Kontrolní List'!$A127,'Kontrolní List'!AM$1)</f>
        <v>409.767</v>
      </c>
      <c r="AN127">
        <f>INDEX(Data!$C$5:$BP$360,'Kontrolní List'!$A127,'Kontrolní List'!AN$1)</f>
        <v>1856</v>
      </c>
      <c r="AO127">
        <f>INDEX(Data!$C$5:$BP$360,'Kontrolní List'!$A127,'Kontrolní List'!AO$1)</f>
        <v>1125.434</v>
      </c>
      <c r="AP127" t="b">
        <f t="shared" si="50"/>
        <v>1</v>
      </c>
      <c r="AQ127" t="b">
        <f t="shared" si="51"/>
        <v>1</v>
      </c>
      <c r="AR127" t="b">
        <f t="shared" si="52"/>
        <v>1</v>
      </c>
      <c r="AT127" s="35">
        <f t="shared" si="53"/>
        <v>0.82219175496346786</v>
      </c>
      <c r="AU127" s="36" t="s">
        <v>570</v>
      </c>
    </row>
    <row r="128" spans="1:47" x14ac:dyDescent="0.25">
      <c r="A128">
        <v>126</v>
      </c>
      <c r="B128" t="str">
        <f>INDEX(Data!$C$5:$BP$360,'Kontrolní List'!$A128,'Kontrolní List'!B$1)</f>
        <v>KJ - Hanušovice</v>
      </c>
      <c r="C128" t="str">
        <f>INDEX(Data!$C$5:$BP$360,'Kontrolní List'!$A128,'Kontrolní List'!C$1)</f>
        <v>Únor</v>
      </c>
      <c r="D128">
        <f>INDEX(Data!$C$5:$BP$360,'Kontrolní List'!$A128,'Kontrolní List'!D$1)</f>
        <v>251.482</v>
      </c>
      <c r="E128">
        <f>INDEX(Data!$C$5:$BP$360,'Kontrolní List'!$A128,'Kontrolní List'!E$1)</f>
        <v>106.337</v>
      </c>
      <c r="F128">
        <f>INDEX(Data!$C$5:$BP$360,'Kontrolní List'!$A128,'Kontrolní List'!F$1)</f>
        <v>145.14500000000001</v>
      </c>
      <c r="G128">
        <f>INDEX(Data!$C$5:$BP$360,'Kontrolní List'!$A128,'Kontrolní List'!G$1)</f>
        <v>34.828000000000003</v>
      </c>
      <c r="H128">
        <f t="shared" si="45"/>
        <v>0</v>
      </c>
      <c r="I128">
        <f>INDEX(Data!$C$5:$BP$360,'Kontrolní List'!$A128,'Kontrolní List'!I$1)</f>
        <v>84.659000000000006</v>
      </c>
      <c r="J128">
        <f>INDEX(Data!$C$5:$BP$360,'Kontrolní List'!$A128,'Kontrolní List'!J$1)</f>
        <v>2.7970000000000002</v>
      </c>
      <c r="K128">
        <f>INDEX(Data!$C$5:$BP$360,'Kontrolní List'!$A128,'Kontrolní List'!K$1)</f>
        <v>3.8170000000000002</v>
      </c>
      <c r="L128">
        <f>INDEX(Data!$C$5:$BP$360,'Kontrolní List'!$A128,'Kontrolní List'!L$1)</f>
        <v>0</v>
      </c>
      <c r="M128">
        <f>INDEX(Data!$C$5:$BP$360,'Kontrolní List'!$A128,'Kontrolní List'!M$1)</f>
        <v>0</v>
      </c>
      <c r="N128">
        <f>INDEX(Data!$C$5:$BP$360,'Kontrolní List'!$A128,'Kontrolní List'!N$1)</f>
        <v>78.045000000000002</v>
      </c>
      <c r="O128">
        <f t="shared" si="46"/>
        <v>0</v>
      </c>
      <c r="P128">
        <f>INDEX(Data!$C$5:$BP$360,'Kontrolní List'!$A128,'Kontrolní List'!P$1)</f>
        <v>416</v>
      </c>
      <c r="Q128">
        <f>INDEX(Data!$C$5:$BP$360,'Kontrolní List'!$A128,'Kontrolní List'!Q$1)</f>
        <v>416</v>
      </c>
      <c r="R128">
        <f t="shared" si="47"/>
        <v>0</v>
      </c>
      <c r="S128">
        <f>INDEX(Data!$C$5:$BP$360,'Kontrolní List'!$A128,'Kontrolní List'!S$1)</f>
        <v>78.045000000000002</v>
      </c>
      <c r="T128">
        <f>INDEX(Data!$C$5:$BP$360,'Kontrolní List'!$A128,'Kontrolní List'!T$1)</f>
        <v>0</v>
      </c>
      <c r="U128">
        <f>INDEX(Data!$C$5:$BP$360,'Kontrolní List'!$A128,'Kontrolní List'!U$1)</f>
        <v>0</v>
      </c>
      <c r="V128">
        <f>INDEX(Data!$C$5:$BP$360,'Kontrolní List'!$A128,'Kontrolní List'!V$1)</f>
        <v>0</v>
      </c>
      <c r="W128">
        <f>INDEX(Data!$C$5:$BP$360,'Kontrolní List'!$A128,'Kontrolní List'!W$1)</f>
        <v>0</v>
      </c>
      <c r="X128">
        <f>INDEX(Data!$C$5:$BP$360,'Kontrolní List'!$A128,'Kontrolní List'!X$1)</f>
        <v>0</v>
      </c>
      <c r="Y128">
        <f>INDEX(Data!$C$5:$BP$360,'Kontrolní List'!$A128,'Kontrolní List'!Y$1)</f>
        <v>0</v>
      </c>
      <c r="Z128">
        <f>INDEX(Data!$C$5:$BP$360,'Kontrolní List'!$A128,'Kontrolní List'!Z$1)</f>
        <v>0</v>
      </c>
      <c r="AA128">
        <f>INDEX(Data!$C$5:$BP$360,'Kontrolní List'!$A128,'Kontrolní List'!AA$1)</f>
        <v>0</v>
      </c>
      <c r="AB128">
        <f t="shared" si="48"/>
        <v>0</v>
      </c>
      <c r="AC128">
        <f>INDEX(Data!$C$5:$BP$360,'Kontrolní List'!$A128,'Kontrolní List'!AC$1)</f>
        <v>416</v>
      </c>
      <c r="AD128">
        <f>INDEX(Data!$C$5:$BP$360,'Kontrolní List'!$A128,'Kontrolní List'!AD$1)</f>
        <v>0</v>
      </c>
      <c r="AE128">
        <f>INDEX(Data!$C$5:$BP$360,'Kontrolní List'!$A128,'Kontrolní List'!AE$1)</f>
        <v>0</v>
      </c>
      <c r="AF128">
        <f>INDEX(Data!$C$5:$BP$360,'Kontrolní List'!$A128,'Kontrolní List'!AF$1)</f>
        <v>0</v>
      </c>
      <c r="AG128">
        <f>INDEX(Data!$C$5:$BP$360,'Kontrolní List'!$A128,'Kontrolní List'!AG$1)</f>
        <v>0</v>
      </c>
      <c r="AH128">
        <f>INDEX(Data!$C$5:$BP$360,'Kontrolní List'!$A128,'Kontrolní List'!AH$1)</f>
        <v>0</v>
      </c>
      <c r="AI128">
        <f>INDEX(Data!$C$5:$BP$360,'Kontrolní List'!$A128,'Kontrolní List'!AI$1)</f>
        <v>0</v>
      </c>
      <c r="AJ128">
        <f>INDEX(Data!$C$5:$BP$360,'Kontrolní List'!$A128,'Kontrolní List'!AJ$1)</f>
        <v>0</v>
      </c>
      <c r="AK128">
        <f>INDEX(Data!$C$5:$BP$360,'Kontrolní List'!$A128,'Kontrolní List'!AK$1)</f>
        <v>0</v>
      </c>
      <c r="AL128">
        <f t="shared" si="49"/>
        <v>0</v>
      </c>
      <c r="AM128">
        <f>INDEX(Data!$C$5:$BP$360,'Kontrolní List'!$A128,'Kontrolní List'!AM$1)</f>
        <v>84.659000000000006</v>
      </c>
      <c r="AN128">
        <f>INDEX(Data!$C$5:$BP$360,'Kontrolní List'!$A128,'Kontrolní List'!AN$1)</f>
        <v>416</v>
      </c>
      <c r="AO128">
        <f>INDEX(Data!$C$5:$BP$360,'Kontrolní List'!$A128,'Kontrolní List'!AO$1)</f>
        <v>251.482</v>
      </c>
      <c r="AP128" t="b">
        <f t="shared" si="50"/>
        <v>1</v>
      </c>
      <c r="AQ128" t="b">
        <f t="shared" si="51"/>
        <v>1</v>
      </c>
      <c r="AR128" t="b">
        <f t="shared" si="52"/>
        <v>1</v>
      </c>
      <c r="AT128" s="35">
        <f t="shared" si="53"/>
        <v>0.79613871193785468</v>
      </c>
      <c r="AU128" s="36" t="s">
        <v>570</v>
      </c>
    </row>
    <row r="129" spans="1:47" x14ac:dyDescent="0.25">
      <c r="A129">
        <v>127</v>
      </c>
      <c r="B129" t="str">
        <f>INDEX(Data!$C$5:$BP$360,'Kontrolní List'!$A129,'Kontrolní List'!B$1)</f>
        <v>KJ - Jablonec - Březová</v>
      </c>
      <c r="C129" t="str">
        <f>INDEX(Data!$C$5:$BP$360,'Kontrolní List'!$A129,'Kontrolní List'!C$1)</f>
        <v>Únor</v>
      </c>
      <c r="D129">
        <f>INDEX(Data!$C$5:$BP$360,'Kontrolní List'!$A129,'Kontrolní List'!D$1)</f>
        <v>1123.3689999999999</v>
      </c>
      <c r="E129">
        <f>INDEX(Data!$C$5:$BP$360,'Kontrolní List'!$A129,'Kontrolní List'!E$1)</f>
        <v>512.66700000000003</v>
      </c>
      <c r="F129">
        <f>INDEX(Data!$C$5:$BP$360,'Kontrolní List'!$A129,'Kontrolní List'!F$1)</f>
        <v>610.702</v>
      </c>
      <c r="G129">
        <f>INDEX(Data!$C$5:$BP$360,'Kontrolní List'!$A129,'Kontrolní List'!G$1)</f>
        <v>35.365000000000002</v>
      </c>
      <c r="H129">
        <f t="shared" si="45"/>
        <v>0</v>
      </c>
      <c r="I129">
        <f>INDEX(Data!$C$5:$BP$360,'Kontrolní List'!$A129,'Kontrolní List'!I$1)</f>
        <v>412.04</v>
      </c>
      <c r="J129">
        <f>INDEX(Data!$C$5:$BP$360,'Kontrolní List'!$A129,'Kontrolní List'!J$1)</f>
        <v>3.238</v>
      </c>
      <c r="K129">
        <f>INDEX(Data!$C$5:$BP$360,'Kontrolní List'!$A129,'Kontrolní List'!K$1)</f>
        <v>3.8580000000000001</v>
      </c>
      <c r="L129">
        <f>INDEX(Data!$C$5:$BP$360,'Kontrolní List'!$A129,'Kontrolní List'!L$1)</f>
        <v>0</v>
      </c>
      <c r="M129">
        <f>INDEX(Data!$C$5:$BP$360,'Kontrolní List'!$A129,'Kontrolní List'!M$1)</f>
        <v>0</v>
      </c>
      <c r="N129">
        <f>INDEX(Data!$C$5:$BP$360,'Kontrolní List'!$A129,'Kontrolní List'!N$1)</f>
        <v>404.94400000000002</v>
      </c>
      <c r="O129">
        <f t="shared" si="46"/>
        <v>0</v>
      </c>
      <c r="P129">
        <f>INDEX(Data!$C$5:$BP$360,'Kontrolní List'!$A129,'Kontrolní List'!P$1)</f>
        <v>1767</v>
      </c>
      <c r="Q129">
        <f>INDEX(Data!$C$5:$BP$360,'Kontrolní List'!$A129,'Kontrolní List'!Q$1)</f>
        <v>1767</v>
      </c>
      <c r="R129">
        <f t="shared" si="47"/>
        <v>0</v>
      </c>
      <c r="S129">
        <f>INDEX(Data!$C$5:$BP$360,'Kontrolní List'!$A129,'Kontrolní List'!S$1)</f>
        <v>404.94400000000002</v>
      </c>
      <c r="T129">
        <f>INDEX(Data!$C$5:$BP$360,'Kontrolní List'!$A129,'Kontrolní List'!T$1)</f>
        <v>0</v>
      </c>
      <c r="U129">
        <f>INDEX(Data!$C$5:$BP$360,'Kontrolní List'!$A129,'Kontrolní List'!U$1)</f>
        <v>0</v>
      </c>
      <c r="V129">
        <f>INDEX(Data!$C$5:$BP$360,'Kontrolní List'!$A129,'Kontrolní List'!V$1)</f>
        <v>0</v>
      </c>
      <c r="W129">
        <f>INDEX(Data!$C$5:$BP$360,'Kontrolní List'!$A129,'Kontrolní List'!W$1)</f>
        <v>0</v>
      </c>
      <c r="X129">
        <f>INDEX(Data!$C$5:$BP$360,'Kontrolní List'!$A129,'Kontrolní List'!X$1)</f>
        <v>0</v>
      </c>
      <c r="Y129">
        <f>INDEX(Data!$C$5:$BP$360,'Kontrolní List'!$A129,'Kontrolní List'!Y$1)</f>
        <v>0</v>
      </c>
      <c r="Z129">
        <f>INDEX(Data!$C$5:$BP$360,'Kontrolní List'!$A129,'Kontrolní List'!Z$1)</f>
        <v>0</v>
      </c>
      <c r="AA129">
        <f>INDEX(Data!$C$5:$BP$360,'Kontrolní List'!$A129,'Kontrolní List'!AA$1)</f>
        <v>0</v>
      </c>
      <c r="AB129">
        <f t="shared" si="48"/>
        <v>0</v>
      </c>
      <c r="AC129">
        <f>INDEX(Data!$C$5:$BP$360,'Kontrolní List'!$A129,'Kontrolní List'!AC$1)</f>
        <v>1767</v>
      </c>
      <c r="AD129">
        <f>INDEX(Data!$C$5:$BP$360,'Kontrolní List'!$A129,'Kontrolní List'!AD$1)</f>
        <v>0</v>
      </c>
      <c r="AE129">
        <f>INDEX(Data!$C$5:$BP$360,'Kontrolní List'!$A129,'Kontrolní List'!AE$1)</f>
        <v>0</v>
      </c>
      <c r="AF129">
        <f>INDEX(Data!$C$5:$BP$360,'Kontrolní List'!$A129,'Kontrolní List'!AF$1)</f>
        <v>0</v>
      </c>
      <c r="AG129">
        <f>INDEX(Data!$C$5:$BP$360,'Kontrolní List'!$A129,'Kontrolní List'!AG$1)</f>
        <v>0</v>
      </c>
      <c r="AH129">
        <f>INDEX(Data!$C$5:$BP$360,'Kontrolní List'!$A129,'Kontrolní List'!AH$1)</f>
        <v>0</v>
      </c>
      <c r="AI129">
        <f>INDEX(Data!$C$5:$BP$360,'Kontrolní List'!$A129,'Kontrolní List'!AI$1)</f>
        <v>0</v>
      </c>
      <c r="AJ129">
        <f>INDEX(Data!$C$5:$BP$360,'Kontrolní List'!$A129,'Kontrolní List'!AJ$1)</f>
        <v>0</v>
      </c>
      <c r="AK129">
        <f>INDEX(Data!$C$5:$BP$360,'Kontrolní List'!$A129,'Kontrolní List'!AK$1)</f>
        <v>0</v>
      </c>
      <c r="AL129">
        <f t="shared" si="49"/>
        <v>0</v>
      </c>
      <c r="AM129">
        <f>INDEX(Data!$C$5:$BP$360,'Kontrolní List'!$A129,'Kontrolní List'!AM$1)</f>
        <v>412.04</v>
      </c>
      <c r="AN129">
        <f>INDEX(Data!$C$5:$BP$360,'Kontrolní List'!$A129,'Kontrolní List'!AN$1)</f>
        <v>1767</v>
      </c>
      <c r="AO129">
        <f>INDEX(Data!$C$5:$BP$360,'Kontrolní List'!$A129,'Kontrolní List'!AO$1)</f>
        <v>1123.3689999999999</v>
      </c>
      <c r="AP129" t="b">
        <f t="shared" si="50"/>
        <v>1</v>
      </c>
      <c r="AQ129" t="b">
        <f t="shared" si="51"/>
        <v>1</v>
      </c>
      <c r="AR129" t="b">
        <f t="shared" si="52"/>
        <v>1</v>
      </c>
      <c r="AT129" s="35">
        <f t="shared" si="53"/>
        <v>0.80371928843802298</v>
      </c>
      <c r="AU129" s="36" t="s">
        <v>570</v>
      </c>
    </row>
    <row r="130" spans="1:47" x14ac:dyDescent="0.25">
      <c r="A130">
        <v>128</v>
      </c>
      <c r="B130" t="str">
        <f>INDEX(Data!$C$5:$BP$360,'Kontrolní List'!$A130,'Kontrolní List'!B$1)</f>
        <v>KJ - nemocnice Pelhřimov</v>
      </c>
      <c r="C130" t="str">
        <f>INDEX(Data!$C$5:$BP$360,'Kontrolní List'!$A130,'Kontrolní List'!C$1)</f>
        <v>Únor</v>
      </c>
      <c r="D130">
        <f>INDEX(Data!$C$5:$BP$360,'Kontrolní List'!$A130,'Kontrolní List'!D$1)</f>
        <v>1078.0029999999999</v>
      </c>
      <c r="E130">
        <f>INDEX(Data!$C$5:$BP$360,'Kontrolní List'!$A130,'Kontrolní List'!E$1)</f>
        <v>495.83199999999999</v>
      </c>
      <c r="F130">
        <f>INDEX(Data!$C$5:$BP$360,'Kontrolní List'!$A130,'Kontrolní List'!F$1)</f>
        <v>582.17100000000005</v>
      </c>
      <c r="G130">
        <f>INDEX(Data!$C$5:$BP$360,'Kontrolní List'!$A130,'Kontrolní List'!G$1)</f>
        <v>35.152000000000001</v>
      </c>
      <c r="H130">
        <f t="shared" si="45"/>
        <v>0</v>
      </c>
      <c r="I130">
        <f>INDEX(Data!$C$5:$BP$360,'Kontrolní List'!$A130,'Kontrolní List'!I$1)</f>
        <v>408.34</v>
      </c>
      <c r="J130">
        <f>INDEX(Data!$C$5:$BP$360,'Kontrolní List'!$A130,'Kontrolní List'!J$1)</f>
        <v>2.7109999999999999</v>
      </c>
      <c r="K130">
        <f>INDEX(Data!$C$5:$BP$360,'Kontrolní List'!$A130,'Kontrolní List'!K$1)</f>
        <v>3.1819999999999999</v>
      </c>
      <c r="L130">
        <f>INDEX(Data!$C$5:$BP$360,'Kontrolní List'!$A130,'Kontrolní List'!L$1)</f>
        <v>0</v>
      </c>
      <c r="M130">
        <f>INDEX(Data!$C$5:$BP$360,'Kontrolní List'!$A130,'Kontrolní List'!M$1)</f>
        <v>0</v>
      </c>
      <c r="N130">
        <f>INDEX(Data!$C$5:$BP$360,'Kontrolní List'!$A130,'Kontrolní List'!N$1)</f>
        <v>402.447</v>
      </c>
      <c r="O130">
        <f t="shared" si="46"/>
        <v>0</v>
      </c>
      <c r="P130">
        <f>INDEX(Data!$C$5:$BP$360,'Kontrolní List'!$A130,'Kontrolní List'!P$1)</f>
        <v>1726</v>
      </c>
      <c r="Q130">
        <f>INDEX(Data!$C$5:$BP$360,'Kontrolní List'!$A130,'Kontrolní List'!Q$1)</f>
        <v>1726</v>
      </c>
      <c r="R130">
        <f t="shared" si="47"/>
        <v>0</v>
      </c>
      <c r="S130">
        <f>INDEX(Data!$C$5:$BP$360,'Kontrolní List'!$A130,'Kontrolní List'!S$1)</f>
        <v>402.447</v>
      </c>
      <c r="T130">
        <f>INDEX(Data!$C$5:$BP$360,'Kontrolní List'!$A130,'Kontrolní List'!T$1)</f>
        <v>0</v>
      </c>
      <c r="U130">
        <f>INDEX(Data!$C$5:$BP$360,'Kontrolní List'!$A130,'Kontrolní List'!U$1)</f>
        <v>0</v>
      </c>
      <c r="V130">
        <f>INDEX(Data!$C$5:$BP$360,'Kontrolní List'!$A130,'Kontrolní List'!V$1)</f>
        <v>0</v>
      </c>
      <c r="W130">
        <f>INDEX(Data!$C$5:$BP$360,'Kontrolní List'!$A130,'Kontrolní List'!W$1)</f>
        <v>0</v>
      </c>
      <c r="X130">
        <f>INDEX(Data!$C$5:$BP$360,'Kontrolní List'!$A130,'Kontrolní List'!X$1)</f>
        <v>0</v>
      </c>
      <c r="Y130">
        <f>INDEX(Data!$C$5:$BP$360,'Kontrolní List'!$A130,'Kontrolní List'!Y$1)</f>
        <v>0</v>
      </c>
      <c r="Z130">
        <f>INDEX(Data!$C$5:$BP$360,'Kontrolní List'!$A130,'Kontrolní List'!Z$1)</f>
        <v>0</v>
      </c>
      <c r="AA130">
        <f>INDEX(Data!$C$5:$BP$360,'Kontrolní List'!$A130,'Kontrolní List'!AA$1)</f>
        <v>0</v>
      </c>
      <c r="AB130">
        <f t="shared" si="48"/>
        <v>0</v>
      </c>
      <c r="AC130">
        <f>INDEX(Data!$C$5:$BP$360,'Kontrolní List'!$A130,'Kontrolní List'!AC$1)</f>
        <v>0</v>
      </c>
      <c r="AD130">
        <f>INDEX(Data!$C$5:$BP$360,'Kontrolní List'!$A130,'Kontrolní List'!AD$1)</f>
        <v>0</v>
      </c>
      <c r="AE130">
        <f>INDEX(Data!$C$5:$BP$360,'Kontrolní List'!$A130,'Kontrolní List'!AE$1)</f>
        <v>0</v>
      </c>
      <c r="AF130">
        <f>INDEX(Data!$C$5:$BP$360,'Kontrolní List'!$A130,'Kontrolní List'!AF$1)</f>
        <v>0</v>
      </c>
      <c r="AG130">
        <f>INDEX(Data!$C$5:$BP$360,'Kontrolní List'!$A130,'Kontrolní List'!AG$1)</f>
        <v>0</v>
      </c>
      <c r="AH130">
        <f>INDEX(Data!$C$5:$BP$360,'Kontrolní List'!$A130,'Kontrolní List'!AH$1)</f>
        <v>0</v>
      </c>
      <c r="AI130">
        <f>INDEX(Data!$C$5:$BP$360,'Kontrolní List'!$A130,'Kontrolní List'!AI$1)</f>
        <v>1726</v>
      </c>
      <c r="AJ130">
        <f>INDEX(Data!$C$5:$BP$360,'Kontrolní List'!$A130,'Kontrolní List'!AJ$1)</f>
        <v>0</v>
      </c>
      <c r="AK130">
        <f>INDEX(Data!$C$5:$BP$360,'Kontrolní List'!$A130,'Kontrolní List'!AK$1)</f>
        <v>0</v>
      </c>
      <c r="AL130">
        <f t="shared" si="49"/>
        <v>0</v>
      </c>
      <c r="AM130">
        <f>INDEX(Data!$C$5:$BP$360,'Kontrolní List'!$A130,'Kontrolní List'!AM$1)</f>
        <v>408.34</v>
      </c>
      <c r="AN130">
        <f>INDEX(Data!$C$5:$BP$360,'Kontrolní List'!$A130,'Kontrolní List'!AN$1)</f>
        <v>1726</v>
      </c>
      <c r="AO130">
        <f>INDEX(Data!$C$5:$BP$360,'Kontrolní List'!$A130,'Kontrolní List'!AO$1)</f>
        <v>1078.0029999999999</v>
      </c>
      <c r="AP130" t="b">
        <f t="shared" si="50"/>
        <v>1</v>
      </c>
      <c r="AQ130" t="b">
        <f t="shared" si="51"/>
        <v>1</v>
      </c>
      <c r="AR130" t="b">
        <f t="shared" si="52"/>
        <v>1</v>
      </c>
      <c r="AT130" s="35">
        <f t="shared" si="53"/>
        <v>0.82354543024875115</v>
      </c>
      <c r="AU130" s="36" t="s">
        <v>570</v>
      </c>
    </row>
    <row r="131" spans="1:47" x14ac:dyDescent="0.25">
      <c r="A131">
        <v>129</v>
      </c>
      <c r="B131" t="str">
        <f>INDEX(Data!$C$5:$BP$360,'Kontrolní List'!$A131,'Kontrolní List'!B$1)</f>
        <v>KJ - nemocnice HB</v>
      </c>
      <c r="C131" t="str">
        <f>INDEX(Data!$C$5:$BP$360,'Kontrolní List'!$A131,'Kontrolní List'!C$1)</f>
        <v>Únor</v>
      </c>
      <c r="D131">
        <f>INDEX(Data!$C$5:$BP$360,'Kontrolní List'!$A131,'Kontrolní List'!D$1)</f>
        <v>1076.6389999999999</v>
      </c>
      <c r="E131">
        <f>INDEX(Data!$C$5:$BP$360,'Kontrolní List'!$A131,'Kontrolní List'!E$1)</f>
        <v>481.15</v>
      </c>
      <c r="F131">
        <f>INDEX(Data!$C$5:$BP$360,'Kontrolní List'!$A131,'Kontrolní List'!F$1)</f>
        <v>595.48900000000003</v>
      </c>
      <c r="G131">
        <f>INDEX(Data!$C$5:$BP$360,'Kontrolní List'!$A131,'Kontrolní List'!G$1)</f>
        <v>34.994999999999997</v>
      </c>
      <c r="H131">
        <f t="shared" si="45"/>
        <v>0</v>
      </c>
      <c r="I131">
        <f>INDEX(Data!$C$5:$BP$360,'Kontrolní List'!$A131,'Kontrolní List'!I$1)</f>
        <v>393.22300000000001</v>
      </c>
      <c r="J131">
        <f>INDEX(Data!$C$5:$BP$360,'Kontrolní List'!$A131,'Kontrolní List'!J$1)</f>
        <v>2.649</v>
      </c>
      <c r="K131">
        <f>INDEX(Data!$C$5:$BP$360,'Kontrolní List'!$A131,'Kontrolní List'!K$1)</f>
        <v>3.2789999999999999</v>
      </c>
      <c r="L131">
        <f>INDEX(Data!$C$5:$BP$360,'Kontrolní List'!$A131,'Kontrolní List'!L$1)</f>
        <v>0</v>
      </c>
      <c r="M131">
        <f>INDEX(Data!$C$5:$BP$360,'Kontrolní List'!$A131,'Kontrolní List'!M$1)</f>
        <v>0</v>
      </c>
      <c r="N131">
        <f>INDEX(Data!$C$5:$BP$360,'Kontrolní List'!$A131,'Kontrolní List'!N$1)</f>
        <v>387.29500000000002</v>
      </c>
      <c r="O131">
        <f t="shared" si="46"/>
        <v>0</v>
      </c>
      <c r="P131">
        <f>INDEX(Data!$C$5:$BP$360,'Kontrolní List'!$A131,'Kontrolní List'!P$1)</f>
        <v>1752</v>
      </c>
      <c r="Q131">
        <f>INDEX(Data!$C$5:$BP$360,'Kontrolní List'!$A131,'Kontrolní List'!Q$1)</f>
        <v>1752</v>
      </c>
      <c r="R131">
        <f t="shared" si="47"/>
        <v>0</v>
      </c>
      <c r="S131">
        <f>INDEX(Data!$C$5:$BP$360,'Kontrolní List'!$A131,'Kontrolní List'!S$1)</f>
        <v>387.29500000000002</v>
      </c>
      <c r="T131">
        <f>INDEX(Data!$C$5:$BP$360,'Kontrolní List'!$A131,'Kontrolní List'!T$1)</f>
        <v>0</v>
      </c>
      <c r="U131">
        <f>INDEX(Data!$C$5:$BP$360,'Kontrolní List'!$A131,'Kontrolní List'!U$1)</f>
        <v>0</v>
      </c>
      <c r="V131">
        <f>INDEX(Data!$C$5:$BP$360,'Kontrolní List'!$A131,'Kontrolní List'!V$1)</f>
        <v>0</v>
      </c>
      <c r="W131">
        <f>INDEX(Data!$C$5:$BP$360,'Kontrolní List'!$A131,'Kontrolní List'!W$1)</f>
        <v>0</v>
      </c>
      <c r="X131">
        <f>INDEX(Data!$C$5:$BP$360,'Kontrolní List'!$A131,'Kontrolní List'!X$1)</f>
        <v>0</v>
      </c>
      <c r="Y131">
        <f>INDEX(Data!$C$5:$BP$360,'Kontrolní List'!$A131,'Kontrolní List'!Y$1)</f>
        <v>0</v>
      </c>
      <c r="Z131">
        <f>INDEX(Data!$C$5:$BP$360,'Kontrolní List'!$A131,'Kontrolní List'!Z$1)</f>
        <v>0</v>
      </c>
      <c r="AA131">
        <f>INDEX(Data!$C$5:$BP$360,'Kontrolní List'!$A131,'Kontrolní List'!AA$1)</f>
        <v>0</v>
      </c>
      <c r="AB131">
        <f t="shared" si="48"/>
        <v>0</v>
      </c>
      <c r="AC131">
        <f>INDEX(Data!$C$5:$BP$360,'Kontrolní List'!$A131,'Kontrolní List'!AC$1)</f>
        <v>1752</v>
      </c>
      <c r="AD131">
        <f>INDEX(Data!$C$5:$BP$360,'Kontrolní List'!$A131,'Kontrolní List'!AD$1)</f>
        <v>0</v>
      </c>
      <c r="AE131">
        <f>INDEX(Data!$C$5:$BP$360,'Kontrolní List'!$A131,'Kontrolní List'!AE$1)</f>
        <v>0</v>
      </c>
      <c r="AF131">
        <f>INDEX(Data!$C$5:$BP$360,'Kontrolní List'!$A131,'Kontrolní List'!AF$1)</f>
        <v>0</v>
      </c>
      <c r="AG131">
        <f>INDEX(Data!$C$5:$BP$360,'Kontrolní List'!$A131,'Kontrolní List'!AG$1)</f>
        <v>0</v>
      </c>
      <c r="AH131">
        <f>INDEX(Data!$C$5:$BP$360,'Kontrolní List'!$A131,'Kontrolní List'!AH$1)</f>
        <v>0</v>
      </c>
      <c r="AI131">
        <f>INDEX(Data!$C$5:$BP$360,'Kontrolní List'!$A131,'Kontrolní List'!AI$1)</f>
        <v>0</v>
      </c>
      <c r="AJ131">
        <f>INDEX(Data!$C$5:$BP$360,'Kontrolní List'!$A131,'Kontrolní List'!AJ$1)</f>
        <v>0</v>
      </c>
      <c r="AK131">
        <f>INDEX(Data!$C$5:$BP$360,'Kontrolní List'!$A131,'Kontrolní List'!AK$1)</f>
        <v>0</v>
      </c>
      <c r="AL131">
        <f t="shared" si="49"/>
        <v>0</v>
      </c>
      <c r="AM131">
        <f>INDEX(Data!$C$5:$BP$360,'Kontrolní List'!$A131,'Kontrolní List'!AM$1)</f>
        <v>393.22300000000001</v>
      </c>
      <c r="AN131">
        <f>INDEX(Data!$C$5:$BP$360,'Kontrolní List'!$A131,'Kontrolní List'!AN$1)</f>
        <v>1752</v>
      </c>
      <c r="AO131">
        <f>INDEX(Data!$C$5:$BP$360,'Kontrolní List'!$A131,'Kontrolní List'!AO$1)</f>
        <v>1076.6389999999999</v>
      </c>
      <c r="AP131" t="b">
        <f t="shared" si="50"/>
        <v>1</v>
      </c>
      <c r="AQ131" t="b">
        <f t="shared" si="51"/>
        <v>1</v>
      </c>
      <c r="AR131" t="b">
        <f t="shared" si="52"/>
        <v>1</v>
      </c>
      <c r="AT131" s="35">
        <f t="shared" si="53"/>
        <v>0.81725598521571929</v>
      </c>
      <c r="AU131" s="36" t="s">
        <v>570</v>
      </c>
    </row>
    <row r="132" spans="1:47" x14ac:dyDescent="0.25">
      <c r="A132">
        <v>130</v>
      </c>
      <c r="B132" t="str">
        <f>INDEX(Data!$C$5:$BP$360,'Kontrolní List'!$A132,'Kontrolní List'!B$1)</f>
        <v>KJ - Česká Třebová ul. Semanínská</v>
      </c>
      <c r="C132" t="str">
        <f>INDEX(Data!$C$5:$BP$360,'Kontrolní List'!$A132,'Kontrolní List'!C$1)</f>
        <v>Únor</v>
      </c>
      <c r="D132">
        <f>INDEX(Data!$C$5:$BP$360,'Kontrolní List'!$A132,'Kontrolní List'!D$1)</f>
        <v>249.26499999999999</v>
      </c>
      <c r="E132">
        <f>INDEX(Data!$C$5:$BP$360,'Kontrolní List'!$A132,'Kontrolní List'!E$1)</f>
        <v>102.267</v>
      </c>
      <c r="F132">
        <f>INDEX(Data!$C$5:$BP$360,'Kontrolní List'!$A132,'Kontrolní List'!F$1)</f>
        <v>146.99799999999999</v>
      </c>
      <c r="G132">
        <f>INDEX(Data!$C$5:$BP$360,'Kontrolní List'!$A132,'Kontrolní List'!G$1)</f>
        <v>34.994</v>
      </c>
      <c r="H132">
        <f t="shared" ref="H132:H135" si="54">D132-E132-F132</f>
        <v>0</v>
      </c>
      <c r="I132">
        <f>INDEX(Data!$C$5:$BP$360,'Kontrolní List'!$A132,'Kontrolní List'!I$1)</f>
        <v>84.45</v>
      </c>
      <c r="J132">
        <f>INDEX(Data!$C$5:$BP$360,'Kontrolní List'!$A132,'Kontrolní List'!J$1)</f>
        <v>1.095</v>
      </c>
      <c r="K132">
        <f>INDEX(Data!$C$5:$BP$360,'Kontrolní List'!$A132,'Kontrolní List'!K$1)</f>
        <v>1.5740000000000001</v>
      </c>
      <c r="L132">
        <f>INDEX(Data!$C$5:$BP$360,'Kontrolní List'!$A132,'Kontrolní List'!L$1)</f>
        <v>0</v>
      </c>
      <c r="M132">
        <f>INDEX(Data!$C$5:$BP$360,'Kontrolní List'!$A132,'Kontrolní List'!M$1)</f>
        <v>0</v>
      </c>
      <c r="N132">
        <f>INDEX(Data!$C$5:$BP$360,'Kontrolní List'!$A132,'Kontrolní List'!N$1)</f>
        <v>81.781000000000006</v>
      </c>
      <c r="O132">
        <f t="shared" ref="O132:O135" si="55">I132-J132-K132-L132-M132-N132</f>
        <v>0</v>
      </c>
      <c r="P132">
        <f>INDEX(Data!$C$5:$BP$360,'Kontrolní List'!$A132,'Kontrolní List'!P$1)</f>
        <v>437</v>
      </c>
      <c r="Q132">
        <f>INDEX(Data!$C$5:$BP$360,'Kontrolní List'!$A132,'Kontrolní List'!Q$1)</f>
        <v>437</v>
      </c>
      <c r="R132">
        <f t="shared" ref="R132:R135" si="56">P132-Q132</f>
        <v>0</v>
      </c>
      <c r="S132">
        <f>INDEX(Data!$C$5:$BP$360,'Kontrolní List'!$A132,'Kontrolní List'!S$1)</f>
        <v>81.781000000000006</v>
      </c>
      <c r="T132">
        <f>INDEX(Data!$C$5:$BP$360,'Kontrolní List'!$A132,'Kontrolní List'!T$1)</f>
        <v>0</v>
      </c>
      <c r="U132">
        <f>INDEX(Data!$C$5:$BP$360,'Kontrolní List'!$A132,'Kontrolní List'!U$1)</f>
        <v>0</v>
      </c>
      <c r="V132">
        <f>INDEX(Data!$C$5:$BP$360,'Kontrolní List'!$A132,'Kontrolní List'!V$1)</f>
        <v>0</v>
      </c>
      <c r="W132">
        <f>INDEX(Data!$C$5:$BP$360,'Kontrolní List'!$A132,'Kontrolní List'!W$1)</f>
        <v>0</v>
      </c>
      <c r="X132">
        <f>INDEX(Data!$C$5:$BP$360,'Kontrolní List'!$A132,'Kontrolní List'!X$1)</f>
        <v>0</v>
      </c>
      <c r="Y132">
        <f>INDEX(Data!$C$5:$BP$360,'Kontrolní List'!$A132,'Kontrolní List'!Y$1)</f>
        <v>0</v>
      </c>
      <c r="Z132">
        <f>INDEX(Data!$C$5:$BP$360,'Kontrolní List'!$A132,'Kontrolní List'!Z$1)</f>
        <v>0</v>
      </c>
      <c r="AA132">
        <f>INDEX(Data!$C$5:$BP$360,'Kontrolní List'!$A132,'Kontrolní List'!AA$1)</f>
        <v>0</v>
      </c>
      <c r="AB132">
        <f t="shared" ref="AB132:AB135" si="57">SUM(S132:AA132)-N132</f>
        <v>0</v>
      </c>
      <c r="AC132">
        <f>INDEX(Data!$C$5:$BP$360,'Kontrolní List'!$A132,'Kontrolní List'!AC$1)</f>
        <v>437</v>
      </c>
      <c r="AD132">
        <f>INDEX(Data!$C$5:$BP$360,'Kontrolní List'!$A132,'Kontrolní List'!AD$1)</f>
        <v>0</v>
      </c>
      <c r="AE132">
        <f>INDEX(Data!$C$5:$BP$360,'Kontrolní List'!$A132,'Kontrolní List'!AE$1)</f>
        <v>0</v>
      </c>
      <c r="AF132">
        <f>INDEX(Data!$C$5:$BP$360,'Kontrolní List'!$A132,'Kontrolní List'!AF$1)</f>
        <v>0</v>
      </c>
      <c r="AG132">
        <f>INDEX(Data!$C$5:$BP$360,'Kontrolní List'!$A132,'Kontrolní List'!AG$1)</f>
        <v>0</v>
      </c>
      <c r="AH132">
        <f>INDEX(Data!$C$5:$BP$360,'Kontrolní List'!$A132,'Kontrolní List'!AH$1)</f>
        <v>0</v>
      </c>
      <c r="AI132">
        <f>INDEX(Data!$C$5:$BP$360,'Kontrolní List'!$A132,'Kontrolní List'!AI$1)</f>
        <v>0</v>
      </c>
      <c r="AJ132">
        <f>INDEX(Data!$C$5:$BP$360,'Kontrolní List'!$A132,'Kontrolní List'!AJ$1)</f>
        <v>0</v>
      </c>
      <c r="AK132">
        <f>INDEX(Data!$C$5:$BP$360,'Kontrolní List'!$A132,'Kontrolní List'!AK$1)</f>
        <v>0</v>
      </c>
      <c r="AL132">
        <f t="shared" ref="AL132:AL135" si="58">SUM(AC132:AK132)-Q132</f>
        <v>0</v>
      </c>
      <c r="AM132">
        <f>INDEX(Data!$C$5:$BP$360,'Kontrolní List'!$A132,'Kontrolní List'!AM$1)</f>
        <v>84.45</v>
      </c>
      <c r="AN132">
        <f>INDEX(Data!$C$5:$BP$360,'Kontrolní List'!$A132,'Kontrolní List'!AN$1)</f>
        <v>437</v>
      </c>
      <c r="AO132">
        <f>INDEX(Data!$C$5:$BP$360,'Kontrolní List'!$A132,'Kontrolní List'!AO$1)</f>
        <v>249.26499999999999</v>
      </c>
      <c r="AP132" t="b">
        <f t="shared" ref="AP132:AP135" si="59">EXACT(AM132,I132)</f>
        <v>1</v>
      </c>
      <c r="AQ132" t="b">
        <f t="shared" ref="AQ132:AQ135" si="60">EXACT(AN132,P132)</f>
        <v>1</v>
      </c>
      <c r="AR132" t="b">
        <f t="shared" ref="AR132:AR135" si="61">EXACT(AO132,D132)</f>
        <v>1</v>
      </c>
      <c r="AT132" s="35">
        <f t="shared" ref="AT132:AT135" si="62">(I132+(P132/3.6))/D132</f>
        <v>0.82578335862992769</v>
      </c>
      <c r="AU132" s="36" t="s">
        <v>570</v>
      </c>
    </row>
    <row r="133" spans="1:47" x14ac:dyDescent="0.25">
      <c r="A133">
        <v>131</v>
      </c>
      <c r="B133" t="str">
        <f>INDEX(Data!$C$5:$BP$360,'Kontrolní List'!$A133,'Kontrolní List'!B$1)</f>
        <v>KJ - FRUTA Kunovice</v>
      </c>
      <c r="C133" t="str">
        <f>INDEX(Data!$C$5:$BP$360,'Kontrolní List'!$A133,'Kontrolní List'!C$1)</f>
        <v>Únor</v>
      </c>
      <c r="D133">
        <f>INDEX(Data!$C$5:$BP$360,'Kontrolní List'!$A133,'Kontrolní List'!D$1)</f>
        <v>133.053</v>
      </c>
      <c r="E133">
        <f>INDEX(Data!$C$5:$BP$360,'Kontrolní List'!$A133,'Kontrolní List'!E$1)</f>
        <v>56.539000000000001</v>
      </c>
      <c r="F133">
        <f>INDEX(Data!$C$5:$BP$360,'Kontrolní List'!$A133,'Kontrolní List'!F$1)</f>
        <v>76.513999999999996</v>
      </c>
      <c r="G133">
        <f>INDEX(Data!$C$5:$BP$360,'Kontrolní List'!$A133,'Kontrolní List'!G$1)</f>
        <v>35.005000000000003</v>
      </c>
      <c r="H133">
        <f t="shared" si="54"/>
        <v>0</v>
      </c>
      <c r="I133">
        <f>INDEX(Data!$C$5:$BP$360,'Kontrolní List'!$A133,'Kontrolní List'!I$1)</f>
        <v>45.363</v>
      </c>
      <c r="J133">
        <f>INDEX(Data!$C$5:$BP$360,'Kontrolní List'!$A133,'Kontrolní List'!J$1)</f>
        <v>1.022</v>
      </c>
      <c r="K133">
        <f>INDEX(Data!$C$5:$BP$360,'Kontrolní List'!$A133,'Kontrolní List'!K$1)</f>
        <v>1.383</v>
      </c>
      <c r="L133">
        <f>INDEX(Data!$C$5:$BP$360,'Kontrolní List'!$A133,'Kontrolní List'!L$1)</f>
        <v>0</v>
      </c>
      <c r="M133">
        <f>INDEX(Data!$C$5:$BP$360,'Kontrolní List'!$A133,'Kontrolní List'!M$1)</f>
        <v>0</v>
      </c>
      <c r="N133">
        <f>INDEX(Data!$C$5:$BP$360,'Kontrolní List'!$A133,'Kontrolní List'!N$1)</f>
        <v>42.957999999999998</v>
      </c>
      <c r="O133">
        <f t="shared" si="55"/>
        <v>0</v>
      </c>
      <c r="P133">
        <f>INDEX(Data!$C$5:$BP$360,'Kontrolní List'!$A133,'Kontrolní List'!P$1)</f>
        <v>221</v>
      </c>
      <c r="Q133">
        <f>INDEX(Data!$C$5:$BP$360,'Kontrolní List'!$A133,'Kontrolní List'!Q$1)</f>
        <v>221</v>
      </c>
      <c r="R133">
        <f t="shared" si="56"/>
        <v>0</v>
      </c>
      <c r="S133">
        <f>INDEX(Data!$C$5:$BP$360,'Kontrolní List'!$A133,'Kontrolní List'!S$1)</f>
        <v>2.2229999999999999</v>
      </c>
      <c r="T133">
        <f>INDEX(Data!$C$5:$BP$360,'Kontrolní List'!$A133,'Kontrolní List'!T$1)</f>
        <v>0</v>
      </c>
      <c r="U133">
        <f>INDEX(Data!$C$5:$BP$360,'Kontrolní List'!$A133,'Kontrolní List'!U$1)</f>
        <v>40.734999999999999</v>
      </c>
      <c r="V133">
        <f>INDEX(Data!$C$5:$BP$360,'Kontrolní List'!$A133,'Kontrolní List'!V$1)</f>
        <v>0</v>
      </c>
      <c r="W133">
        <f>INDEX(Data!$C$5:$BP$360,'Kontrolní List'!$A133,'Kontrolní List'!W$1)</f>
        <v>0</v>
      </c>
      <c r="X133">
        <f>INDEX(Data!$C$5:$BP$360,'Kontrolní List'!$A133,'Kontrolní List'!X$1)</f>
        <v>0</v>
      </c>
      <c r="Y133">
        <f>INDEX(Data!$C$5:$BP$360,'Kontrolní List'!$A133,'Kontrolní List'!Y$1)</f>
        <v>0</v>
      </c>
      <c r="Z133">
        <f>INDEX(Data!$C$5:$BP$360,'Kontrolní List'!$A133,'Kontrolní List'!Z$1)</f>
        <v>0</v>
      </c>
      <c r="AA133">
        <f>INDEX(Data!$C$5:$BP$360,'Kontrolní List'!$A133,'Kontrolní List'!AA$1)</f>
        <v>0</v>
      </c>
      <c r="AB133">
        <f t="shared" si="57"/>
        <v>0</v>
      </c>
      <c r="AC133">
        <f>INDEX(Data!$C$5:$BP$360,'Kontrolní List'!$A133,'Kontrolní List'!AC$1)</f>
        <v>221</v>
      </c>
      <c r="AD133">
        <f>INDEX(Data!$C$5:$BP$360,'Kontrolní List'!$A133,'Kontrolní List'!AD$1)</f>
        <v>0</v>
      </c>
      <c r="AE133">
        <f>INDEX(Data!$C$5:$BP$360,'Kontrolní List'!$A133,'Kontrolní List'!AE$1)</f>
        <v>0</v>
      </c>
      <c r="AF133">
        <f>INDEX(Data!$C$5:$BP$360,'Kontrolní List'!$A133,'Kontrolní List'!AF$1)</f>
        <v>0</v>
      </c>
      <c r="AG133">
        <f>INDEX(Data!$C$5:$BP$360,'Kontrolní List'!$A133,'Kontrolní List'!AG$1)</f>
        <v>0</v>
      </c>
      <c r="AH133">
        <f>INDEX(Data!$C$5:$BP$360,'Kontrolní List'!$A133,'Kontrolní List'!AH$1)</f>
        <v>0</v>
      </c>
      <c r="AI133">
        <f>INDEX(Data!$C$5:$BP$360,'Kontrolní List'!$A133,'Kontrolní List'!AI$1)</f>
        <v>0</v>
      </c>
      <c r="AJ133">
        <f>INDEX(Data!$C$5:$BP$360,'Kontrolní List'!$A133,'Kontrolní List'!AJ$1)</f>
        <v>0</v>
      </c>
      <c r="AK133">
        <f>INDEX(Data!$C$5:$BP$360,'Kontrolní List'!$A133,'Kontrolní List'!AK$1)</f>
        <v>0</v>
      </c>
      <c r="AL133">
        <f t="shared" si="58"/>
        <v>0</v>
      </c>
      <c r="AM133">
        <f>INDEX(Data!$C$5:$BP$360,'Kontrolní List'!$A133,'Kontrolní List'!AM$1)</f>
        <v>45.363</v>
      </c>
      <c r="AN133">
        <f>INDEX(Data!$C$5:$BP$360,'Kontrolní List'!$A133,'Kontrolní List'!AN$1)</f>
        <v>221</v>
      </c>
      <c r="AO133">
        <f>INDEX(Data!$C$5:$BP$360,'Kontrolní List'!$A133,'Kontrolní List'!AO$1)</f>
        <v>133.053</v>
      </c>
      <c r="AP133" t="b">
        <f t="shared" si="59"/>
        <v>1</v>
      </c>
      <c r="AQ133" t="b">
        <f t="shared" si="60"/>
        <v>1</v>
      </c>
      <c r="AR133" t="b">
        <f t="shared" si="61"/>
        <v>1</v>
      </c>
      <c r="AT133" s="35">
        <f t="shared" si="62"/>
        <v>0.80232605720193373</v>
      </c>
      <c r="AU133" s="36" t="s">
        <v>570</v>
      </c>
    </row>
    <row r="134" spans="1:47" x14ac:dyDescent="0.25">
      <c r="A134">
        <v>132</v>
      </c>
      <c r="B134" t="str">
        <f>INDEX(Data!$C$5:$BP$360,'Kontrolní List'!$A134,'Kontrolní List'!B$1)</f>
        <v>KJ - Špindlerův mlýn</v>
      </c>
      <c r="C134" t="str">
        <f>INDEX(Data!$C$5:$BP$360,'Kontrolní List'!$A134,'Kontrolní List'!C$1)</f>
        <v>Únor</v>
      </c>
      <c r="D134">
        <f>INDEX(Data!$C$5:$BP$360,'Kontrolní List'!$A134,'Kontrolní List'!D$1)</f>
        <v>245.94200000000001</v>
      </c>
      <c r="E134">
        <f>INDEX(Data!$C$5:$BP$360,'Kontrolní List'!$A134,'Kontrolní List'!E$1)</f>
        <v>101.411</v>
      </c>
      <c r="F134">
        <f>INDEX(Data!$C$5:$BP$360,'Kontrolní List'!$A134,'Kontrolní List'!F$1)</f>
        <v>144.53100000000001</v>
      </c>
      <c r="G134">
        <f>INDEX(Data!$C$5:$BP$360,'Kontrolní List'!$A134,'Kontrolní List'!G$1)</f>
        <v>34.999000000000002</v>
      </c>
      <c r="H134">
        <f t="shared" si="54"/>
        <v>0</v>
      </c>
      <c r="I134">
        <f>INDEX(Data!$C$5:$BP$360,'Kontrolní List'!$A134,'Kontrolní List'!I$1)</f>
        <v>83.028999999999996</v>
      </c>
      <c r="J134">
        <f>INDEX(Data!$C$5:$BP$360,'Kontrolní List'!$A134,'Kontrolní List'!J$1)</f>
        <v>1.1439999999999999</v>
      </c>
      <c r="K134">
        <f>INDEX(Data!$C$5:$BP$360,'Kontrolní List'!$A134,'Kontrolní List'!K$1)</f>
        <v>1.631</v>
      </c>
      <c r="L134">
        <f>INDEX(Data!$C$5:$BP$360,'Kontrolní List'!$A134,'Kontrolní List'!L$1)</f>
        <v>0</v>
      </c>
      <c r="M134">
        <f>INDEX(Data!$C$5:$BP$360,'Kontrolní List'!$A134,'Kontrolní List'!M$1)</f>
        <v>0</v>
      </c>
      <c r="N134">
        <f>INDEX(Data!$C$5:$BP$360,'Kontrolní List'!$A134,'Kontrolní List'!N$1)</f>
        <v>80.254000000000005</v>
      </c>
      <c r="O134">
        <f t="shared" si="55"/>
        <v>0</v>
      </c>
      <c r="P134">
        <f>INDEX(Data!$C$5:$BP$360,'Kontrolní List'!$A134,'Kontrolní List'!P$1)</f>
        <v>426</v>
      </c>
      <c r="Q134">
        <f>INDEX(Data!$C$5:$BP$360,'Kontrolní List'!$A134,'Kontrolní List'!Q$1)</f>
        <v>426</v>
      </c>
      <c r="R134">
        <f t="shared" si="56"/>
        <v>0</v>
      </c>
      <c r="S134">
        <f>INDEX(Data!$C$5:$BP$360,'Kontrolní List'!$A134,'Kontrolní List'!S$1)</f>
        <v>1.45</v>
      </c>
      <c r="T134">
        <f>INDEX(Data!$C$5:$BP$360,'Kontrolní List'!$A134,'Kontrolní List'!T$1)</f>
        <v>0</v>
      </c>
      <c r="U134">
        <f>INDEX(Data!$C$5:$BP$360,'Kontrolní List'!$A134,'Kontrolní List'!U$1)</f>
        <v>0</v>
      </c>
      <c r="V134">
        <f>INDEX(Data!$C$5:$BP$360,'Kontrolní List'!$A134,'Kontrolní List'!V$1)</f>
        <v>0</v>
      </c>
      <c r="W134">
        <f>INDEX(Data!$C$5:$BP$360,'Kontrolní List'!$A134,'Kontrolní List'!W$1)</f>
        <v>0</v>
      </c>
      <c r="X134">
        <f>INDEX(Data!$C$5:$BP$360,'Kontrolní List'!$A134,'Kontrolní List'!X$1)</f>
        <v>0</v>
      </c>
      <c r="Y134">
        <f>INDEX(Data!$C$5:$BP$360,'Kontrolní List'!$A134,'Kontrolní List'!Y$1)</f>
        <v>78.804000000000002</v>
      </c>
      <c r="Z134">
        <f>INDEX(Data!$C$5:$BP$360,'Kontrolní List'!$A134,'Kontrolní List'!Z$1)</f>
        <v>0</v>
      </c>
      <c r="AA134">
        <f>INDEX(Data!$C$5:$BP$360,'Kontrolní List'!$A134,'Kontrolní List'!AA$1)</f>
        <v>0</v>
      </c>
      <c r="AB134">
        <f t="shared" si="57"/>
        <v>0</v>
      </c>
      <c r="AC134">
        <f>INDEX(Data!$C$5:$BP$360,'Kontrolní List'!$A134,'Kontrolní List'!AC$1)</f>
        <v>426</v>
      </c>
      <c r="AD134">
        <f>INDEX(Data!$C$5:$BP$360,'Kontrolní List'!$A134,'Kontrolní List'!AD$1)</f>
        <v>0</v>
      </c>
      <c r="AE134">
        <f>INDEX(Data!$C$5:$BP$360,'Kontrolní List'!$A134,'Kontrolní List'!AE$1)</f>
        <v>0</v>
      </c>
      <c r="AF134">
        <f>INDEX(Data!$C$5:$BP$360,'Kontrolní List'!$A134,'Kontrolní List'!AF$1)</f>
        <v>0</v>
      </c>
      <c r="AG134">
        <f>INDEX(Data!$C$5:$BP$360,'Kontrolní List'!$A134,'Kontrolní List'!AG$1)</f>
        <v>0</v>
      </c>
      <c r="AH134">
        <f>INDEX(Data!$C$5:$BP$360,'Kontrolní List'!$A134,'Kontrolní List'!AH$1)</f>
        <v>0</v>
      </c>
      <c r="AI134">
        <f>INDEX(Data!$C$5:$BP$360,'Kontrolní List'!$A134,'Kontrolní List'!AI$1)</f>
        <v>0</v>
      </c>
      <c r="AJ134">
        <f>INDEX(Data!$C$5:$BP$360,'Kontrolní List'!$A134,'Kontrolní List'!AJ$1)</f>
        <v>0</v>
      </c>
      <c r="AK134">
        <f>INDEX(Data!$C$5:$BP$360,'Kontrolní List'!$A134,'Kontrolní List'!AK$1)</f>
        <v>0</v>
      </c>
      <c r="AL134">
        <f t="shared" si="58"/>
        <v>0</v>
      </c>
      <c r="AM134">
        <f>INDEX(Data!$C$5:$BP$360,'Kontrolní List'!$A134,'Kontrolní List'!AM$1)</f>
        <v>83.028999999999996</v>
      </c>
      <c r="AN134">
        <f>INDEX(Data!$C$5:$BP$360,'Kontrolní List'!$A134,'Kontrolní List'!AN$1)</f>
        <v>426</v>
      </c>
      <c r="AO134">
        <f>INDEX(Data!$C$5:$BP$360,'Kontrolní List'!$A134,'Kontrolní List'!AO$1)</f>
        <v>245.94200000000001</v>
      </c>
      <c r="AP134" t="b">
        <f t="shared" si="59"/>
        <v>1</v>
      </c>
      <c r="AQ134" t="b">
        <f t="shared" si="60"/>
        <v>1</v>
      </c>
      <c r="AR134" t="b">
        <f t="shared" si="61"/>
        <v>1</v>
      </c>
      <c r="AT134" s="35">
        <f t="shared" si="62"/>
        <v>0.81873910651020687</v>
      </c>
      <c r="AU134" s="36" t="s">
        <v>570</v>
      </c>
    </row>
    <row r="135" spans="1:47" x14ac:dyDescent="0.25">
      <c r="A135">
        <v>133</v>
      </c>
      <c r="B135" t="str">
        <f>INDEX(Data!$C$5:$BP$360,'Kontrolní List'!$A135,'Kontrolní List'!B$1)</f>
        <v>KJ - Lysá nad Labem</v>
      </c>
      <c r="C135" t="str">
        <f>INDEX(Data!$C$5:$BP$360,'Kontrolní List'!$A135,'Kontrolní List'!C$1)</f>
        <v>Únor</v>
      </c>
      <c r="D135">
        <f>INDEX(Data!$C$5:$BP$360,'Kontrolní List'!$A135,'Kontrolní List'!D$1)</f>
        <v>898.54399999999998</v>
      </c>
      <c r="E135">
        <f>INDEX(Data!$C$5:$BP$360,'Kontrolní List'!$A135,'Kontrolní List'!E$1)</f>
        <v>391.33600000000001</v>
      </c>
      <c r="F135">
        <f>INDEX(Data!$C$5:$BP$360,'Kontrolní List'!$A135,'Kontrolní List'!F$1)</f>
        <v>507.20800000000003</v>
      </c>
      <c r="G135">
        <f>INDEX(Data!$C$5:$BP$360,'Kontrolní List'!$A135,'Kontrolní List'!G$1)</f>
        <v>35.325000000000003</v>
      </c>
      <c r="H135">
        <f t="shared" si="54"/>
        <v>0</v>
      </c>
      <c r="I135">
        <f>INDEX(Data!$C$5:$BP$360,'Kontrolní List'!$A135,'Kontrolní List'!I$1)</f>
        <v>329.40800000000002</v>
      </c>
      <c r="J135">
        <f>INDEX(Data!$C$5:$BP$360,'Kontrolní List'!$A135,'Kontrolní List'!J$1)</f>
        <v>7.3680000000000003</v>
      </c>
      <c r="K135">
        <f>INDEX(Data!$C$5:$BP$360,'Kontrolní List'!$A135,'Kontrolní List'!K$1)</f>
        <v>9.5489999999999995</v>
      </c>
      <c r="L135">
        <f>INDEX(Data!$C$5:$BP$360,'Kontrolní List'!$A135,'Kontrolní List'!L$1)</f>
        <v>0</v>
      </c>
      <c r="M135">
        <f>INDEX(Data!$C$5:$BP$360,'Kontrolní List'!$A135,'Kontrolní List'!M$1)</f>
        <v>0</v>
      </c>
      <c r="N135">
        <f>INDEX(Data!$C$5:$BP$360,'Kontrolní List'!$A135,'Kontrolní List'!N$1)</f>
        <v>312.49099999999999</v>
      </c>
      <c r="O135">
        <f t="shared" si="55"/>
        <v>0</v>
      </c>
      <c r="P135">
        <f>INDEX(Data!$C$5:$BP$360,'Kontrolní List'!$A135,'Kontrolní List'!P$1)</f>
        <v>1537</v>
      </c>
      <c r="Q135">
        <f>INDEX(Data!$C$5:$BP$360,'Kontrolní List'!$A135,'Kontrolní List'!Q$1)</f>
        <v>1537</v>
      </c>
      <c r="R135">
        <f t="shared" si="56"/>
        <v>0</v>
      </c>
      <c r="S135">
        <f>INDEX(Data!$C$5:$BP$360,'Kontrolní List'!$A135,'Kontrolní List'!S$1)</f>
        <v>312.49099999999999</v>
      </c>
      <c r="T135">
        <f>INDEX(Data!$C$5:$BP$360,'Kontrolní List'!$A135,'Kontrolní List'!T$1)</f>
        <v>0</v>
      </c>
      <c r="U135">
        <f>INDEX(Data!$C$5:$BP$360,'Kontrolní List'!$A135,'Kontrolní List'!U$1)</f>
        <v>0</v>
      </c>
      <c r="V135">
        <f>INDEX(Data!$C$5:$BP$360,'Kontrolní List'!$A135,'Kontrolní List'!V$1)</f>
        <v>0</v>
      </c>
      <c r="W135">
        <f>INDEX(Data!$C$5:$BP$360,'Kontrolní List'!$A135,'Kontrolní List'!W$1)</f>
        <v>0</v>
      </c>
      <c r="X135">
        <f>INDEX(Data!$C$5:$BP$360,'Kontrolní List'!$A135,'Kontrolní List'!X$1)</f>
        <v>0</v>
      </c>
      <c r="Y135">
        <f>INDEX(Data!$C$5:$BP$360,'Kontrolní List'!$A135,'Kontrolní List'!Y$1)</f>
        <v>0</v>
      </c>
      <c r="Z135">
        <f>INDEX(Data!$C$5:$BP$360,'Kontrolní List'!$A135,'Kontrolní List'!Z$1)</f>
        <v>0</v>
      </c>
      <c r="AA135">
        <f>INDEX(Data!$C$5:$BP$360,'Kontrolní List'!$A135,'Kontrolní List'!AA$1)</f>
        <v>0</v>
      </c>
      <c r="AB135">
        <f t="shared" si="57"/>
        <v>0</v>
      </c>
      <c r="AC135">
        <f>INDEX(Data!$C$5:$BP$360,'Kontrolní List'!$A135,'Kontrolní List'!AC$1)</f>
        <v>1537</v>
      </c>
      <c r="AD135">
        <f>INDEX(Data!$C$5:$BP$360,'Kontrolní List'!$A135,'Kontrolní List'!AD$1)</f>
        <v>0</v>
      </c>
      <c r="AE135">
        <f>INDEX(Data!$C$5:$BP$360,'Kontrolní List'!$A135,'Kontrolní List'!AE$1)</f>
        <v>0</v>
      </c>
      <c r="AF135">
        <f>INDEX(Data!$C$5:$BP$360,'Kontrolní List'!$A135,'Kontrolní List'!AF$1)</f>
        <v>0</v>
      </c>
      <c r="AG135">
        <f>INDEX(Data!$C$5:$BP$360,'Kontrolní List'!$A135,'Kontrolní List'!AG$1)</f>
        <v>0</v>
      </c>
      <c r="AH135">
        <f>INDEX(Data!$C$5:$BP$360,'Kontrolní List'!$A135,'Kontrolní List'!AH$1)</f>
        <v>0</v>
      </c>
      <c r="AI135">
        <f>INDEX(Data!$C$5:$BP$360,'Kontrolní List'!$A135,'Kontrolní List'!AI$1)</f>
        <v>0</v>
      </c>
      <c r="AJ135">
        <f>INDEX(Data!$C$5:$BP$360,'Kontrolní List'!$A135,'Kontrolní List'!AJ$1)</f>
        <v>0</v>
      </c>
      <c r="AK135">
        <f>INDEX(Data!$C$5:$BP$360,'Kontrolní List'!$A135,'Kontrolní List'!AK$1)</f>
        <v>0</v>
      </c>
      <c r="AL135">
        <f t="shared" si="58"/>
        <v>0</v>
      </c>
      <c r="AM135">
        <f>INDEX(Data!$C$5:$BP$360,'Kontrolní List'!$A135,'Kontrolní List'!AM$1)</f>
        <v>329.40800000000002</v>
      </c>
      <c r="AN135">
        <f>INDEX(Data!$C$5:$BP$360,'Kontrolní List'!$A135,'Kontrolní List'!AN$1)</f>
        <v>1537</v>
      </c>
      <c r="AO135">
        <f>INDEX(Data!$C$5:$BP$360,'Kontrolní List'!$A135,'Kontrolní List'!AO$1)</f>
        <v>898.54399999999998</v>
      </c>
      <c r="AP135" t="b">
        <f t="shared" si="59"/>
        <v>1</v>
      </c>
      <c r="AQ135" t="b">
        <f t="shared" si="60"/>
        <v>1</v>
      </c>
      <c r="AR135" t="b">
        <f t="shared" si="61"/>
        <v>1</v>
      </c>
      <c r="AT135" s="35">
        <f t="shared" si="62"/>
        <v>0.84175337484246127</v>
      </c>
      <c r="AU135" s="36" t="s">
        <v>570</v>
      </c>
    </row>
    <row r="136" spans="1:47" x14ac:dyDescent="0.25">
      <c r="A136">
        <v>134</v>
      </c>
      <c r="B136" t="str">
        <f>INDEX(Data!$C$5:$BP$360,'Kontrolní List'!$A136,'Kontrolní List'!B$1)</f>
        <v>KJ - JOB AIR TECHNIC</v>
      </c>
      <c r="C136" t="str">
        <f>INDEX(Data!$C$5:$BP$360,'Kontrolní List'!$A136,'Kontrolní List'!C$1)</f>
        <v>Únor</v>
      </c>
      <c r="D136">
        <f>INDEX(Data!$C$5:$BP$360,'Kontrolní List'!$A136,'Kontrolní List'!D$1)</f>
        <v>273.90600000000001</v>
      </c>
      <c r="E136">
        <f>INDEX(Data!$C$5:$BP$360,'Kontrolní List'!$A136,'Kontrolní List'!E$1)</f>
        <v>103.773</v>
      </c>
      <c r="F136">
        <f>INDEX(Data!$C$5:$BP$360,'Kontrolní List'!$A136,'Kontrolní List'!F$1)</f>
        <v>170.13300000000001</v>
      </c>
      <c r="G136">
        <f>INDEX(Data!$C$5:$BP$360,'Kontrolní List'!$A136,'Kontrolní List'!G$1)</f>
        <v>34.826999999999998</v>
      </c>
      <c r="H136">
        <f t="shared" ref="H136:H143" si="63">D136-E136-F136</f>
        <v>0</v>
      </c>
      <c r="I136">
        <f>INDEX(Data!$C$5:$BP$360,'Kontrolní List'!$A136,'Kontrolní List'!I$1)</f>
        <v>86.241</v>
      </c>
      <c r="J136">
        <f>INDEX(Data!$C$5:$BP$360,'Kontrolní List'!$A136,'Kontrolní List'!J$1)</f>
        <v>21.044</v>
      </c>
      <c r="K136">
        <f>INDEX(Data!$C$5:$BP$360,'Kontrolní List'!$A136,'Kontrolní List'!K$1)</f>
        <v>34.5</v>
      </c>
      <c r="L136">
        <f>INDEX(Data!$C$5:$BP$360,'Kontrolní List'!$A136,'Kontrolní List'!L$1)</f>
        <v>0</v>
      </c>
      <c r="M136">
        <f>INDEX(Data!$C$5:$BP$360,'Kontrolní List'!$A136,'Kontrolní List'!M$1)</f>
        <v>0</v>
      </c>
      <c r="N136">
        <f>INDEX(Data!$C$5:$BP$360,'Kontrolní List'!$A136,'Kontrolní List'!N$1)</f>
        <v>30.696999999999999</v>
      </c>
      <c r="O136">
        <f t="shared" ref="O136:O143" si="64">I136-J136-K136-L136-M136-N136</f>
        <v>0</v>
      </c>
      <c r="P136">
        <f>INDEX(Data!$C$5:$BP$360,'Kontrolní List'!$A136,'Kontrolní List'!P$1)</f>
        <v>509</v>
      </c>
      <c r="Q136">
        <f>INDEX(Data!$C$5:$BP$360,'Kontrolní List'!$A136,'Kontrolní List'!Q$1)</f>
        <v>509</v>
      </c>
      <c r="R136">
        <f t="shared" ref="R136:R143" si="65">P136-Q136</f>
        <v>0</v>
      </c>
      <c r="S136">
        <f>INDEX(Data!$C$5:$BP$360,'Kontrolní List'!$A136,'Kontrolní List'!S$1)</f>
        <v>30.696999999999999</v>
      </c>
      <c r="T136">
        <f>INDEX(Data!$C$5:$BP$360,'Kontrolní List'!$A136,'Kontrolní List'!T$1)</f>
        <v>0</v>
      </c>
      <c r="U136">
        <f>INDEX(Data!$C$5:$BP$360,'Kontrolní List'!$A136,'Kontrolní List'!U$1)</f>
        <v>0</v>
      </c>
      <c r="V136">
        <f>INDEX(Data!$C$5:$BP$360,'Kontrolní List'!$A136,'Kontrolní List'!V$1)</f>
        <v>0</v>
      </c>
      <c r="W136">
        <f>INDEX(Data!$C$5:$BP$360,'Kontrolní List'!$A136,'Kontrolní List'!W$1)</f>
        <v>0</v>
      </c>
      <c r="X136">
        <f>INDEX(Data!$C$5:$BP$360,'Kontrolní List'!$A136,'Kontrolní List'!X$1)</f>
        <v>0</v>
      </c>
      <c r="Y136">
        <f>INDEX(Data!$C$5:$BP$360,'Kontrolní List'!$A136,'Kontrolní List'!Y$1)</f>
        <v>0</v>
      </c>
      <c r="Z136">
        <f>INDEX(Data!$C$5:$BP$360,'Kontrolní List'!$A136,'Kontrolní List'!Z$1)</f>
        <v>0</v>
      </c>
      <c r="AA136">
        <f>INDEX(Data!$C$5:$BP$360,'Kontrolní List'!$A136,'Kontrolní List'!AA$1)</f>
        <v>0</v>
      </c>
      <c r="AB136">
        <f t="shared" ref="AB136:AB143" si="66">SUM(S136:AA136)-N136</f>
        <v>0</v>
      </c>
      <c r="AC136">
        <f>INDEX(Data!$C$5:$BP$360,'Kontrolní List'!$A136,'Kontrolní List'!AC$1)</f>
        <v>509</v>
      </c>
      <c r="AD136">
        <f>INDEX(Data!$C$5:$BP$360,'Kontrolní List'!$A136,'Kontrolní List'!AD$1)</f>
        <v>0</v>
      </c>
      <c r="AE136">
        <f>INDEX(Data!$C$5:$BP$360,'Kontrolní List'!$A136,'Kontrolní List'!AE$1)</f>
        <v>0</v>
      </c>
      <c r="AF136">
        <f>INDEX(Data!$C$5:$BP$360,'Kontrolní List'!$A136,'Kontrolní List'!AF$1)</f>
        <v>0</v>
      </c>
      <c r="AG136">
        <f>INDEX(Data!$C$5:$BP$360,'Kontrolní List'!$A136,'Kontrolní List'!AG$1)</f>
        <v>0</v>
      </c>
      <c r="AH136">
        <f>INDEX(Data!$C$5:$BP$360,'Kontrolní List'!$A136,'Kontrolní List'!AH$1)</f>
        <v>0</v>
      </c>
      <c r="AI136">
        <f>INDEX(Data!$C$5:$BP$360,'Kontrolní List'!$A136,'Kontrolní List'!AI$1)</f>
        <v>0</v>
      </c>
      <c r="AJ136">
        <f>INDEX(Data!$C$5:$BP$360,'Kontrolní List'!$A136,'Kontrolní List'!AJ$1)</f>
        <v>0</v>
      </c>
      <c r="AK136">
        <f>INDEX(Data!$C$5:$BP$360,'Kontrolní List'!$A136,'Kontrolní List'!AK$1)</f>
        <v>0</v>
      </c>
      <c r="AL136">
        <f t="shared" ref="AL136:AL143" si="67">SUM(AC136:AK136)-Q136</f>
        <v>0</v>
      </c>
      <c r="AM136">
        <f>INDEX(Data!$C$5:$BP$360,'Kontrolní List'!$A136,'Kontrolní List'!AM$1)</f>
        <v>86.241</v>
      </c>
      <c r="AN136">
        <f>INDEX(Data!$C$5:$BP$360,'Kontrolní List'!$A136,'Kontrolní List'!AN$1)</f>
        <v>509</v>
      </c>
      <c r="AO136">
        <f>INDEX(Data!$C$5:$BP$360,'Kontrolní List'!$A136,'Kontrolní List'!AO$1)</f>
        <v>273.90600000000001</v>
      </c>
      <c r="AP136" t="b">
        <f t="shared" ref="AP136:AP143" si="68">EXACT(AM136,I136)</f>
        <v>1</v>
      </c>
      <c r="AQ136" t="b">
        <f t="shared" ref="AQ136:AQ143" si="69">EXACT(AN136,P136)</f>
        <v>1</v>
      </c>
      <c r="AR136" t="b">
        <f t="shared" ref="AR136:AR143" si="70">EXACT(AO136,D136)</f>
        <v>1</v>
      </c>
      <c r="AT136" s="35">
        <f t="shared" ref="AT136:AT144" si="71">(I136+(P136/3.6))/D136</f>
        <v>0.8310511229724391</v>
      </c>
      <c r="AU136" s="36" t="s">
        <v>570</v>
      </c>
    </row>
    <row r="137" spans="1:47" x14ac:dyDescent="0.25">
      <c r="A137">
        <v>135</v>
      </c>
      <c r="B137" t="str">
        <f>INDEX(Data!$C$5:$BP$360,'Kontrolní List'!$A137,'Kontrolní List'!B$1)</f>
        <v>KJ - Prostějov Anglická</v>
      </c>
      <c r="C137" t="str">
        <f>INDEX(Data!$C$5:$BP$360,'Kontrolní List'!$A137,'Kontrolní List'!C$1)</f>
        <v>Únor</v>
      </c>
      <c r="D137">
        <f>INDEX(Data!$C$5:$BP$360,'Kontrolní List'!$A137,'Kontrolní List'!D$1)</f>
        <v>390.35300000000001</v>
      </c>
      <c r="E137">
        <f>INDEX(Data!$C$5:$BP$360,'Kontrolní List'!$A137,'Kontrolní List'!E$1)</f>
        <v>163.80500000000001</v>
      </c>
      <c r="F137">
        <f>INDEX(Data!$C$5:$BP$360,'Kontrolní List'!$A137,'Kontrolní List'!F$1)</f>
        <v>226.548</v>
      </c>
      <c r="G137">
        <f>INDEX(Data!$C$5:$BP$360,'Kontrolní List'!$A137,'Kontrolní List'!G$1)</f>
        <v>35.017000000000003</v>
      </c>
      <c r="H137">
        <f t="shared" si="63"/>
        <v>0</v>
      </c>
      <c r="I137">
        <f>INDEX(Data!$C$5:$BP$360,'Kontrolní List'!$A137,'Kontrolní List'!I$1)</f>
        <v>134.768</v>
      </c>
      <c r="J137">
        <f>INDEX(Data!$C$5:$BP$360,'Kontrolní List'!$A137,'Kontrolní List'!J$1)</f>
        <v>5.1239999999999997</v>
      </c>
      <c r="K137">
        <f>INDEX(Data!$C$5:$BP$360,'Kontrolní List'!$A137,'Kontrolní List'!K$1)</f>
        <v>7.0869999999999997</v>
      </c>
      <c r="L137">
        <f>INDEX(Data!$C$5:$BP$360,'Kontrolní List'!$A137,'Kontrolní List'!L$1)</f>
        <v>0</v>
      </c>
      <c r="M137">
        <f>INDEX(Data!$C$5:$BP$360,'Kontrolní List'!$A137,'Kontrolní List'!M$1)</f>
        <v>0</v>
      </c>
      <c r="N137">
        <f>INDEX(Data!$C$5:$BP$360,'Kontrolní List'!$A137,'Kontrolní List'!N$1)</f>
        <v>122.557</v>
      </c>
      <c r="O137">
        <f t="shared" si="64"/>
        <v>0</v>
      </c>
      <c r="P137">
        <f>INDEX(Data!$C$5:$BP$360,'Kontrolní List'!$A137,'Kontrolní List'!P$1)</f>
        <v>671</v>
      </c>
      <c r="Q137">
        <f>INDEX(Data!$C$5:$BP$360,'Kontrolní List'!$A137,'Kontrolní List'!Q$1)</f>
        <v>671</v>
      </c>
      <c r="R137">
        <f t="shared" si="65"/>
        <v>0</v>
      </c>
      <c r="S137">
        <f>INDEX(Data!$C$5:$BP$360,'Kontrolní List'!$A137,'Kontrolní List'!S$1)</f>
        <v>122.557</v>
      </c>
      <c r="T137">
        <f>INDEX(Data!$C$5:$BP$360,'Kontrolní List'!$A137,'Kontrolní List'!T$1)</f>
        <v>0</v>
      </c>
      <c r="U137">
        <f>INDEX(Data!$C$5:$BP$360,'Kontrolní List'!$A137,'Kontrolní List'!U$1)</f>
        <v>0</v>
      </c>
      <c r="V137">
        <f>INDEX(Data!$C$5:$BP$360,'Kontrolní List'!$A137,'Kontrolní List'!V$1)</f>
        <v>0</v>
      </c>
      <c r="W137">
        <f>INDEX(Data!$C$5:$BP$360,'Kontrolní List'!$A137,'Kontrolní List'!W$1)</f>
        <v>0</v>
      </c>
      <c r="X137">
        <f>INDEX(Data!$C$5:$BP$360,'Kontrolní List'!$A137,'Kontrolní List'!X$1)</f>
        <v>0</v>
      </c>
      <c r="Y137">
        <f>INDEX(Data!$C$5:$BP$360,'Kontrolní List'!$A137,'Kontrolní List'!Y$1)</f>
        <v>0</v>
      </c>
      <c r="Z137">
        <f>INDEX(Data!$C$5:$BP$360,'Kontrolní List'!$A137,'Kontrolní List'!Z$1)</f>
        <v>0</v>
      </c>
      <c r="AA137">
        <f>INDEX(Data!$C$5:$BP$360,'Kontrolní List'!$A137,'Kontrolní List'!AA$1)</f>
        <v>0</v>
      </c>
      <c r="AB137">
        <f t="shared" si="66"/>
        <v>0</v>
      </c>
      <c r="AC137">
        <f>INDEX(Data!$C$5:$BP$360,'Kontrolní List'!$A137,'Kontrolní List'!AC$1)</f>
        <v>671</v>
      </c>
      <c r="AD137">
        <f>INDEX(Data!$C$5:$BP$360,'Kontrolní List'!$A137,'Kontrolní List'!AD$1)</f>
        <v>0</v>
      </c>
      <c r="AE137">
        <f>INDEX(Data!$C$5:$BP$360,'Kontrolní List'!$A137,'Kontrolní List'!AE$1)</f>
        <v>0</v>
      </c>
      <c r="AF137">
        <f>INDEX(Data!$C$5:$BP$360,'Kontrolní List'!$A137,'Kontrolní List'!AF$1)</f>
        <v>0</v>
      </c>
      <c r="AG137">
        <f>INDEX(Data!$C$5:$BP$360,'Kontrolní List'!$A137,'Kontrolní List'!AG$1)</f>
        <v>0</v>
      </c>
      <c r="AH137">
        <f>INDEX(Data!$C$5:$BP$360,'Kontrolní List'!$A137,'Kontrolní List'!AH$1)</f>
        <v>0</v>
      </c>
      <c r="AI137">
        <f>INDEX(Data!$C$5:$BP$360,'Kontrolní List'!$A137,'Kontrolní List'!AI$1)</f>
        <v>0</v>
      </c>
      <c r="AJ137">
        <f>INDEX(Data!$C$5:$BP$360,'Kontrolní List'!$A137,'Kontrolní List'!AJ$1)</f>
        <v>0</v>
      </c>
      <c r="AK137">
        <f>INDEX(Data!$C$5:$BP$360,'Kontrolní List'!$A137,'Kontrolní List'!AK$1)</f>
        <v>0</v>
      </c>
      <c r="AL137">
        <f t="shared" si="67"/>
        <v>0</v>
      </c>
      <c r="AM137">
        <f>INDEX(Data!$C$5:$BP$360,'Kontrolní List'!$A137,'Kontrolní List'!AM$1)</f>
        <v>134.768</v>
      </c>
      <c r="AN137">
        <f>INDEX(Data!$C$5:$BP$360,'Kontrolní List'!$A137,'Kontrolní List'!AN$1)</f>
        <v>671</v>
      </c>
      <c r="AO137">
        <f>INDEX(Data!$C$5:$BP$360,'Kontrolní List'!$A137,'Kontrolní List'!AO$1)</f>
        <v>390.35300000000001</v>
      </c>
      <c r="AP137" t="b">
        <f t="shared" si="68"/>
        <v>1</v>
      </c>
      <c r="AQ137" t="b">
        <f t="shared" si="69"/>
        <v>1</v>
      </c>
      <c r="AR137" t="b">
        <f t="shared" si="70"/>
        <v>1</v>
      </c>
      <c r="AT137" s="35">
        <f t="shared" si="71"/>
        <v>0.82273452205795494</v>
      </c>
      <c r="AU137" s="36" t="s">
        <v>570</v>
      </c>
    </row>
    <row r="138" spans="1:47" x14ac:dyDescent="0.25">
      <c r="A138">
        <v>136</v>
      </c>
      <c r="B138" t="str">
        <f>INDEX(Data!$C$5:$BP$360,'Kontrolní List'!$A138,'Kontrolní List'!B$1)</f>
        <v>KJ - Police nad Metují</v>
      </c>
      <c r="C138" t="str">
        <f>INDEX(Data!$C$5:$BP$360,'Kontrolní List'!$A138,'Kontrolní List'!C$1)</f>
        <v>Únor</v>
      </c>
      <c r="D138">
        <f>INDEX(Data!$C$5:$BP$360,'Kontrolní List'!$A138,'Kontrolní List'!D$1)</f>
        <v>461.178</v>
      </c>
      <c r="E138">
        <f>INDEX(Data!$C$5:$BP$360,'Kontrolní List'!$A138,'Kontrolní List'!E$1)</f>
        <v>206.81899999999999</v>
      </c>
      <c r="F138">
        <f>INDEX(Data!$C$5:$BP$360,'Kontrolní List'!$A138,'Kontrolní List'!F$1)</f>
        <v>254.35900000000001</v>
      </c>
      <c r="G138">
        <f>INDEX(Data!$C$5:$BP$360,'Kontrolní List'!$A138,'Kontrolní List'!G$1)</f>
        <v>34.988</v>
      </c>
      <c r="H138">
        <f t="shared" si="63"/>
        <v>0</v>
      </c>
      <c r="I138">
        <f>INDEX(Data!$C$5:$BP$360,'Kontrolní List'!$A138,'Kontrolní List'!I$1)</f>
        <v>173.46100000000001</v>
      </c>
      <c r="J138">
        <f>INDEX(Data!$C$5:$BP$360,'Kontrolní List'!$A138,'Kontrolní List'!J$1)</f>
        <v>2.702</v>
      </c>
      <c r="K138">
        <f>INDEX(Data!$C$5:$BP$360,'Kontrolní List'!$A138,'Kontrolní List'!K$1)</f>
        <v>3.3239999999999998</v>
      </c>
      <c r="L138">
        <f>INDEX(Data!$C$5:$BP$360,'Kontrolní List'!$A138,'Kontrolní List'!L$1)</f>
        <v>0</v>
      </c>
      <c r="M138">
        <f>INDEX(Data!$C$5:$BP$360,'Kontrolní List'!$A138,'Kontrolní List'!M$1)</f>
        <v>0</v>
      </c>
      <c r="N138">
        <f>INDEX(Data!$C$5:$BP$360,'Kontrolní List'!$A138,'Kontrolní List'!N$1)</f>
        <v>167.435</v>
      </c>
      <c r="O138">
        <f t="shared" si="64"/>
        <v>0</v>
      </c>
      <c r="P138">
        <f>INDEX(Data!$C$5:$BP$360,'Kontrolní List'!$A138,'Kontrolní List'!P$1)</f>
        <v>768</v>
      </c>
      <c r="Q138">
        <f>INDEX(Data!$C$5:$BP$360,'Kontrolní List'!$A138,'Kontrolní List'!Q$1)</f>
        <v>768</v>
      </c>
      <c r="R138">
        <f t="shared" si="65"/>
        <v>0</v>
      </c>
      <c r="S138">
        <f>INDEX(Data!$C$5:$BP$360,'Kontrolní List'!$A138,'Kontrolní List'!S$1)</f>
        <v>167.435</v>
      </c>
      <c r="T138">
        <f>INDEX(Data!$C$5:$BP$360,'Kontrolní List'!$A138,'Kontrolní List'!T$1)</f>
        <v>0</v>
      </c>
      <c r="U138">
        <f>INDEX(Data!$C$5:$BP$360,'Kontrolní List'!$A138,'Kontrolní List'!U$1)</f>
        <v>0</v>
      </c>
      <c r="V138">
        <f>INDEX(Data!$C$5:$BP$360,'Kontrolní List'!$A138,'Kontrolní List'!V$1)</f>
        <v>0</v>
      </c>
      <c r="W138">
        <f>INDEX(Data!$C$5:$BP$360,'Kontrolní List'!$A138,'Kontrolní List'!W$1)</f>
        <v>0</v>
      </c>
      <c r="X138">
        <f>INDEX(Data!$C$5:$BP$360,'Kontrolní List'!$A138,'Kontrolní List'!X$1)</f>
        <v>0</v>
      </c>
      <c r="Y138">
        <f>INDEX(Data!$C$5:$BP$360,'Kontrolní List'!$A138,'Kontrolní List'!Y$1)</f>
        <v>0</v>
      </c>
      <c r="Z138">
        <f>INDEX(Data!$C$5:$BP$360,'Kontrolní List'!$A138,'Kontrolní List'!Z$1)</f>
        <v>0</v>
      </c>
      <c r="AA138">
        <f>INDEX(Data!$C$5:$BP$360,'Kontrolní List'!$A138,'Kontrolní List'!AA$1)</f>
        <v>0</v>
      </c>
      <c r="AB138">
        <f t="shared" si="66"/>
        <v>0</v>
      </c>
      <c r="AC138">
        <f>INDEX(Data!$C$5:$BP$360,'Kontrolní List'!$A138,'Kontrolní List'!AC$1)</f>
        <v>768</v>
      </c>
      <c r="AD138">
        <f>INDEX(Data!$C$5:$BP$360,'Kontrolní List'!$A138,'Kontrolní List'!AD$1)</f>
        <v>0</v>
      </c>
      <c r="AE138">
        <f>INDEX(Data!$C$5:$BP$360,'Kontrolní List'!$A138,'Kontrolní List'!AE$1)</f>
        <v>0</v>
      </c>
      <c r="AF138">
        <f>INDEX(Data!$C$5:$BP$360,'Kontrolní List'!$A138,'Kontrolní List'!AF$1)</f>
        <v>0</v>
      </c>
      <c r="AG138">
        <f>INDEX(Data!$C$5:$BP$360,'Kontrolní List'!$A138,'Kontrolní List'!AG$1)</f>
        <v>0</v>
      </c>
      <c r="AH138">
        <f>INDEX(Data!$C$5:$BP$360,'Kontrolní List'!$A138,'Kontrolní List'!AH$1)</f>
        <v>0</v>
      </c>
      <c r="AI138">
        <f>INDEX(Data!$C$5:$BP$360,'Kontrolní List'!$A138,'Kontrolní List'!AI$1)</f>
        <v>0</v>
      </c>
      <c r="AJ138">
        <f>INDEX(Data!$C$5:$BP$360,'Kontrolní List'!$A138,'Kontrolní List'!AJ$1)</f>
        <v>0</v>
      </c>
      <c r="AK138">
        <f>INDEX(Data!$C$5:$BP$360,'Kontrolní List'!$A138,'Kontrolní List'!AK$1)</f>
        <v>0</v>
      </c>
      <c r="AL138">
        <f t="shared" si="67"/>
        <v>0</v>
      </c>
      <c r="AM138">
        <f>INDEX(Data!$C$5:$BP$360,'Kontrolní List'!$A138,'Kontrolní List'!AM$1)</f>
        <v>173.46100000000001</v>
      </c>
      <c r="AN138">
        <f>INDEX(Data!$C$5:$BP$360,'Kontrolní List'!$A138,'Kontrolní List'!AN$1)</f>
        <v>768</v>
      </c>
      <c r="AO138">
        <f>INDEX(Data!$C$5:$BP$360,'Kontrolní List'!$A138,'Kontrolní List'!AO$1)</f>
        <v>461.178</v>
      </c>
      <c r="AP138" t="b">
        <f t="shared" si="68"/>
        <v>1</v>
      </c>
      <c r="AQ138" t="b">
        <f t="shared" si="69"/>
        <v>1</v>
      </c>
      <c r="AR138" t="b">
        <f t="shared" si="70"/>
        <v>1</v>
      </c>
      <c r="AT138" s="35">
        <f t="shared" si="71"/>
        <v>0.83870942094664824</v>
      </c>
      <c r="AU138" s="36" t="s">
        <v>570</v>
      </c>
    </row>
    <row r="139" spans="1:47" x14ac:dyDescent="0.25">
      <c r="A139">
        <v>137</v>
      </c>
      <c r="B139" t="str">
        <f>INDEX(Data!$C$5:$BP$360,'Kontrolní List'!$A139,'Kontrolní List'!B$1)</f>
        <v>KJ - Poděbrady</v>
      </c>
      <c r="C139" t="str">
        <f>INDEX(Data!$C$5:$BP$360,'Kontrolní List'!$A139,'Kontrolní List'!C$1)</f>
        <v>Únor</v>
      </c>
      <c r="D139">
        <f>INDEX(Data!$C$5:$BP$360,'Kontrolní List'!$A139,'Kontrolní List'!D$1)</f>
        <v>74.171000000000006</v>
      </c>
      <c r="E139">
        <f>INDEX(Data!$C$5:$BP$360,'Kontrolní List'!$A139,'Kontrolní List'!E$1)</f>
        <v>36.601999999999997</v>
      </c>
      <c r="F139">
        <f>INDEX(Data!$C$5:$BP$360,'Kontrolní List'!$A139,'Kontrolní List'!F$1)</f>
        <v>37.569000000000003</v>
      </c>
      <c r="G139">
        <f>INDEX(Data!$C$5:$BP$360,'Kontrolní List'!$A139,'Kontrolní List'!G$1)</f>
        <v>35.304000000000002</v>
      </c>
      <c r="H139">
        <f t="shared" si="63"/>
        <v>0</v>
      </c>
      <c r="I139">
        <f>INDEX(Data!$C$5:$BP$360,'Kontrolní List'!$A139,'Kontrolní List'!I$1)</f>
        <v>26.521000000000001</v>
      </c>
      <c r="J139">
        <f>INDEX(Data!$C$5:$BP$360,'Kontrolní List'!$A139,'Kontrolní List'!J$1)</f>
        <v>1.014</v>
      </c>
      <c r="K139">
        <f>INDEX(Data!$C$5:$BP$360,'Kontrolní List'!$A139,'Kontrolní List'!K$1)</f>
        <v>1.0409999999999999</v>
      </c>
      <c r="L139">
        <f>INDEX(Data!$C$5:$BP$360,'Kontrolní List'!$A139,'Kontrolní List'!L$1)</f>
        <v>0</v>
      </c>
      <c r="M139">
        <f>INDEX(Data!$C$5:$BP$360,'Kontrolní List'!$A139,'Kontrolní List'!M$1)</f>
        <v>0</v>
      </c>
      <c r="N139">
        <f>INDEX(Data!$C$5:$BP$360,'Kontrolní List'!$A139,'Kontrolní List'!N$1)</f>
        <v>24.466000000000001</v>
      </c>
      <c r="O139">
        <f t="shared" si="64"/>
        <v>0</v>
      </c>
      <c r="P139">
        <f>INDEX(Data!$C$5:$BP$360,'Kontrolní List'!$A139,'Kontrolní List'!P$1)</f>
        <v>98</v>
      </c>
      <c r="Q139">
        <f>INDEX(Data!$C$5:$BP$360,'Kontrolní List'!$A139,'Kontrolní List'!Q$1)</f>
        <v>98</v>
      </c>
      <c r="R139">
        <f t="shared" si="65"/>
        <v>0</v>
      </c>
      <c r="S139">
        <f>INDEX(Data!$C$5:$BP$360,'Kontrolní List'!$A139,'Kontrolní List'!S$1)</f>
        <v>24.466000000000001</v>
      </c>
      <c r="T139">
        <f>INDEX(Data!$C$5:$BP$360,'Kontrolní List'!$A139,'Kontrolní List'!T$1)</f>
        <v>0</v>
      </c>
      <c r="U139">
        <f>INDEX(Data!$C$5:$BP$360,'Kontrolní List'!$A139,'Kontrolní List'!U$1)</f>
        <v>0</v>
      </c>
      <c r="V139">
        <f>INDEX(Data!$C$5:$BP$360,'Kontrolní List'!$A139,'Kontrolní List'!V$1)</f>
        <v>0</v>
      </c>
      <c r="W139">
        <f>INDEX(Data!$C$5:$BP$360,'Kontrolní List'!$A139,'Kontrolní List'!W$1)</f>
        <v>0</v>
      </c>
      <c r="X139">
        <f>INDEX(Data!$C$5:$BP$360,'Kontrolní List'!$A139,'Kontrolní List'!X$1)</f>
        <v>0</v>
      </c>
      <c r="Y139">
        <f>INDEX(Data!$C$5:$BP$360,'Kontrolní List'!$A139,'Kontrolní List'!Y$1)</f>
        <v>0</v>
      </c>
      <c r="Z139">
        <f>INDEX(Data!$C$5:$BP$360,'Kontrolní List'!$A139,'Kontrolní List'!Z$1)</f>
        <v>0</v>
      </c>
      <c r="AA139">
        <f>INDEX(Data!$C$5:$BP$360,'Kontrolní List'!$A139,'Kontrolní List'!AA$1)</f>
        <v>0</v>
      </c>
      <c r="AB139">
        <f t="shared" si="66"/>
        <v>0</v>
      </c>
      <c r="AC139">
        <f>INDEX(Data!$C$5:$BP$360,'Kontrolní List'!$A139,'Kontrolní List'!AC$1)</f>
        <v>98</v>
      </c>
      <c r="AD139">
        <f>INDEX(Data!$C$5:$BP$360,'Kontrolní List'!$A139,'Kontrolní List'!AD$1)</f>
        <v>0</v>
      </c>
      <c r="AE139">
        <f>INDEX(Data!$C$5:$BP$360,'Kontrolní List'!$A139,'Kontrolní List'!AE$1)</f>
        <v>0</v>
      </c>
      <c r="AF139">
        <f>INDEX(Data!$C$5:$BP$360,'Kontrolní List'!$A139,'Kontrolní List'!AF$1)</f>
        <v>0</v>
      </c>
      <c r="AG139">
        <f>INDEX(Data!$C$5:$BP$360,'Kontrolní List'!$A139,'Kontrolní List'!AG$1)</f>
        <v>0</v>
      </c>
      <c r="AH139">
        <f>INDEX(Data!$C$5:$BP$360,'Kontrolní List'!$A139,'Kontrolní List'!AH$1)</f>
        <v>0</v>
      </c>
      <c r="AI139">
        <f>INDEX(Data!$C$5:$BP$360,'Kontrolní List'!$A139,'Kontrolní List'!AI$1)</f>
        <v>0</v>
      </c>
      <c r="AJ139">
        <f>INDEX(Data!$C$5:$BP$360,'Kontrolní List'!$A139,'Kontrolní List'!AJ$1)</f>
        <v>0</v>
      </c>
      <c r="AK139">
        <f>INDEX(Data!$C$5:$BP$360,'Kontrolní List'!$A139,'Kontrolní List'!AK$1)</f>
        <v>0</v>
      </c>
      <c r="AL139">
        <f t="shared" si="67"/>
        <v>0</v>
      </c>
      <c r="AM139">
        <f>INDEX(Data!$C$5:$BP$360,'Kontrolní List'!$A139,'Kontrolní List'!AM$1)</f>
        <v>26.521000000000001</v>
      </c>
      <c r="AN139">
        <f>INDEX(Data!$C$5:$BP$360,'Kontrolní List'!$A139,'Kontrolní List'!AN$1)</f>
        <v>98</v>
      </c>
      <c r="AO139">
        <f>INDEX(Data!$C$5:$BP$360,'Kontrolní List'!$A139,'Kontrolní List'!AO$1)</f>
        <v>74.171000000000006</v>
      </c>
      <c r="AP139" t="b">
        <f t="shared" si="68"/>
        <v>1</v>
      </c>
      <c r="AQ139" t="b">
        <f t="shared" si="69"/>
        <v>1</v>
      </c>
      <c r="AR139" t="b">
        <f t="shared" si="70"/>
        <v>1</v>
      </c>
      <c r="AT139" s="35">
        <f t="shared" si="71"/>
        <v>0.72458538003023043</v>
      </c>
      <c r="AU139" s="36" t="s">
        <v>570</v>
      </c>
    </row>
    <row r="140" spans="1:47" x14ac:dyDescent="0.25">
      <c r="A140">
        <v>138</v>
      </c>
      <c r="B140" t="str">
        <f>INDEX(Data!$C$5:$BP$360,'Kontrolní List'!$A140,'Kontrolní List'!B$1)</f>
        <v>KJ - Heřmanův Městec V Lukách</v>
      </c>
      <c r="C140" t="str">
        <f>INDEX(Data!$C$5:$BP$360,'Kontrolní List'!$A140,'Kontrolní List'!C$1)</f>
        <v>Únor</v>
      </c>
      <c r="D140">
        <f>INDEX(Data!$C$5:$BP$360,'Kontrolní List'!$A140,'Kontrolní List'!D$1)</f>
        <v>0</v>
      </c>
      <c r="E140">
        <f>INDEX(Data!$C$5:$BP$360,'Kontrolní List'!$A140,'Kontrolní List'!E$1)</f>
        <v>0</v>
      </c>
      <c r="F140">
        <f>INDEX(Data!$C$5:$BP$360,'Kontrolní List'!$A140,'Kontrolní List'!F$1)</f>
        <v>0</v>
      </c>
      <c r="G140">
        <f>INDEX(Data!$C$5:$BP$360,'Kontrolní List'!$A140,'Kontrolní List'!G$1)</f>
        <v>34.667999999999999</v>
      </c>
      <c r="H140">
        <f t="shared" si="63"/>
        <v>0</v>
      </c>
      <c r="I140">
        <f>INDEX(Data!$C$5:$BP$360,'Kontrolní List'!$A140,'Kontrolní List'!I$1)</f>
        <v>0</v>
      </c>
      <c r="J140">
        <f>INDEX(Data!$C$5:$BP$360,'Kontrolní List'!$A140,'Kontrolní List'!J$1)</f>
        <v>0</v>
      </c>
      <c r="K140">
        <f>INDEX(Data!$C$5:$BP$360,'Kontrolní List'!$A140,'Kontrolní List'!K$1)</f>
        <v>0</v>
      </c>
      <c r="L140">
        <f>INDEX(Data!$C$5:$BP$360,'Kontrolní List'!$A140,'Kontrolní List'!L$1)</f>
        <v>0</v>
      </c>
      <c r="M140">
        <f>INDEX(Data!$C$5:$BP$360,'Kontrolní List'!$A140,'Kontrolní List'!M$1)</f>
        <v>0</v>
      </c>
      <c r="N140">
        <f>INDEX(Data!$C$5:$BP$360,'Kontrolní List'!$A140,'Kontrolní List'!N$1)</f>
        <v>0</v>
      </c>
      <c r="O140">
        <f t="shared" si="64"/>
        <v>0</v>
      </c>
      <c r="P140">
        <f>INDEX(Data!$C$5:$BP$360,'Kontrolní List'!$A140,'Kontrolní List'!P$1)</f>
        <v>0</v>
      </c>
      <c r="Q140">
        <f>INDEX(Data!$C$5:$BP$360,'Kontrolní List'!$A140,'Kontrolní List'!Q$1)</f>
        <v>0</v>
      </c>
      <c r="R140">
        <f t="shared" si="65"/>
        <v>0</v>
      </c>
      <c r="S140">
        <f>INDEX(Data!$C$5:$BP$360,'Kontrolní List'!$A140,'Kontrolní List'!S$1)</f>
        <v>0</v>
      </c>
      <c r="T140">
        <f>INDEX(Data!$C$5:$BP$360,'Kontrolní List'!$A140,'Kontrolní List'!T$1)</f>
        <v>0</v>
      </c>
      <c r="U140">
        <f>INDEX(Data!$C$5:$BP$360,'Kontrolní List'!$A140,'Kontrolní List'!U$1)</f>
        <v>0</v>
      </c>
      <c r="V140">
        <f>INDEX(Data!$C$5:$BP$360,'Kontrolní List'!$A140,'Kontrolní List'!V$1)</f>
        <v>0</v>
      </c>
      <c r="W140">
        <f>INDEX(Data!$C$5:$BP$360,'Kontrolní List'!$A140,'Kontrolní List'!W$1)</f>
        <v>0</v>
      </c>
      <c r="X140">
        <f>INDEX(Data!$C$5:$BP$360,'Kontrolní List'!$A140,'Kontrolní List'!X$1)</f>
        <v>0</v>
      </c>
      <c r="Y140">
        <f>INDEX(Data!$C$5:$BP$360,'Kontrolní List'!$A140,'Kontrolní List'!Y$1)</f>
        <v>0</v>
      </c>
      <c r="Z140">
        <f>INDEX(Data!$C$5:$BP$360,'Kontrolní List'!$A140,'Kontrolní List'!Z$1)</f>
        <v>0</v>
      </c>
      <c r="AA140">
        <f>INDEX(Data!$C$5:$BP$360,'Kontrolní List'!$A140,'Kontrolní List'!AA$1)</f>
        <v>0</v>
      </c>
      <c r="AB140">
        <f t="shared" si="66"/>
        <v>0</v>
      </c>
      <c r="AC140">
        <f>INDEX(Data!$C$5:$BP$360,'Kontrolní List'!$A140,'Kontrolní List'!AC$1)</f>
        <v>0</v>
      </c>
      <c r="AD140">
        <f>INDEX(Data!$C$5:$BP$360,'Kontrolní List'!$A140,'Kontrolní List'!AD$1)</f>
        <v>0</v>
      </c>
      <c r="AE140">
        <f>INDEX(Data!$C$5:$BP$360,'Kontrolní List'!$A140,'Kontrolní List'!AE$1)</f>
        <v>0</v>
      </c>
      <c r="AF140">
        <f>INDEX(Data!$C$5:$BP$360,'Kontrolní List'!$A140,'Kontrolní List'!AF$1)</f>
        <v>0</v>
      </c>
      <c r="AG140">
        <f>INDEX(Data!$C$5:$BP$360,'Kontrolní List'!$A140,'Kontrolní List'!AG$1)</f>
        <v>0</v>
      </c>
      <c r="AH140">
        <f>INDEX(Data!$C$5:$BP$360,'Kontrolní List'!$A140,'Kontrolní List'!AH$1)</f>
        <v>0</v>
      </c>
      <c r="AI140">
        <f>INDEX(Data!$C$5:$BP$360,'Kontrolní List'!$A140,'Kontrolní List'!AI$1)</f>
        <v>0</v>
      </c>
      <c r="AJ140">
        <f>INDEX(Data!$C$5:$BP$360,'Kontrolní List'!$A140,'Kontrolní List'!AJ$1)</f>
        <v>0</v>
      </c>
      <c r="AK140">
        <f>INDEX(Data!$C$5:$BP$360,'Kontrolní List'!$A140,'Kontrolní List'!AK$1)</f>
        <v>0</v>
      </c>
      <c r="AL140">
        <f t="shared" si="67"/>
        <v>0</v>
      </c>
      <c r="AM140">
        <f>INDEX(Data!$C$5:$BP$360,'Kontrolní List'!$A140,'Kontrolní List'!AM$1)</f>
        <v>0</v>
      </c>
      <c r="AN140">
        <f>INDEX(Data!$C$5:$BP$360,'Kontrolní List'!$A140,'Kontrolní List'!AN$1)</f>
        <v>0</v>
      </c>
      <c r="AO140">
        <f>INDEX(Data!$C$5:$BP$360,'Kontrolní List'!$A140,'Kontrolní List'!AO$1)</f>
        <v>0</v>
      </c>
      <c r="AP140" t="b">
        <f t="shared" si="68"/>
        <v>1</v>
      </c>
      <c r="AQ140" t="b">
        <f t="shared" si="69"/>
        <v>1</v>
      </c>
      <c r="AR140" t="b">
        <f t="shared" si="70"/>
        <v>1</v>
      </c>
      <c r="AT140" s="35" t="e">
        <f t="shared" si="71"/>
        <v>#DIV/0!</v>
      </c>
      <c r="AU140" s="36" t="s">
        <v>570</v>
      </c>
    </row>
    <row r="141" spans="1:47" x14ac:dyDescent="0.25">
      <c r="A141">
        <v>139</v>
      </c>
      <c r="B141" t="str">
        <f>INDEX(Data!$C$5:$BP$360,'Kontrolní List'!$A141,'Kontrolní List'!B$1)</f>
        <v>KJ - Heřmanův Městec U Bažantnice</v>
      </c>
      <c r="C141" t="str">
        <f>INDEX(Data!$C$5:$BP$360,'Kontrolní List'!$A141,'Kontrolní List'!C$1)</f>
        <v>Únor</v>
      </c>
      <c r="D141" t="e">
        <f>INDEX(Data!$C$5:$BP$360,'Kontrolní List'!$A141,'Kontrolní List'!D$1)</f>
        <v>#VALUE!</v>
      </c>
      <c r="E141" t="e">
        <f>INDEX(Data!$C$5:$BP$360,'Kontrolní List'!$A141,'Kontrolní List'!E$1)</f>
        <v>#VALUE!</v>
      </c>
      <c r="F141" t="e">
        <f>INDEX(Data!$C$5:$BP$360,'Kontrolní List'!$A141,'Kontrolní List'!F$1)</f>
        <v>#VALUE!</v>
      </c>
      <c r="G141" t="e">
        <f>INDEX(Data!$C$5:$BP$360,'Kontrolní List'!$A141,'Kontrolní List'!G$1)</f>
        <v>#VALUE!</v>
      </c>
      <c r="H141" t="e">
        <f t="shared" si="63"/>
        <v>#VALUE!</v>
      </c>
      <c r="I141">
        <f>INDEX(Data!$C$5:$BP$360,'Kontrolní List'!$A141,'Kontrolní List'!I$1)</f>
        <v>0</v>
      </c>
      <c r="J141">
        <f>INDEX(Data!$C$5:$BP$360,'Kontrolní List'!$A141,'Kontrolní List'!J$1)</f>
        <v>0</v>
      </c>
      <c r="K141">
        <f>INDEX(Data!$C$5:$BP$360,'Kontrolní List'!$A141,'Kontrolní List'!K$1)</f>
        <v>0</v>
      </c>
      <c r="L141">
        <f>INDEX(Data!$C$5:$BP$360,'Kontrolní List'!$A141,'Kontrolní List'!L$1)</f>
        <v>0</v>
      </c>
      <c r="M141">
        <f>INDEX(Data!$C$5:$BP$360,'Kontrolní List'!$A141,'Kontrolní List'!M$1)</f>
        <v>0</v>
      </c>
      <c r="N141">
        <f>INDEX(Data!$C$5:$BP$360,'Kontrolní List'!$A141,'Kontrolní List'!N$1)</f>
        <v>0</v>
      </c>
      <c r="O141">
        <f t="shared" si="64"/>
        <v>0</v>
      </c>
      <c r="P141">
        <f>INDEX(Data!$C$5:$BP$360,'Kontrolní List'!$A141,'Kontrolní List'!P$1)</f>
        <v>0</v>
      </c>
      <c r="Q141">
        <f>INDEX(Data!$C$5:$BP$360,'Kontrolní List'!$A141,'Kontrolní List'!Q$1)</f>
        <v>0</v>
      </c>
      <c r="R141">
        <f t="shared" si="65"/>
        <v>0</v>
      </c>
      <c r="S141">
        <f>INDEX(Data!$C$5:$BP$360,'Kontrolní List'!$A141,'Kontrolní List'!S$1)</f>
        <v>0</v>
      </c>
      <c r="T141">
        <f>INDEX(Data!$C$5:$BP$360,'Kontrolní List'!$A141,'Kontrolní List'!T$1)</f>
        <v>0</v>
      </c>
      <c r="U141">
        <f>INDEX(Data!$C$5:$BP$360,'Kontrolní List'!$A141,'Kontrolní List'!U$1)</f>
        <v>0</v>
      </c>
      <c r="V141">
        <f>INDEX(Data!$C$5:$BP$360,'Kontrolní List'!$A141,'Kontrolní List'!V$1)</f>
        <v>0</v>
      </c>
      <c r="W141">
        <f>INDEX(Data!$C$5:$BP$360,'Kontrolní List'!$A141,'Kontrolní List'!W$1)</f>
        <v>0</v>
      </c>
      <c r="X141">
        <f>INDEX(Data!$C$5:$BP$360,'Kontrolní List'!$A141,'Kontrolní List'!X$1)</f>
        <v>0</v>
      </c>
      <c r="Y141">
        <f>INDEX(Data!$C$5:$BP$360,'Kontrolní List'!$A141,'Kontrolní List'!Y$1)</f>
        <v>0</v>
      </c>
      <c r="Z141">
        <f>INDEX(Data!$C$5:$BP$360,'Kontrolní List'!$A141,'Kontrolní List'!Z$1)</f>
        <v>0</v>
      </c>
      <c r="AA141">
        <f>INDEX(Data!$C$5:$BP$360,'Kontrolní List'!$A141,'Kontrolní List'!AA$1)</f>
        <v>0</v>
      </c>
      <c r="AB141">
        <f t="shared" si="66"/>
        <v>0</v>
      </c>
      <c r="AC141">
        <f>INDEX(Data!$C$5:$BP$360,'Kontrolní List'!$A141,'Kontrolní List'!AC$1)</f>
        <v>0</v>
      </c>
      <c r="AD141">
        <f>INDEX(Data!$C$5:$BP$360,'Kontrolní List'!$A141,'Kontrolní List'!AD$1)</f>
        <v>0</v>
      </c>
      <c r="AE141">
        <f>INDEX(Data!$C$5:$BP$360,'Kontrolní List'!$A141,'Kontrolní List'!AE$1)</f>
        <v>0</v>
      </c>
      <c r="AF141">
        <f>INDEX(Data!$C$5:$BP$360,'Kontrolní List'!$A141,'Kontrolní List'!AF$1)</f>
        <v>0</v>
      </c>
      <c r="AG141">
        <f>INDEX(Data!$C$5:$BP$360,'Kontrolní List'!$A141,'Kontrolní List'!AG$1)</f>
        <v>0</v>
      </c>
      <c r="AH141">
        <f>INDEX(Data!$C$5:$BP$360,'Kontrolní List'!$A141,'Kontrolní List'!AH$1)</f>
        <v>0</v>
      </c>
      <c r="AI141">
        <f>INDEX(Data!$C$5:$BP$360,'Kontrolní List'!$A141,'Kontrolní List'!AI$1)</f>
        <v>0</v>
      </c>
      <c r="AJ141">
        <f>INDEX(Data!$C$5:$BP$360,'Kontrolní List'!$A141,'Kontrolní List'!AJ$1)</f>
        <v>0</v>
      </c>
      <c r="AK141">
        <f>INDEX(Data!$C$5:$BP$360,'Kontrolní List'!$A141,'Kontrolní List'!AK$1)</f>
        <v>0</v>
      </c>
      <c r="AL141">
        <f t="shared" si="67"/>
        <v>0</v>
      </c>
      <c r="AM141">
        <f>INDEX(Data!$C$5:$BP$360,'Kontrolní List'!$A141,'Kontrolní List'!AM$1)</f>
        <v>0</v>
      </c>
      <c r="AN141">
        <f>INDEX(Data!$C$5:$BP$360,'Kontrolní List'!$A141,'Kontrolní List'!AN$1)</f>
        <v>0</v>
      </c>
      <c r="AO141" t="e">
        <f>INDEX(Data!$C$5:$BP$360,'Kontrolní List'!$A141,'Kontrolní List'!AO$1)</f>
        <v>#VALUE!</v>
      </c>
      <c r="AP141" t="b">
        <f t="shared" si="68"/>
        <v>1</v>
      </c>
      <c r="AQ141" t="b">
        <f t="shared" si="69"/>
        <v>1</v>
      </c>
      <c r="AR141" t="e">
        <f t="shared" si="70"/>
        <v>#VALUE!</v>
      </c>
      <c r="AT141" s="35" t="e">
        <f t="shared" si="71"/>
        <v>#VALUE!</v>
      </c>
      <c r="AU141" s="36" t="s">
        <v>570</v>
      </c>
    </row>
    <row r="142" spans="1:47" x14ac:dyDescent="0.25">
      <c r="A142">
        <v>140</v>
      </c>
      <c r="B142" t="str">
        <f>INDEX(Data!$C$5:$BP$360,'Kontrolní List'!$A142,'Kontrolní List'!B$1)</f>
        <v>KJ - Nové Zákupy</v>
      </c>
      <c r="C142" t="str">
        <f>INDEX(Data!$C$5:$BP$360,'Kontrolní List'!$A142,'Kontrolní List'!C$1)</f>
        <v>Únor</v>
      </c>
      <c r="D142" t="e">
        <f>INDEX(Data!$C$5:$BP$360,'Kontrolní List'!$A142,'Kontrolní List'!D$1)</f>
        <v>#VALUE!</v>
      </c>
      <c r="E142" t="e">
        <f>INDEX(Data!$C$5:$BP$360,'Kontrolní List'!$A142,'Kontrolní List'!E$1)</f>
        <v>#VALUE!</v>
      </c>
      <c r="F142" t="e">
        <f>INDEX(Data!$C$5:$BP$360,'Kontrolní List'!$A142,'Kontrolní List'!F$1)</f>
        <v>#VALUE!</v>
      </c>
      <c r="G142">
        <f>INDEX(Data!$C$5:$BP$360,'Kontrolní List'!$A142,'Kontrolní List'!G$1)</f>
        <v>34.667999999999999</v>
      </c>
      <c r="H142" t="e">
        <f t="shared" si="63"/>
        <v>#VALUE!</v>
      </c>
      <c r="I142">
        <f>INDEX(Data!$C$5:$BP$360,'Kontrolní List'!$A142,'Kontrolní List'!I$1)</f>
        <v>0</v>
      </c>
      <c r="J142">
        <f>INDEX(Data!$C$5:$BP$360,'Kontrolní List'!$A142,'Kontrolní List'!J$1)</f>
        <v>0</v>
      </c>
      <c r="K142">
        <f>INDEX(Data!$C$5:$BP$360,'Kontrolní List'!$A142,'Kontrolní List'!K$1)</f>
        <v>0</v>
      </c>
      <c r="L142">
        <f>INDEX(Data!$C$5:$BP$360,'Kontrolní List'!$A142,'Kontrolní List'!L$1)</f>
        <v>0</v>
      </c>
      <c r="M142">
        <f>INDEX(Data!$C$5:$BP$360,'Kontrolní List'!$A142,'Kontrolní List'!M$1)</f>
        <v>0</v>
      </c>
      <c r="N142">
        <f>INDEX(Data!$C$5:$BP$360,'Kontrolní List'!$A142,'Kontrolní List'!N$1)</f>
        <v>0</v>
      </c>
      <c r="O142">
        <f t="shared" si="64"/>
        <v>0</v>
      </c>
      <c r="P142">
        <f>INDEX(Data!$C$5:$BP$360,'Kontrolní List'!$A142,'Kontrolní List'!P$1)</f>
        <v>0</v>
      </c>
      <c r="Q142">
        <f>INDEX(Data!$C$5:$BP$360,'Kontrolní List'!$A142,'Kontrolní List'!Q$1)</f>
        <v>0</v>
      </c>
      <c r="R142">
        <f t="shared" si="65"/>
        <v>0</v>
      </c>
      <c r="S142">
        <f>INDEX(Data!$C$5:$BP$360,'Kontrolní List'!$A142,'Kontrolní List'!S$1)</f>
        <v>0</v>
      </c>
      <c r="T142">
        <f>INDEX(Data!$C$5:$BP$360,'Kontrolní List'!$A142,'Kontrolní List'!T$1)</f>
        <v>0</v>
      </c>
      <c r="U142">
        <f>INDEX(Data!$C$5:$BP$360,'Kontrolní List'!$A142,'Kontrolní List'!U$1)</f>
        <v>0</v>
      </c>
      <c r="V142">
        <f>INDEX(Data!$C$5:$BP$360,'Kontrolní List'!$A142,'Kontrolní List'!V$1)</f>
        <v>0</v>
      </c>
      <c r="W142">
        <f>INDEX(Data!$C$5:$BP$360,'Kontrolní List'!$A142,'Kontrolní List'!W$1)</f>
        <v>0</v>
      </c>
      <c r="X142">
        <f>INDEX(Data!$C$5:$BP$360,'Kontrolní List'!$A142,'Kontrolní List'!X$1)</f>
        <v>0</v>
      </c>
      <c r="Y142">
        <f>INDEX(Data!$C$5:$BP$360,'Kontrolní List'!$A142,'Kontrolní List'!Y$1)</f>
        <v>0</v>
      </c>
      <c r="Z142">
        <f>INDEX(Data!$C$5:$BP$360,'Kontrolní List'!$A142,'Kontrolní List'!Z$1)</f>
        <v>0</v>
      </c>
      <c r="AA142">
        <f>INDEX(Data!$C$5:$BP$360,'Kontrolní List'!$A142,'Kontrolní List'!AA$1)</f>
        <v>0</v>
      </c>
      <c r="AB142">
        <f t="shared" si="66"/>
        <v>0</v>
      </c>
      <c r="AC142">
        <f>INDEX(Data!$C$5:$BP$360,'Kontrolní List'!$A142,'Kontrolní List'!AC$1)</f>
        <v>0</v>
      </c>
      <c r="AD142">
        <f>INDEX(Data!$C$5:$BP$360,'Kontrolní List'!$A142,'Kontrolní List'!AD$1)</f>
        <v>0</v>
      </c>
      <c r="AE142">
        <f>INDEX(Data!$C$5:$BP$360,'Kontrolní List'!$A142,'Kontrolní List'!AE$1)</f>
        <v>0</v>
      </c>
      <c r="AF142">
        <f>INDEX(Data!$C$5:$BP$360,'Kontrolní List'!$A142,'Kontrolní List'!AF$1)</f>
        <v>0</v>
      </c>
      <c r="AG142">
        <f>INDEX(Data!$C$5:$BP$360,'Kontrolní List'!$A142,'Kontrolní List'!AG$1)</f>
        <v>0</v>
      </c>
      <c r="AH142">
        <f>INDEX(Data!$C$5:$BP$360,'Kontrolní List'!$A142,'Kontrolní List'!AH$1)</f>
        <v>0</v>
      </c>
      <c r="AI142">
        <f>INDEX(Data!$C$5:$BP$360,'Kontrolní List'!$A142,'Kontrolní List'!AI$1)</f>
        <v>0</v>
      </c>
      <c r="AJ142">
        <f>INDEX(Data!$C$5:$BP$360,'Kontrolní List'!$A142,'Kontrolní List'!AJ$1)</f>
        <v>0</v>
      </c>
      <c r="AK142">
        <f>INDEX(Data!$C$5:$BP$360,'Kontrolní List'!$A142,'Kontrolní List'!AK$1)</f>
        <v>0</v>
      </c>
      <c r="AL142">
        <f t="shared" si="67"/>
        <v>0</v>
      </c>
      <c r="AM142">
        <f>INDEX(Data!$C$5:$BP$360,'Kontrolní List'!$A142,'Kontrolní List'!AM$1)</f>
        <v>0</v>
      </c>
      <c r="AN142">
        <f>INDEX(Data!$C$5:$BP$360,'Kontrolní List'!$A142,'Kontrolní List'!AN$1)</f>
        <v>0</v>
      </c>
      <c r="AO142" t="e">
        <f>INDEX(Data!$C$5:$BP$360,'Kontrolní List'!$A142,'Kontrolní List'!AO$1)</f>
        <v>#VALUE!</v>
      </c>
      <c r="AP142" t="b">
        <f t="shared" si="68"/>
        <v>1</v>
      </c>
      <c r="AQ142" t="b">
        <f t="shared" si="69"/>
        <v>1</v>
      </c>
      <c r="AR142" t="e">
        <f t="shared" si="70"/>
        <v>#VALUE!</v>
      </c>
      <c r="AT142" s="35" t="e">
        <f t="shared" si="71"/>
        <v>#VALUE!</v>
      </c>
      <c r="AU142" s="36" t="s">
        <v>570</v>
      </c>
    </row>
    <row r="143" spans="1:47" x14ac:dyDescent="0.25">
      <c r="A143">
        <v>141</v>
      </c>
      <c r="B143" t="str">
        <f>INDEX(Data!$C$5:$BP$360,'Kontrolní List'!$A143,'Kontrolní List'!B$1)</f>
        <v>KJ - Klatovy</v>
      </c>
      <c r="C143" t="str">
        <f>INDEX(Data!$C$5:$BP$360,'Kontrolní List'!$A143,'Kontrolní List'!C$1)</f>
        <v>Únor</v>
      </c>
      <c r="D143" t="e">
        <f>INDEX(Data!$C$5:$BP$360,'Kontrolní List'!$A143,'Kontrolní List'!D$1)</f>
        <v>#VALUE!</v>
      </c>
      <c r="E143" t="e">
        <f>INDEX(Data!$C$5:$BP$360,'Kontrolní List'!$A143,'Kontrolní List'!E$1)</f>
        <v>#VALUE!</v>
      </c>
      <c r="F143" t="e">
        <f>INDEX(Data!$C$5:$BP$360,'Kontrolní List'!$A143,'Kontrolní List'!F$1)</f>
        <v>#VALUE!</v>
      </c>
      <c r="G143" t="e">
        <f>INDEX(Data!$C$5:$BP$360,'Kontrolní List'!$A143,'Kontrolní List'!G$1)</f>
        <v>#VALUE!</v>
      </c>
      <c r="H143" t="e">
        <f t="shared" si="63"/>
        <v>#VALUE!</v>
      </c>
      <c r="I143">
        <f>INDEX(Data!$C$5:$BP$360,'Kontrolní List'!$A143,'Kontrolní List'!I$1)</f>
        <v>0</v>
      </c>
      <c r="J143">
        <f>INDEX(Data!$C$5:$BP$360,'Kontrolní List'!$A143,'Kontrolní List'!J$1)</f>
        <v>0</v>
      </c>
      <c r="K143">
        <f>INDEX(Data!$C$5:$BP$360,'Kontrolní List'!$A143,'Kontrolní List'!K$1)</f>
        <v>0</v>
      </c>
      <c r="L143">
        <f>INDEX(Data!$C$5:$BP$360,'Kontrolní List'!$A143,'Kontrolní List'!L$1)</f>
        <v>0</v>
      </c>
      <c r="M143">
        <f>INDEX(Data!$C$5:$BP$360,'Kontrolní List'!$A143,'Kontrolní List'!M$1)</f>
        <v>0</v>
      </c>
      <c r="N143">
        <f>INDEX(Data!$C$5:$BP$360,'Kontrolní List'!$A143,'Kontrolní List'!N$1)</f>
        <v>0</v>
      </c>
      <c r="O143">
        <f t="shared" si="64"/>
        <v>0</v>
      </c>
      <c r="P143">
        <f>INDEX(Data!$C$5:$BP$360,'Kontrolní List'!$A143,'Kontrolní List'!P$1)</f>
        <v>0</v>
      </c>
      <c r="Q143">
        <f>INDEX(Data!$C$5:$BP$360,'Kontrolní List'!$A143,'Kontrolní List'!Q$1)</f>
        <v>0</v>
      </c>
      <c r="R143">
        <f t="shared" si="65"/>
        <v>0</v>
      </c>
      <c r="S143">
        <f>INDEX(Data!$C$5:$BP$360,'Kontrolní List'!$A143,'Kontrolní List'!S$1)</f>
        <v>0</v>
      </c>
      <c r="T143">
        <f>INDEX(Data!$C$5:$BP$360,'Kontrolní List'!$A143,'Kontrolní List'!T$1)</f>
        <v>0</v>
      </c>
      <c r="U143">
        <f>INDEX(Data!$C$5:$BP$360,'Kontrolní List'!$A143,'Kontrolní List'!U$1)</f>
        <v>0</v>
      </c>
      <c r="V143">
        <f>INDEX(Data!$C$5:$BP$360,'Kontrolní List'!$A143,'Kontrolní List'!V$1)</f>
        <v>0</v>
      </c>
      <c r="W143">
        <f>INDEX(Data!$C$5:$BP$360,'Kontrolní List'!$A143,'Kontrolní List'!W$1)</f>
        <v>0</v>
      </c>
      <c r="X143">
        <f>INDEX(Data!$C$5:$BP$360,'Kontrolní List'!$A143,'Kontrolní List'!X$1)</f>
        <v>0</v>
      </c>
      <c r="Y143">
        <f>INDEX(Data!$C$5:$BP$360,'Kontrolní List'!$A143,'Kontrolní List'!Y$1)</f>
        <v>0</v>
      </c>
      <c r="Z143">
        <f>INDEX(Data!$C$5:$BP$360,'Kontrolní List'!$A143,'Kontrolní List'!Z$1)</f>
        <v>0</v>
      </c>
      <c r="AA143">
        <f>INDEX(Data!$C$5:$BP$360,'Kontrolní List'!$A143,'Kontrolní List'!AA$1)</f>
        <v>0</v>
      </c>
      <c r="AB143">
        <f t="shared" si="66"/>
        <v>0</v>
      </c>
      <c r="AC143">
        <f>INDEX(Data!$C$5:$BP$360,'Kontrolní List'!$A143,'Kontrolní List'!AC$1)</f>
        <v>0</v>
      </c>
      <c r="AD143">
        <f>INDEX(Data!$C$5:$BP$360,'Kontrolní List'!$A143,'Kontrolní List'!AD$1)</f>
        <v>0</v>
      </c>
      <c r="AE143">
        <f>INDEX(Data!$C$5:$BP$360,'Kontrolní List'!$A143,'Kontrolní List'!AE$1)</f>
        <v>0</v>
      </c>
      <c r="AF143">
        <f>INDEX(Data!$C$5:$BP$360,'Kontrolní List'!$A143,'Kontrolní List'!AF$1)</f>
        <v>0</v>
      </c>
      <c r="AG143">
        <f>INDEX(Data!$C$5:$BP$360,'Kontrolní List'!$A143,'Kontrolní List'!AG$1)</f>
        <v>0</v>
      </c>
      <c r="AH143">
        <f>INDEX(Data!$C$5:$BP$360,'Kontrolní List'!$A143,'Kontrolní List'!AH$1)</f>
        <v>0</v>
      </c>
      <c r="AI143">
        <f>INDEX(Data!$C$5:$BP$360,'Kontrolní List'!$A143,'Kontrolní List'!AI$1)</f>
        <v>0</v>
      </c>
      <c r="AJ143">
        <f>INDEX(Data!$C$5:$BP$360,'Kontrolní List'!$A143,'Kontrolní List'!AJ$1)</f>
        <v>0</v>
      </c>
      <c r="AK143">
        <f>INDEX(Data!$C$5:$BP$360,'Kontrolní List'!$A143,'Kontrolní List'!AK$1)</f>
        <v>0</v>
      </c>
      <c r="AL143">
        <f t="shared" si="67"/>
        <v>0</v>
      </c>
      <c r="AM143">
        <f>INDEX(Data!$C$5:$BP$360,'Kontrolní List'!$A143,'Kontrolní List'!AM$1)</f>
        <v>0</v>
      </c>
      <c r="AN143">
        <f>INDEX(Data!$C$5:$BP$360,'Kontrolní List'!$A143,'Kontrolní List'!AN$1)</f>
        <v>0</v>
      </c>
      <c r="AO143" t="e">
        <f>INDEX(Data!$C$5:$BP$360,'Kontrolní List'!$A143,'Kontrolní List'!AO$1)</f>
        <v>#VALUE!</v>
      </c>
      <c r="AP143" t="b">
        <f t="shared" si="68"/>
        <v>1</v>
      </c>
      <c r="AQ143" t="b">
        <f t="shared" si="69"/>
        <v>1</v>
      </c>
      <c r="AR143" t="e">
        <f t="shared" si="70"/>
        <v>#VALUE!</v>
      </c>
      <c r="AT143" s="35" t="e">
        <f t="shared" si="71"/>
        <v>#VALUE!</v>
      </c>
      <c r="AU143" s="36" t="s">
        <v>570</v>
      </c>
    </row>
    <row r="144" spans="1:47" x14ac:dyDescent="0.25">
      <c r="A144">
        <v>142</v>
      </c>
      <c r="B144" t="str">
        <f>INDEX(Data!$C$5:$BP$360,'Kontrolní List'!$A144,'Kontrolní List'!B$1)</f>
        <v>KJ - Jihlava SAPELI</v>
      </c>
      <c r="C144" t="str">
        <f>INDEX(Data!$C$5:$BP$360,'Kontrolní List'!$A144,'Kontrolní List'!C$1)</f>
        <v>Únor</v>
      </c>
      <c r="D144" t="e">
        <f>INDEX(Data!$C$5:$BP$360,'Kontrolní List'!$A144,'Kontrolní List'!D$1)</f>
        <v>#VALUE!</v>
      </c>
      <c r="E144" t="e">
        <f>INDEX(Data!$C$5:$BP$360,'Kontrolní List'!$A144,'Kontrolní List'!E$1)</f>
        <v>#VALUE!</v>
      </c>
      <c r="F144" t="e">
        <f>INDEX(Data!$C$5:$BP$360,'Kontrolní List'!$A144,'Kontrolní List'!F$1)</f>
        <v>#VALUE!</v>
      </c>
      <c r="G144" t="e">
        <f>INDEX(Data!$C$5:$BP$360,'Kontrolní List'!$A144,'Kontrolní List'!G$1)</f>
        <v>#VALUE!</v>
      </c>
      <c r="H144" t="e">
        <f t="shared" ref="H144:H146" si="72">D144-E144-F144</f>
        <v>#VALUE!</v>
      </c>
      <c r="I144">
        <f>INDEX(Data!$C$5:$BP$360,'Kontrolní List'!$A144,'Kontrolní List'!I$1)</f>
        <v>0</v>
      </c>
      <c r="J144">
        <f>INDEX(Data!$C$5:$BP$360,'Kontrolní List'!$A144,'Kontrolní List'!J$1)</f>
        <v>0</v>
      </c>
      <c r="K144">
        <f>INDEX(Data!$C$5:$BP$360,'Kontrolní List'!$A144,'Kontrolní List'!K$1)</f>
        <v>0</v>
      </c>
      <c r="L144">
        <f>INDEX(Data!$C$5:$BP$360,'Kontrolní List'!$A144,'Kontrolní List'!L$1)</f>
        <v>0</v>
      </c>
      <c r="M144">
        <f>INDEX(Data!$C$5:$BP$360,'Kontrolní List'!$A144,'Kontrolní List'!M$1)</f>
        <v>0</v>
      </c>
      <c r="N144">
        <f>INDEX(Data!$C$5:$BP$360,'Kontrolní List'!$A144,'Kontrolní List'!N$1)</f>
        <v>0</v>
      </c>
      <c r="O144">
        <f t="shared" ref="O144:O146" si="73">I144-J144-K144-L144-M144-N144</f>
        <v>0</v>
      </c>
      <c r="P144">
        <f>INDEX(Data!$C$5:$BP$360,'Kontrolní List'!$A144,'Kontrolní List'!P$1)</f>
        <v>0</v>
      </c>
      <c r="Q144">
        <f>INDEX(Data!$C$5:$BP$360,'Kontrolní List'!$A144,'Kontrolní List'!Q$1)</f>
        <v>0</v>
      </c>
      <c r="R144">
        <f t="shared" ref="R144:R146" si="74">P144-Q144</f>
        <v>0</v>
      </c>
      <c r="S144">
        <f>INDEX(Data!$C$5:$BP$360,'Kontrolní List'!$A144,'Kontrolní List'!S$1)</f>
        <v>0</v>
      </c>
      <c r="T144">
        <f>INDEX(Data!$C$5:$BP$360,'Kontrolní List'!$A144,'Kontrolní List'!T$1)</f>
        <v>0</v>
      </c>
      <c r="U144">
        <f>INDEX(Data!$C$5:$BP$360,'Kontrolní List'!$A144,'Kontrolní List'!U$1)</f>
        <v>0</v>
      </c>
      <c r="V144">
        <f>INDEX(Data!$C$5:$BP$360,'Kontrolní List'!$A144,'Kontrolní List'!V$1)</f>
        <v>0</v>
      </c>
      <c r="W144">
        <f>INDEX(Data!$C$5:$BP$360,'Kontrolní List'!$A144,'Kontrolní List'!W$1)</f>
        <v>0</v>
      </c>
      <c r="X144">
        <f>INDEX(Data!$C$5:$BP$360,'Kontrolní List'!$A144,'Kontrolní List'!X$1)</f>
        <v>0</v>
      </c>
      <c r="Y144">
        <f>INDEX(Data!$C$5:$BP$360,'Kontrolní List'!$A144,'Kontrolní List'!Y$1)</f>
        <v>0</v>
      </c>
      <c r="Z144">
        <f>INDEX(Data!$C$5:$BP$360,'Kontrolní List'!$A144,'Kontrolní List'!Z$1)</f>
        <v>0</v>
      </c>
      <c r="AA144">
        <f>INDEX(Data!$C$5:$BP$360,'Kontrolní List'!$A144,'Kontrolní List'!AA$1)</f>
        <v>0</v>
      </c>
      <c r="AB144">
        <f t="shared" ref="AB144:AB146" si="75">SUM(S144:AA144)-N144</f>
        <v>0</v>
      </c>
      <c r="AC144">
        <f>INDEX(Data!$C$5:$BP$360,'Kontrolní List'!$A144,'Kontrolní List'!AC$1)</f>
        <v>0</v>
      </c>
      <c r="AD144">
        <f>INDEX(Data!$C$5:$BP$360,'Kontrolní List'!$A144,'Kontrolní List'!AD$1)</f>
        <v>0</v>
      </c>
      <c r="AE144">
        <f>INDEX(Data!$C$5:$BP$360,'Kontrolní List'!$A144,'Kontrolní List'!AE$1)</f>
        <v>0</v>
      </c>
      <c r="AF144">
        <f>INDEX(Data!$C$5:$BP$360,'Kontrolní List'!$A144,'Kontrolní List'!AF$1)</f>
        <v>0</v>
      </c>
      <c r="AG144">
        <f>INDEX(Data!$C$5:$BP$360,'Kontrolní List'!$A144,'Kontrolní List'!AG$1)</f>
        <v>0</v>
      </c>
      <c r="AH144">
        <f>INDEX(Data!$C$5:$BP$360,'Kontrolní List'!$A144,'Kontrolní List'!AH$1)</f>
        <v>0</v>
      </c>
      <c r="AI144">
        <f>INDEX(Data!$C$5:$BP$360,'Kontrolní List'!$A144,'Kontrolní List'!AI$1)</f>
        <v>0</v>
      </c>
      <c r="AJ144">
        <f>INDEX(Data!$C$5:$BP$360,'Kontrolní List'!$A144,'Kontrolní List'!AJ$1)</f>
        <v>0</v>
      </c>
      <c r="AK144">
        <f>INDEX(Data!$C$5:$BP$360,'Kontrolní List'!$A144,'Kontrolní List'!AK$1)</f>
        <v>0</v>
      </c>
      <c r="AL144">
        <f t="shared" ref="AL144:AL146" si="76">SUM(AC144:AK144)-Q144</f>
        <v>0</v>
      </c>
      <c r="AM144">
        <f>INDEX(Data!$C$5:$BP$360,'Kontrolní List'!$A144,'Kontrolní List'!AM$1)</f>
        <v>0</v>
      </c>
      <c r="AN144">
        <f>INDEX(Data!$C$5:$BP$360,'Kontrolní List'!$A144,'Kontrolní List'!AN$1)</f>
        <v>0</v>
      </c>
      <c r="AO144" t="e">
        <f>INDEX(Data!$C$5:$BP$360,'Kontrolní List'!$A144,'Kontrolní List'!AO$1)</f>
        <v>#VALUE!</v>
      </c>
      <c r="AP144" t="b">
        <f t="shared" ref="AP144:AP146" si="77">EXACT(AM144,I144)</f>
        <v>1</v>
      </c>
      <c r="AQ144" t="b">
        <f t="shared" ref="AQ144:AQ146" si="78">EXACT(AN144,P144)</f>
        <v>1</v>
      </c>
      <c r="AR144" t="e">
        <f t="shared" ref="AR144:AR146" si="79">EXACT(AO144,D144)</f>
        <v>#VALUE!</v>
      </c>
      <c r="AT144" s="35" t="e">
        <f t="shared" si="71"/>
        <v>#VALUE!</v>
      </c>
      <c r="AU144" s="36" t="s">
        <v>570</v>
      </c>
    </row>
    <row r="145" spans="1:47" x14ac:dyDescent="0.25">
      <c r="A145">
        <v>143</v>
      </c>
      <c r="B145" t="str">
        <f>INDEX(Data!$C$5:$BP$360,'Kontrolní List'!$A145,'Kontrolní List'!B$1)</f>
        <v>KJ - Rokycany, na Pátku</v>
      </c>
      <c r="C145" t="str">
        <f>INDEX(Data!$C$5:$BP$360,'Kontrolní List'!$A145,'Kontrolní List'!C$1)</f>
        <v>Únor</v>
      </c>
      <c r="D145">
        <f>INDEX(Data!$C$5:$BP$360,'Kontrolní List'!$A145,'Kontrolní List'!D$1)</f>
        <v>0</v>
      </c>
      <c r="E145">
        <f>INDEX(Data!$C$5:$BP$360,'Kontrolní List'!$A145,'Kontrolní List'!E$1)</f>
        <v>0</v>
      </c>
      <c r="F145">
        <f>INDEX(Data!$C$5:$BP$360,'Kontrolní List'!$A145,'Kontrolní List'!F$1)</f>
        <v>0</v>
      </c>
      <c r="G145">
        <f>INDEX(Data!$C$5:$BP$360,'Kontrolní List'!$A145,'Kontrolní List'!G$1)</f>
        <v>35.478999999999999</v>
      </c>
      <c r="H145">
        <f t="shared" si="72"/>
        <v>0</v>
      </c>
      <c r="I145">
        <f>INDEX(Data!$C$5:$BP$360,'Kontrolní List'!$A145,'Kontrolní List'!I$1)</f>
        <v>0</v>
      </c>
      <c r="J145">
        <f>INDEX(Data!$C$5:$BP$360,'Kontrolní List'!$A145,'Kontrolní List'!J$1)</f>
        <v>0</v>
      </c>
      <c r="K145">
        <f>INDEX(Data!$C$5:$BP$360,'Kontrolní List'!$A145,'Kontrolní List'!K$1)</f>
        <v>0</v>
      </c>
      <c r="L145">
        <f>INDEX(Data!$C$5:$BP$360,'Kontrolní List'!$A145,'Kontrolní List'!L$1)</f>
        <v>0</v>
      </c>
      <c r="M145">
        <f>INDEX(Data!$C$5:$BP$360,'Kontrolní List'!$A145,'Kontrolní List'!M$1)</f>
        <v>0</v>
      </c>
      <c r="N145">
        <f>INDEX(Data!$C$5:$BP$360,'Kontrolní List'!$A145,'Kontrolní List'!N$1)</f>
        <v>0</v>
      </c>
      <c r="O145">
        <f t="shared" si="73"/>
        <v>0</v>
      </c>
      <c r="P145">
        <f>INDEX(Data!$C$5:$BP$360,'Kontrolní List'!$A145,'Kontrolní List'!P$1)</f>
        <v>0</v>
      </c>
      <c r="Q145">
        <f>INDEX(Data!$C$5:$BP$360,'Kontrolní List'!$A145,'Kontrolní List'!Q$1)</f>
        <v>0</v>
      </c>
      <c r="R145">
        <f t="shared" si="74"/>
        <v>0</v>
      </c>
      <c r="S145">
        <f>INDEX(Data!$C$5:$BP$360,'Kontrolní List'!$A145,'Kontrolní List'!S$1)</f>
        <v>0</v>
      </c>
      <c r="T145">
        <f>INDEX(Data!$C$5:$BP$360,'Kontrolní List'!$A145,'Kontrolní List'!T$1)</f>
        <v>0</v>
      </c>
      <c r="U145">
        <f>INDEX(Data!$C$5:$BP$360,'Kontrolní List'!$A145,'Kontrolní List'!U$1)</f>
        <v>0</v>
      </c>
      <c r="V145">
        <f>INDEX(Data!$C$5:$BP$360,'Kontrolní List'!$A145,'Kontrolní List'!V$1)</f>
        <v>0</v>
      </c>
      <c r="W145">
        <f>INDEX(Data!$C$5:$BP$360,'Kontrolní List'!$A145,'Kontrolní List'!W$1)</f>
        <v>0</v>
      </c>
      <c r="X145">
        <f>INDEX(Data!$C$5:$BP$360,'Kontrolní List'!$A145,'Kontrolní List'!X$1)</f>
        <v>0</v>
      </c>
      <c r="Y145">
        <f>INDEX(Data!$C$5:$BP$360,'Kontrolní List'!$A145,'Kontrolní List'!Y$1)</f>
        <v>0</v>
      </c>
      <c r="Z145">
        <f>INDEX(Data!$C$5:$BP$360,'Kontrolní List'!$A145,'Kontrolní List'!Z$1)</f>
        <v>0</v>
      </c>
      <c r="AA145">
        <f>INDEX(Data!$C$5:$BP$360,'Kontrolní List'!$A145,'Kontrolní List'!AA$1)</f>
        <v>0</v>
      </c>
      <c r="AB145">
        <f t="shared" si="75"/>
        <v>0</v>
      </c>
      <c r="AC145">
        <f>INDEX(Data!$C$5:$BP$360,'Kontrolní List'!$A145,'Kontrolní List'!AC$1)</f>
        <v>0</v>
      </c>
      <c r="AD145">
        <f>INDEX(Data!$C$5:$BP$360,'Kontrolní List'!$A145,'Kontrolní List'!AD$1)</f>
        <v>0</v>
      </c>
      <c r="AE145">
        <f>INDEX(Data!$C$5:$BP$360,'Kontrolní List'!$A145,'Kontrolní List'!AE$1)</f>
        <v>0</v>
      </c>
      <c r="AF145">
        <f>INDEX(Data!$C$5:$BP$360,'Kontrolní List'!$A145,'Kontrolní List'!AF$1)</f>
        <v>0</v>
      </c>
      <c r="AG145">
        <f>INDEX(Data!$C$5:$BP$360,'Kontrolní List'!$A145,'Kontrolní List'!AG$1)</f>
        <v>0</v>
      </c>
      <c r="AH145">
        <f>INDEX(Data!$C$5:$BP$360,'Kontrolní List'!$A145,'Kontrolní List'!AH$1)</f>
        <v>0</v>
      </c>
      <c r="AI145">
        <f>INDEX(Data!$C$5:$BP$360,'Kontrolní List'!$A145,'Kontrolní List'!AI$1)</f>
        <v>0</v>
      </c>
      <c r="AJ145">
        <f>INDEX(Data!$C$5:$BP$360,'Kontrolní List'!$A145,'Kontrolní List'!AJ$1)</f>
        <v>0</v>
      </c>
      <c r="AK145">
        <f>INDEX(Data!$C$5:$BP$360,'Kontrolní List'!$A145,'Kontrolní List'!AK$1)</f>
        <v>0</v>
      </c>
      <c r="AL145">
        <f t="shared" si="76"/>
        <v>0</v>
      </c>
      <c r="AM145">
        <f>INDEX(Data!$C$5:$BP$360,'Kontrolní List'!$A145,'Kontrolní List'!AM$1)</f>
        <v>0</v>
      </c>
      <c r="AN145">
        <f>INDEX(Data!$C$5:$BP$360,'Kontrolní List'!$A145,'Kontrolní List'!AN$1)</f>
        <v>0</v>
      </c>
      <c r="AO145">
        <f>INDEX(Data!$C$5:$BP$360,'Kontrolní List'!$A145,'Kontrolní List'!AO$1)</f>
        <v>0</v>
      </c>
      <c r="AP145" t="b">
        <f t="shared" si="77"/>
        <v>1</v>
      </c>
      <c r="AQ145" t="b">
        <f t="shared" si="78"/>
        <v>1</v>
      </c>
      <c r="AR145" t="b">
        <f t="shared" si="79"/>
        <v>1</v>
      </c>
      <c r="AT145" s="35"/>
      <c r="AU145" s="36" t="s">
        <v>570</v>
      </c>
    </row>
    <row r="146" spans="1:47" x14ac:dyDescent="0.25">
      <c r="A146">
        <v>144</v>
      </c>
      <c r="B146" t="str">
        <f>INDEX(Data!$C$5:$BP$360,'Kontrolní List'!$A146,'Kontrolní List'!B$1)</f>
        <v>KJ - COLORLAK</v>
      </c>
      <c r="C146" t="str">
        <f>INDEX(Data!$C$5:$BP$360,'Kontrolní List'!$A146,'Kontrolní List'!C$1)</f>
        <v>Únor</v>
      </c>
      <c r="D146">
        <f>INDEX(Data!$C$5:$BP$360,'Kontrolní List'!$A146,'Kontrolní List'!D$1)</f>
        <v>0</v>
      </c>
      <c r="E146">
        <f>INDEX(Data!$C$5:$BP$360,'Kontrolní List'!$A146,'Kontrolní List'!E$1)</f>
        <v>0</v>
      </c>
      <c r="F146">
        <f>INDEX(Data!$C$5:$BP$360,'Kontrolní List'!$A146,'Kontrolní List'!F$1)</f>
        <v>0</v>
      </c>
      <c r="G146">
        <f>INDEX(Data!$C$5:$BP$360,'Kontrolní List'!$A146,'Kontrolní List'!G$1)</f>
        <v>0</v>
      </c>
      <c r="H146">
        <f t="shared" si="72"/>
        <v>0</v>
      </c>
      <c r="I146">
        <f>INDEX(Data!$C$5:$BP$360,'Kontrolní List'!$A146,'Kontrolní List'!I$1)</f>
        <v>0</v>
      </c>
      <c r="J146">
        <f>INDEX(Data!$C$5:$BP$360,'Kontrolní List'!$A146,'Kontrolní List'!J$1)</f>
        <v>0</v>
      </c>
      <c r="K146">
        <f>INDEX(Data!$C$5:$BP$360,'Kontrolní List'!$A146,'Kontrolní List'!K$1)</f>
        <v>0</v>
      </c>
      <c r="L146">
        <f>INDEX(Data!$C$5:$BP$360,'Kontrolní List'!$A146,'Kontrolní List'!L$1)</f>
        <v>0</v>
      </c>
      <c r="M146">
        <f>INDEX(Data!$C$5:$BP$360,'Kontrolní List'!$A146,'Kontrolní List'!M$1)</f>
        <v>0</v>
      </c>
      <c r="N146">
        <f>INDEX(Data!$C$5:$BP$360,'Kontrolní List'!$A146,'Kontrolní List'!N$1)</f>
        <v>0</v>
      </c>
      <c r="O146">
        <f t="shared" si="73"/>
        <v>0</v>
      </c>
      <c r="P146">
        <f>INDEX(Data!$C$5:$BP$360,'Kontrolní List'!$A146,'Kontrolní List'!P$1)</f>
        <v>0</v>
      </c>
      <c r="Q146">
        <f>INDEX(Data!$C$5:$BP$360,'Kontrolní List'!$A146,'Kontrolní List'!Q$1)</f>
        <v>0</v>
      </c>
      <c r="R146">
        <f t="shared" si="74"/>
        <v>0</v>
      </c>
      <c r="S146">
        <f>INDEX(Data!$C$5:$BP$360,'Kontrolní List'!$A146,'Kontrolní List'!S$1)</f>
        <v>0</v>
      </c>
      <c r="T146">
        <f>INDEX(Data!$C$5:$BP$360,'Kontrolní List'!$A146,'Kontrolní List'!T$1)</f>
        <v>0</v>
      </c>
      <c r="U146">
        <f>INDEX(Data!$C$5:$BP$360,'Kontrolní List'!$A146,'Kontrolní List'!U$1)</f>
        <v>0</v>
      </c>
      <c r="V146">
        <f>INDEX(Data!$C$5:$BP$360,'Kontrolní List'!$A146,'Kontrolní List'!V$1)</f>
        <v>0</v>
      </c>
      <c r="W146">
        <f>INDEX(Data!$C$5:$BP$360,'Kontrolní List'!$A146,'Kontrolní List'!W$1)</f>
        <v>0</v>
      </c>
      <c r="X146">
        <f>INDEX(Data!$C$5:$BP$360,'Kontrolní List'!$A146,'Kontrolní List'!X$1)</f>
        <v>0</v>
      </c>
      <c r="Y146">
        <f>INDEX(Data!$C$5:$BP$360,'Kontrolní List'!$A146,'Kontrolní List'!Y$1)</f>
        <v>0</v>
      </c>
      <c r="Z146">
        <f>INDEX(Data!$C$5:$BP$360,'Kontrolní List'!$A146,'Kontrolní List'!Z$1)</f>
        <v>0</v>
      </c>
      <c r="AA146">
        <f>INDEX(Data!$C$5:$BP$360,'Kontrolní List'!$A146,'Kontrolní List'!AA$1)</f>
        <v>0</v>
      </c>
      <c r="AB146">
        <f t="shared" si="75"/>
        <v>0</v>
      </c>
      <c r="AC146">
        <f>INDEX(Data!$C$5:$BP$360,'Kontrolní List'!$A146,'Kontrolní List'!AC$1)</f>
        <v>0</v>
      </c>
      <c r="AD146">
        <f>INDEX(Data!$C$5:$BP$360,'Kontrolní List'!$A146,'Kontrolní List'!AD$1)</f>
        <v>0</v>
      </c>
      <c r="AE146">
        <f>INDEX(Data!$C$5:$BP$360,'Kontrolní List'!$A146,'Kontrolní List'!AE$1)</f>
        <v>0</v>
      </c>
      <c r="AF146">
        <f>INDEX(Data!$C$5:$BP$360,'Kontrolní List'!$A146,'Kontrolní List'!AF$1)</f>
        <v>0</v>
      </c>
      <c r="AG146">
        <f>INDEX(Data!$C$5:$BP$360,'Kontrolní List'!$A146,'Kontrolní List'!AG$1)</f>
        <v>0</v>
      </c>
      <c r="AH146">
        <f>INDEX(Data!$C$5:$BP$360,'Kontrolní List'!$A146,'Kontrolní List'!AH$1)</f>
        <v>0</v>
      </c>
      <c r="AI146">
        <f>INDEX(Data!$C$5:$BP$360,'Kontrolní List'!$A146,'Kontrolní List'!AI$1)</f>
        <v>0</v>
      </c>
      <c r="AJ146">
        <f>INDEX(Data!$C$5:$BP$360,'Kontrolní List'!$A146,'Kontrolní List'!AJ$1)</f>
        <v>0</v>
      </c>
      <c r="AK146">
        <f>INDEX(Data!$C$5:$BP$360,'Kontrolní List'!$A146,'Kontrolní List'!AK$1)</f>
        <v>0</v>
      </c>
      <c r="AL146">
        <f t="shared" si="76"/>
        <v>0</v>
      </c>
      <c r="AM146">
        <f>INDEX(Data!$C$5:$BP$360,'Kontrolní List'!$A146,'Kontrolní List'!AM$1)</f>
        <v>0</v>
      </c>
      <c r="AN146">
        <f>INDEX(Data!$C$5:$BP$360,'Kontrolní List'!$A146,'Kontrolní List'!AN$1)</f>
        <v>0</v>
      </c>
      <c r="AO146">
        <f>INDEX(Data!$C$5:$BP$360,'Kontrolní List'!$A146,'Kontrolní List'!AO$1)</f>
        <v>0</v>
      </c>
      <c r="AP146" t="b">
        <f t="shared" si="77"/>
        <v>1</v>
      </c>
      <c r="AQ146" t="b">
        <f t="shared" si="78"/>
        <v>1</v>
      </c>
      <c r="AR146" t="b">
        <f t="shared" si="79"/>
        <v>1</v>
      </c>
      <c r="AT146" s="35"/>
      <c r="AU146" s="36" t="s">
        <v>570</v>
      </c>
    </row>
    <row r="147" spans="1:47" x14ac:dyDescent="0.25">
      <c r="A147">
        <v>145</v>
      </c>
    </row>
    <row r="148" spans="1:47" x14ac:dyDescent="0.25">
      <c r="A148">
        <v>146</v>
      </c>
    </row>
    <row r="149" spans="1:47" x14ac:dyDescent="0.25">
      <c r="A149">
        <v>147</v>
      </c>
    </row>
    <row r="150" spans="1:47" x14ac:dyDescent="0.25">
      <c r="A150">
        <v>148</v>
      </c>
    </row>
    <row r="151" spans="1:47" x14ac:dyDescent="0.25">
      <c r="A151">
        <v>149</v>
      </c>
    </row>
    <row r="152" spans="1:47" x14ac:dyDescent="0.25">
      <c r="A152">
        <v>150</v>
      </c>
    </row>
    <row r="153" spans="1:47" x14ac:dyDescent="0.25">
      <c r="A153">
        <v>151</v>
      </c>
    </row>
    <row r="154" spans="1:47" x14ac:dyDescent="0.25">
      <c r="A154">
        <v>152</v>
      </c>
    </row>
    <row r="155" spans="1:47" x14ac:dyDescent="0.25">
      <c r="A155">
        <v>153</v>
      </c>
    </row>
    <row r="156" spans="1:47" x14ac:dyDescent="0.25">
      <c r="A156">
        <v>154</v>
      </c>
    </row>
    <row r="157" spans="1:47" x14ac:dyDescent="0.25">
      <c r="A157">
        <v>155</v>
      </c>
    </row>
    <row r="158" spans="1:47" x14ac:dyDescent="0.25">
      <c r="A158">
        <v>156</v>
      </c>
    </row>
    <row r="159" spans="1:47" x14ac:dyDescent="0.25">
      <c r="A159">
        <v>157</v>
      </c>
    </row>
    <row r="160" spans="1:47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1" x14ac:dyDescent="0.25">
      <c r="A177">
        <v>175</v>
      </c>
    </row>
    <row r="178" spans="1:1" x14ac:dyDescent="0.25">
      <c r="A178">
        <v>176</v>
      </c>
    </row>
    <row r="179" spans="1:1" x14ac:dyDescent="0.25">
      <c r="A179">
        <v>177</v>
      </c>
    </row>
    <row r="180" spans="1:1" x14ac:dyDescent="0.25">
      <c r="A180">
        <v>178</v>
      </c>
    </row>
    <row r="181" spans="1:1" x14ac:dyDescent="0.25">
      <c r="A181">
        <v>179</v>
      </c>
    </row>
    <row r="182" spans="1:1" x14ac:dyDescent="0.25">
      <c r="A182">
        <v>180</v>
      </c>
    </row>
    <row r="183" spans="1:1" x14ac:dyDescent="0.25">
      <c r="A183">
        <v>181</v>
      </c>
    </row>
    <row r="184" spans="1:1" x14ac:dyDescent="0.25">
      <c r="A184">
        <v>182</v>
      </c>
    </row>
    <row r="185" spans="1:1" x14ac:dyDescent="0.25">
      <c r="A185">
        <v>183</v>
      </c>
    </row>
    <row r="186" spans="1:1" x14ac:dyDescent="0.25">
      <c r="A186">
        <v>184</v>
      </c>
    </row>
    <row r="187" spans="1:1" x14ac:dyDescent="0.25">
      <c r="A187">
        <v>185</v>
      </c>
    </row>
    <row r="188" spans="1:1" x14ac:dyDescent="0.25">
      <c r="A188">
        <v>186</v>
      </c>
    </row>
    <row r="189" spans="1:1" x14ac:dyDescent="0.25">
      <c r="A189">
        <v>187</v>
      </c>
    </row>
    <row r="190" spans="1:1" x14ac:dyDescent="0.25">
      <c r="A190">
        <v>188</v>
      </c>
    </row>
    <row r="191" spans="1:1" x14ac:dyDescent="0.25">
      <c r="A191">
        <v>189</v>
      </c>
    </row>
    <row r="192" spans="1:1" x14ac:dyDescent="0.25">
      <c r="A192">
        <v>190</v>
      </c>
    </row>
    <row r="193" spans="1:1" x14ac:dyDescent="0.25">
      <c r="A193">
        <v>191</v>
      </c>
    </row>
    <row r="194" spans="1:1" x14ac:dyDescent="0.25">
      <c r="A194">
        <v>192</v>
      </c>
    </row>
    <row r="195" spans="1:1" x14ac:dyDescent="0.25">
      <c r="A195">
        <v>193</v>
      </c>
    </row>
    <row r="196" spans="1:1" x14ac:dyDescent="0.25">
      <c r="A196">
        <v>194</v>
      </c>
    </row>
    <row r="197" spans="1:1" x14ac:dyDescent="0.25">
      <c r="A197">
        <v>195</v>
      </c>
    </row>
    <row r="198" spans="1:1" x14ac:dyDescent="0.25">
      <c r="A198">
        <v>196</v>
      </c>
    </row>
    <row r="199" spans="1:1" x14ac:dyDescent="0.25">
      <c r="A199">
        <v>197</v>
      </c>
    </row>
    <row r="200" spans="1:1" x14ac:dyDescent="0.25">
      <c r="A200">
        <v>198</v>
      </c>
    </row>
    <row r="201" spans="1:1" x14ac:dyDescent="0.25">
      <c r="A201">
        <v>199</v>
      </c>
    </row>
    <row r="202" spans="1:1" x14ac:dyDescent="0.25">
      <c r="A202">
        <v>200</v>
      </c>
    </row>
    <row r="203" spans="1:1" x14ac:dyDescent="0.25">
      <c r="A203">
        <v>201</v>
      </c>
    </row>
    <row r="204" spans="1:1" x14ac:dyDescent="0.25">
      <c r="A204">
        <v>202</v>
      </c>
    </row>
    <row r="205" spans="1:1" x14ac:dyDescent="0.25">
      <c r="A205">
        <v>203</v>
      </c>
    </row>
    <row r="206" spans="1:1" x14ac:dyDescent="0.25">
      <c r="A206">
        <v>204</v>
      </c>
    </row>
    <row r="207" spans="1:1" x14ac:dyDescent="0.25">
      <c r="A207">
        <v>205</v>
      </c>
    </row>
    <row r="208" spans="1:1" x14ac:dyDescent="0.25">
      <c r="A208">
        <v>206</v>
      </c>
    </row>
    <row r="209" spans="1:1" x14ac:dyDescent="0.25">
      <c r="A209">
        <v>207</v>
      </c>
    </row>
    <row r="210" spans="1:1" x14ac:dyDescent="0.25">
      <c r="A210">
        <v>208</v>
      </c>
    </row>
    <row r="211" spans="1:1" x14ac:dyDescent="0.25">
      <c r="A211">
        <v>209</v>
      </c>
    </row>
    <row r="212" spans="1:1" x14ac:dyDescent="0.25">
      <c r="A212">
        <v>210</v>
      </c>
    </row>
    <row r="213" spans="1:1" x14ac:dyDescent="0.25">
      <c r="A213">
        <v>211</v>
      </c>
    </row>
    <row r="214" spans="1:1" x14ac:dyDescent="0.25">
      <c r="A214">
        <v>212</v>
      </c>
    </row>
    <row r="215" spans="1:1" x14ac:dyDescent="0.25">
      <c r="A215">
        <v>213</v>
      </c>
    </row>
    <row r="216" spans="1:1" x14ac:dyDescent="0.25">
      <c r="A216">
        <v>214</v>
      </c>
    </row>
    <row r="217" spans="1:1" x14ac:dyDescent="0.25">
      <c r="A217">
        <v>215</v>
      </c>
    </row>
    <row r="218" spans="1:1" x14ac:dyDescent="0.25">
      <c r="A218">
        <v>216</v>
      </c>
    </row>
    <row r="219" spans="1:1" x14ac:dyDescent="0.25">
      <c r="A219">
        <v>217</v>
      </c>
    </row>
    <row r="220" spans="1:1" x14ac:dyDescent="0.25">
      <c r="A220">
        <v>218</v>
      </c>
    </row>
    <row r="221" spans="1:1" x14ac:dyDescent="0.25">
      <c r="A221">
        <v>219</v>
      </c>
    </row>
    <row r="222" spans="1:1" x14ac:dyDescent="0.25">
      <c r="A222">
        <v>220</v>
      </c>
    </row>
    <row r="223" spans="1:1" x14ac:dyDescent="0.25">
      <c r="A223">
        <v>221</v>
      </c>
    </row>
    <row r="224" spans="1:1" x14ac:dyDescent="0.25">
      <c r="A224">
        <v>222</v>
      </c>
    </row>
    <row r="225" spans="1:1" x14ac:dyDescent="0.25">
      <c r="A225">
        <v>223</v>
      </c>
    </row>
    <row r="226" spans="1:1" x14ac:dyDescent="0.25">
      <c r="A226">
        <v>224</v>
      </c>
    </row>
    <row r="227" spans="1:1" x14ac:dyDescent="0.25">
      <c r="A227">
        <v>225</v>
      </c>
    </row>
    <row r="228" spans="1:1" x14ac:dyDescent="0.25">
      <c r="A228">
        <v>226</v>
      </c>
    </row>
    <row r="229" spans="1:1" x14ac:dyDescent="0.25">
      <c r="A229">
        <v>227</v>
      </c>
    </row>
    <row r="230" spans="1:1" x14ac:dyDescent="0.25">
      <c r="A230">
        <v>228</v>
      </c>
    </row>
    <row r="231" spans="1:1" x14ac:dyDescent="0.25">
      <c r="A231">
        <v>229</v>
      </c>
    </row>
    <row r="232" spans="1:1" x14ac:dyDescent="0.25">
      <c r="A232">
        <v>230</v>
      </c>
    </row>
    <row r="233" spans="1:1" x14ac:dyDescent="0.25">
      <c r="A233">
        <v>231</v>
      </c>
    </row>
    <row r="234" spans="1:1" x14ac:dyDescent="0.25">
      <c r="A234">
        <v>232</v>
      </c>
    </row>
    <row r="235" spans="1:1" x14ac:dyDescent="0.25">
      <c r="A235">
        <v>233</v>
      </c>
    </row>
    <row r="236" spans="1:1" x14ac:dyDescent="0.25">
      <c r="A236">
        <v>234</v>
      </c>
    </row>
    <row r="237" spans="1:1" x14ac:dyDescent="0.25">
      <c r="A237">
        <v>235</v>
      </c>
    </row>
    <row r="238" spans="1:1" x14ac:dyDescent="0.25">
      <c r="A238">
        <v>236</v>
      </c>
    </row>
    <row r="239" spans="1:1" x14ac:dyDescent="0.25">
      <c r="A239">
        <v>237</v>
      </c>
    </row>
    <row r="240" spans="1:1" x14ac:dyDescent="0.25">
      <c r="A240">
        <v>238</v>
      </c>
    </row>
    <row r="241" spans="1:1" x14ac:dyDescent="0.25">
      <c r="A241">
        <v>239</v>
      </c>
    </row>
    <row r="242" spans="1:1" x14ac:dyDescent="0.25">
      <c r="A242">
        <v>240</v>
      </c>
    </row>
    <row r="243" spans="1:1" x14ac:dyDescent="0.25">
      <c r="A243">
        <v>241</v>
      </c>
    </row>
    <row r="244" spans="1:1" x14ac:dyDescent="0.25">
      <c r="A244">
        <v>242</v>
      </c>
    </row>
    <row r="245" spans="1:1" x14ac:dyDescent="0.25">
      <c r="A245">
        <v>243</v>
      </c>
    </row>
    <row r="246" spans="1:1" x14ac:dyDescent="0.25">
      <c r="A246">
        <v>244</v>
      </c>
    </row>
    <row r="247" spans="1:1" x14ac:dyDescent="0.25">
      <c r="A247">
        <v>245</v>
      </c>
    </row>
    <row r="248" spans="1:1" x14ac:dyDescent="0.25">
      <c r="A248">
        <v>246</v>
      </c>
    </row>
    <row r="249" spans="1:1" x14ac:dyDescent="0.25">
      <c r="A249">
        <v>247</v>
      </c>
    </row>
    <row r="250" spans="1:1" x14ac:dyDescent="0.25">
      <c r="A250">
        <v>248</v>
      </c>
    </row>
    <row r="251" spans="1:1" x14ac:dyDescent="0.25">
      <c r="A251">
        <v>249</v>
      </c>
    </row>
    <row r="252" spans="1:1" x14ac:dyDescent="0.25">
      <c r="A252">
        <v>250</v>
      </c>
    </row>
    <row r="253" spans="1:1" x14ac:dyDescent="0.25">
      <c r="A253">
        <v>251</v>
      </c>
    </row>
    <row r="254" spans="1:1" x14ac:dyDescent="0.25">
      <c r="A254">
        <v>252</v>
      </c>
    </row>
    <row r="255" spans="1:1" x14ac:dyDescent="0.25">
      <c r="A255">
        <v>253</v>
      </c>
    </row>
    <row r="256" spans="1:1" x14ac:dyDescent="0.25">
      <c r="A256">
        <v>254</v>
      </c>
    </row>
    <row r="257" spans="1:1" x14ac:dyDescent="0.25">
      <c r="A257">
        <v>255</v>
      </c>
    </row>
    <row r="258" spans="1:1" x14ac:dyDescent="0.25">
      <c r="A258">
        <v>256</v>
      </c>
    </row>
    <row r="259" spans="1:1" x14ac:dyDescent="0.25">
      <c r="A259">
        <v>257</v>
      </c>
    </row>
    <row r="260" spans="1:1" x14ac:dyDescent="0.25">
      <c r="A260">
        <v>258</v>
      </c>
    </row>
    <row r="261" spans="1:1" x14ac:dyDescent="0.25">
      <c r="A261">
        <v>259</v>
      </c>
    </row>
    <row r="262" spans="1:1" x14ac:dyDescent="0.25">
      <c r="A262">
        <v>260</v>
      </c>
    </row>
    <row r="263" spans="1:1" x14ac:dyDescent="0.25">
      <c r="A263">
        <v>261</v>
      </c>
    </row>
    <row r="264" spans="1:1" x14ac:dyDescent="0.25">
      <c r="A264">
        <v>262</v>
      </c>
    </row>
    <row r="265" spans="1:1" x14ac:dyDescent="0.25">
      <c r="A265">
        <v>263</v>
      </c>
    </row>
    <row r="266" spans="1:1" x14ac:dyDescent="0.25">
      <c r="A266">
        <v>264</v>
      </c>
    </row>
    <row r="267" spans="1:1" x14ac:dyDescent="0.25">
      <c r="A267">
        <v>265</v>
      </c>
    </row>
    <row r="268" spans="1:1" x14ac:dyDescent="0.25">
      <c r="A268">
        <v>266</v>
      </c>
    </row>
    <row r="269" spans="1:1" x14ac:dyDescent="0.25">
      <c r="A269">
        <v>267</v>
      </c>
    </row>
    <row r="270" spans="1:1" x14ac:dyDescent="0.25">
      <c r="A270">
        <v>268</v>
      </c>
    </row>
    <row r="271" spans="1:1" x14ac:dyDescent="0.25">
      <c r="A271">
        <v>269</v>
      </c>
    </row>
    <row r="272" spans="1:1" x14ac:dyDescent="0.25">
      <c r="A272">
        <v>270</v>
      </c>
    </row>
    <row r="273" spans="1:1" x14ac:dyDescent="0.25">
      <c r="A273">
        <v>271</v>
      </c>
    </row>
    <row r="274" spans="1:1" x14ac:dyDescent="0.25">
      <c r="A274">
        <v>272</v>
      </c>
    </row>
    <row r="275" spans="1:1" x14ac:dyDescent="0.25">
      <c r="A275">
        <v>273</v>
      </c>
    </row>
    <row r="276" spans="1:1" x14ac:dyDescent="0.25">
      <c r="A276">
        <v>274</v>
      </c>
    </row>
    <row r="277" spans="1:1" x14ac:dyDescent="0.25">
      <c r="A277">
        <v>275</v>
      </c>
    </row>
    <row r="278" spans="1:1" x14ac:dyDescent="0.25">
      <c r="A278">
        <v>276</v>
      </c>
    </row>
    <row r="279" spans="1:1" x14ac:dyDescent="0.25">
      <c r="A279">
        <v>277</v>
      </c>
    </row>
    <row r="280" spans="1:1" x14ac:dyDescent="0.25">
      <c r="A280">
        <v>278</v>
      </c>
    </row>
    <row r="281" spans="1:1" x14ac:dyDescent="0.25">
      <c r="A281">
        <v>279</v>
      </c>
    </row>
    <row r="282" spans="1:1" x14ac:dyDescent="0.25">
      <c r="A282">
        <v>280</v>
      </c>
    </row>
    <row r="283" spans="1:1" x14ac:dyDescent="0.25">
      <c r="A283">
        <v>281</v>
      </c>
    </row>
    <row r="284" spans="1:1" x14ac:dyDescent="0.25">
      <c r="A284">
        <v>282</v>
      </c>
    </row>
    <row r="285" spans="1:1" x14ac:dyDescent="0.25">
      <c r="A285">
        <v>283</v>
      </c>
    </row>
    <row r="286" spans="1:1" x14ac:dyDescent="0.25">
      <c r="A286">
        <v>284</v>
      </c>
    </row>
    <row r="287" spans="1:1" x14ac:dyDescent="0.25">
      <c r="A287">
        <v>285</v>
      </c>
    </row>
    <row r="288" spans="1:1" x14ac:dyDescent="0.25">
      <c r="A288">
        <v>286</v>
      </c>
    </row>
    <row r="289" spans="1:1" x14ac:dyDescent="0.25">
      <c r="A289">
        <v>287</v>
      </c>
    </row>
    <row r="290" spans="1:1" x14ac:dyDescent="0.25">
      <c r="A290">
        <v>288</v>
      </c>
    </row>
    <row r="291" spans="1:1" x14ac:dyDescent="0.25">
      <c r="A291">
        <v>289</v>
      </c>
    </row>
    <row r="292" spans="1:1" x14ac:dyDescent="0.25">
      <c r="A292">
        <v>290</v>
      </c>
    </row>
    <row r="293" spans="1:1" x14ac:dyDescent="0.25">
      <c r="A293">
        <v>291</v>
      </c>
    </row>
    <row r="294" spans="1:1" x14ac:dyDescent="0.25">
      <c r="A294">
        <v>292</v>
      </c>
    </row>
    <row r="295" spans="1:1" x14ac:dyDescent="0.25">
      <c r="A295">
        <v>293</v>
      </c>
    </row>
    <row r="296" spans="1:1" x14ac:dyDescent="0.25">
      <c r="A296">
        <v>294</v>
      </c>
    </row>
    <row r="297" spans="1:1" x14ac:dyDescent="0.25">
      <c r="A297">
        <v>295</v>
      </c>
    </row>
    <row r="298" spans="1:1" x14ac:dyDescent="0.25">
      <c r="A298">
        <v>296</v>
      </c>
    </row>
    <row r="299" spans="1:1" x14ac:dyDescent="0.25">
      <c r="A299">
        <v>297</v>
      </c>
    </row>
    <row r="300" spans="1:1" x14ac:dyDescent="0.25">
      <c r="A300">
        <v>298</v>
      </c>
    </row>
    <row r="301" spans="1:1" x14ac:dyDescent="0.25">
      <c r="A301">
        <v>299</v>
      </c>
    </row>
    <row r="302" spans="1:1" x14ac:dyDescent="0.25">
      <c r="A302">
        <v>300</v>
      </c>
    </row>
    <row r="303" spans="1:1" x14ac:dyDescent="0.25">
      <c r="A303">
        <v>301</v>
      </c>
    </row>
    <row r="304" spans="1:1" x14ac:dyDescent="0.25">
      <c r="A304">
        <v>302</v>
      </c>
    </row>
    <row r="305" spans="1:1" x14ac:dyDescent="0.25">
      <c r="A305">
        <v>303</v>
      </c>
    </row>
    <row r="306" spans="1:1" x14ac:dyDescent="0.25">
      <c r="A306">
        <v>304</v>
      </c>
    </row>
    <row r="307" spans="1:1" x14ac:dyDescent="0.25">
      <c r="A307">
        <v>305</v>
      </c>
    </row>
    <row r="308" spans="1:1" x14ac:dyDescent="0.25">
      <c r="A308">
        <v>306</v>
      </c>
    </row>
    <row r="309" spans="1:1" x14ac:dyDescent="0.25">
      <c r="A309">
        <v>307</v>
      </c>
    </row>
    <row r="310" spans="1:1" x14ac:dyDescent="0.25">
      <c r="A310">
        <v>308</v>
      </c>
    </row>
    <row r="311" spans="1:1" x14ac:dyDescent="0.25">
      <c r="A311">
        <v>309</v>
      </c>
    </row>
    <row r="312" spans="1:1" x14ac:dyDescent="0.25">
      <c r="A312">
        <v>310</v>
      </c>
    </row>
    <row r="313" spans="1:1" x14ac:dyDescent="0.25">
      <c r="A313">
        <v>311</v>
      </c>
    </row>
    <row r="314" spans="1:1" x14ac:dyDescent="0.25">
      <c r="A314">
        <v>312</v>
      </c>
    </row>
    <row r="315" spans="1:1" x14ac:dyDescent="0.25">
      <c r="A315">
        <v>313</v>
      </c>
    </row>
    <row r="316" spans="1:1" x14ac:dyDescent="0.25">
      <c r="A316">
        <v>314</v>
      </c>
    </row>
    <row r="317" spans="1:1" x14ac:dyDescent="0.25">
      <c r="A317">
        <v>315</v>
      </c>
    </row>
    <row r="318" spans="1:1" x14ac:dyDescent="0.25">
      <c r="A318">
        <v>316</v>
      </c>
    </row>
    <row r="319" spans="1:1" x14ac:dyDescent="0.25">
      <c r="A319">
        <v>317</v>
      </c>
    </row>
    <row r="320" spans="1:1" x14ac:dyDescent="0.25">
      <c r="A320">
        <v>318</v>
      </c>
    </row>
    <row r="321" spans="1:1" x14ac:dyDescent="0.25">
      <c r="A321">
        <v>319</v>
      </c>
    </row>
    <row r="322" spans="1:1" x14ac:dyDescent="0.25">
      <c r="A322">
        <v>320</v>
      </c>
    </row>
    <row r="323" spans="1:1" x14ac:dyDescent="0.25">
      <c r="A323">
        <v>321</v>
      </c>
    </row>
    <row r="324" spans="1:1" x14ac:dyDescent="0.25">
      <c r="A324">
        <v>322</v>
      </c>
    </row>
    <row r="325" spans="1:1" x14ac:dyDescent="0.25">
      <c r="A325">
        <v>323</v>
      </c>
    </row>
    <row r="326" spans="1:1" x14ac:dyDescent="0.25">
      <c r="A326">
        <v>324</v>
      </c>
    </row>
    <row r="327" spans="1:1" x14ac:dyDescent="0.25">
      <c r="A327">
        <v>325</v>
      </c>
    </row>
    <row r="328" spans="1:1" x14ac:dyDescent="0.25">
      <c r="A328">
        <v>326</v>
      </c>
    </row>
    <row r="329" spans="1:1" x14ac:dyDescent="0.25">
      <c r="A329">
        <v>327</v>
      </c>
    </row>
    <row r="330" spans="1:1" x14ac:dyDescent="0.25">
      <c r="A330">
        <v>328</v>
      </c>
    </row>
    <row r="331" spans="1:1" x14ac:dyDescent="0.25">
      <c r="A331">
        <v>329</v>
      </c>
    </row>
    <row r="332" spans="1:1" x14ac:dyDescent="0.25">
      <c r="A332">
        <v>330</v>
      </c>
    </row>
    <row r="333" spans="1:1" x14ac:dyDescent="0.25">
      <c r="A333">
        <v>331</v>
      </c>
    </row>
    <row r="334" spans="1:1" x14ac:dyDescent="0.25">
      <c r="A334">
        <v>332</v>
      </c>
    </row>
    <row r="335" spans="1:1" x14ac:dyDescent="0.25">
      <c r="A335">
        <v>333</v>
      </c>
    </row>
    <row r="336" spans="1:1" x14ac:dyDescent="0.25">
      <c r="A336">
        <v>334</v>
      </c>
    </row>
    <row r="337" spans="1:1" x14ac:dyDescent="0.25">
      <c r="A337">
        <v>335</v>
      </c>
    </row>
    <row r="338" spans="1:1" x14ac:dyDescent="0.25">
      <c r="A338">
        <v>336</v>
      </c>
    </row>
    <row r="339" spans="1:1" x14ac:dyDescent="0.25">
      <c r="A339">
        <v>337</v>
      </c>
    </row>
    <row r="340" spans="1:1" x14ac:dyDescent="0.25">
      <c r="A340">
        <v>338</v>
      </c>
    </row>
    <row r="341" spans="1:1" x14ac:dyDescent="0.25">
      <c r="A341">
        <v>339</v>
      </c>
    </row>
    <row r="342" spans="1:1" x14ac:dyDescent="0.25">
      <c r="A342">
        <v>340</v>
      </c>
    </row>
    <row r="343" spans="1:1" x14ac:dyDescent="0.25">
      <c r="A343">
        <v>341</v>
      </c>
    </row>
    <row r="344" spans="1:1" x14ac:dyDescent="0.25">
      <c r="A344">
        <v>342</v>
      </c>
    </row>
    <row r="345" spans="1:1" x14ac:dyDescent="0.25">
      <c r="A345">
        <v>343</v>
      </c>
    </row>
    <row r="346" spans="1:1" x14ac:dyDescent="0.25">
      <c r="A346">
        <v>344</v>
      </c>
    </row>
    <row r="347" spans="1:1" x14ac:dyDescent="0.25">
      <c r="A347">
        <v>345</v>
      </c>
    </row>
    <row r="348" spans="1:1" x14ac:dyDescent="0.25">
      <c r="A348">
        <v>346</v>
      </c>
    </row>
    <row r="349" spans="1:1" x14ac:dyDescent="0.25">
      <c r="A349">
        <v>347</v>
      </c>
    </row>
    <row r="350" spans="1:1" x14ac:dyDescent="0.25">
      <c r="A350">
        <v>348</v>
      </c>
    </row>
    <row r="351" spans="1:1" x14ac:dyDescent="0.25">
      <c r="A351">
        <v>349</v>
      </c>
    </row>
    <row r="352" spans="1:1" x14ac:dyDescent="0.25">
      <c r="A352">
        <v>350</v>
      </c>
    </row>
    <row r="353" spans="1:1" x14ac:dyDescent="0.25">
      <c r="A353">
        <v>351</v>
      </c>
    </row>
    <row r="354" spans="1:1" x14ac:dyDescent="0.25">
      <c r="A354">
        <v>352</v>
      </c>
    </row>
    <row r="355" spans="1:1" x14ac:dyDescent="0.25">
      <c r="A355">
        <v>353</v>
      </c>
    </row>
    <row r="356" spans="1:1" x14ac:dyDescent="0.25">
      <c r="A356">
        <v>354</v>
      </c>
    </row>
    <row r="357" spans="1:1" x14ac:dyDescent="0.25">
      <c r="A357">
        <v>355</v>
      </c>
    </row>
    <row r="358" spans="1:1" x14ac:dyDescent="0.25">
      <c r="A358">
        <v>356</v>
      </c>
    </row>
    <row r="359" spans="1:1" x14ac:dyDescent="0.25">
      <c r="A359">
        <v>357</v>
      </c>
    </row>
    <row r="360" spans="1:1" x14ac:dyDescent="0.25">
      <c r="A360">
        <v>358</v>
      </c>
    </row>
    <row r="361" spans="1:1" x14ac:dyDescent="0.25">
      <c r="A361">
        <v>359</v>
      </c>
    </row>
    <row r="362" spans="1:1" x14ac:dyDescent="0.25">
      <c r="A362">
        <v>360</v>
      </c>
    </row>
    <row r="363" spans="1:1" x14ac:dyDescent="0.25">
      <c r="A363">
        <v>361</v>
      </c>
    </row>
  </sheetData>
  <conditionalFormatting sqref="AU3:AU146">
    <cfRule type="containsText" dxfId="1" priority="2" operator="containsText" text="Chybí">
      <formula>NOT(ISERROR(SEARCH("Chybí",AU3)))</formula>
    </cfRule>
    <cfRule type="containsText" dxfId="0" priority="3" operator="containsText" text="ANO">
      <formula>NOT(ISERROR(SEARCH("ANO",AU3)))</formula>
    </cfRule>
  </conditionalFormatting>
  <conditionalFormatting sqref="AT3:AT1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8740157499999996" bottom="0.78740157499999996" header="0.3" footer="0.3"/>
  <headerFooter>
    <oddHeader>&amp;R&amp;"Calibri"&amp;10&amp;K000000 Interní&amp;1#_x000D_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48</xdr:col>
                    <xdr:colOff>190500</xdr:colOff>
                    <xdr:row>1</xdr:row>
                    <xdr:rowOff>123825</xdr:rowOff>
                  </from>
                  <to>
                    <xdr:col>51</xdr:col>
                    <xdr:colOff>485775</xdr:colOff>
                    <xdr:row>1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374C-274F-4FC6-AF2D-59D980487B5B}">
  <sheetPr codeName="List5"/>
  <dimension ref="A2:I143"/>
  <sheetViews>
    <sheetView topLeftCell="A15" workbookViewId="0">
      <selection activeCell="G166" sqref="G166"/>
    </sheetView>
  </sheetViews>
  <sheetFormatPr defaultColWidth="8.85546875" defaultRowHeight="15" x14ac:dyDescent="0.25"/>
  <cols>
    <col min="1" max="1" width="18.42578125" bestFit="1" customWidth="1"/>
    <col min="3" max="3" width="49" bestFit="1" customWidth="1"/>
    <col min="4" max="4" width="115" customWidth="1"/>
    <col min="5" max="5" width="10.28515625" customWidth="1"/>
    <col min="6" max="6" width="15.42578125" customWidth="1"/>
    <col min="7" max="7" width="242.140625" bestFit="1" customWidth="1"/>
    <col min="8" max="8" width="12.85546875" bestFit="1" customWidth="1"/>
    <col min="10" max="10" width="11.85546875" bestFit="1" customWidth="1"/>
  </cols>
  <sheetData>
    <row r="2" spans="1:9" x14ac:dyDescent="0.25">
      <c r="C2" s="56" t="s">
        <v>857</v>
      </c>
      <c r="D2" s="57" t="s">
        <v>856</v>
      </c>
    </row>
    <row r="3" spans="1:9" x14ac:dyDescent="0.25">
      <c r="D3" t="s">
        <v>983</v>
      </c>
    </row>
    <row r="4" spans="1:9" x14ac:dyDescent="0.25">
      <c r="D4" t="s">
        <v>985</v>
      </c>
    </row>
    <row r="9" spans="1:9" ht="15.75" thickBot="1" x14ac:dyDescent="0.3">
      <c r="A9" t="s">
        <v>852</v>
      </c>
      <c r="B9" t="s">
        <v>986</v>
      </c>
      <c r="C9" t="s">
        <v>853</v>
      </c>
      <c r="D9" t="s">
        <v>854</v>
      </c>
      <c r="E9" t="s">
        <v>984</v>
      </c>
      <c r="H9" t="s">
        <v>855</v>
      </c>
    </row>
    <row r="10" spans="1:9" x14ac:dyDescent="0.25">
      <c r="A10" s="13">
        <f>[264]ExportDB!$C$3</f>
        <v>2548</v>
      </c>
      <c r="B10" s="15">
        <v>2548</v>
      </c>
      <c r="C10" s="14" t="s">
        <v>601</v>
      </c>
      <c r="D10" t="s">
        <v>858</v>
      </c>
      <c r="E10" t="str">
        <f>"='"&amp;$D$2&amp;"["&amp;D10&amp;"]"&amp;$D$3</f>
        <v>='https://cezenergocz.sharepoint.com/sites/Provoznhodnoty111/Sdilene dokumenty/General/Provozni hodnoty 2021/Jednotky/[2021 Provozní hodnoty Adamov.xlsx]ExportDB'!$C$3</v>
      </c>
      <c r="F10">
        <f>[264]ExportDB!$C$3</f>
        <v>2548</v>
      </c>
      <c r="G10" t="str">
        <f t="shared" ref="G10:G41" ca="1" si="0">MID(_xlfn.FORMULATEXT(A10),3,LEN(_xlfn.FORMULATEXT(A10)))</f>
        <v>https://cezenergocz.sharepoint.com/sites/Provoznhodnoty111/Sdilene dokumenty/General/Provozni hodnoty 2021/Jednotky/[2021 Provozní hodnoty Adamov.xlsx]ExportDB'!$C$3</v>
      </c>
      <c r="I10" t="str">
        <f ca="1">MID(G10,FIND("[",G10,1)+1,LEN(G10)-FIND("[",G10,1)-(LEN(G10)-FIND("]",G10,1)+1))</f>
        <v>2021 Provozní hodnoty Adamov.xlsx</v>
      </c>
    </row>
    <row r="11" spans="1:9" x14ac:dyDescent="0.25">
      <c r="A11" s="15">
        <f>[265]ExportDB!$C$3</f>
        <v>3375</v>
      </c>
      <c r="B11" s="15">
        <v>3375</v>
      </c>
      <c r="C11" s="14" t="s">
        <v>602</v>
      </c>
      <c r="D11" t="s">
        <v>859</v>
      </c>
      <c r="E11" t="str">
        <f t="shared" ref="E11:E74" si="1">"='"&amp;$D$2&amp;"["&amp;D11&amp;"]"&amp;$D$3</f>
        <v>='https://cezenergocz.sharepoint.com/sites/Provoznhodnoty111/Sdilene dokumenty/General/Provozni hodnoty 2021/Jednotky/[2021 Provozní hodnoty Babice - Hamé.xlsx]ExportDB'!$C$3</v>
      </c>
      <c r="F11">
        <f>[265]ExportDB!$C$3</f>
        <v>3375</v>
      </c>
      <c r="G11" t="str">
        <f t="shared" ca="1" si="0"/>
        <v>https://cezenergocz.sharepoint.com/sites/Provoznhodnoty111/Sdilene dokumenty/General/Provozni hodnoty 2021/Jednotky/[2021 Provozní hodnoty Babice - Hamé.xlsx]ExportDB'!$C$3</v>
      </c>
      <c r="I11" t="str">
        <f ca="1">MID(G11,FIND("[",G11,1)+1,LEN(G11)-FIND("[",G11,1)-(LEN(G11)-FIND("]",G11,1)+1))</f>
        <v>2021 Provozní hodnoty Babice - Hamé.xlsx</v>
      </c>
    </row>
    <row r="12" spans="1:9" x14ac:dyDescent="0.25">
      <c r="A12" s="15">
        <f>[266]ExportDB!$C$3</f>
        <v>3520</v>
      </c>
      <c r="B12" s="15">
        <v>3520</v>
      </c>
      <c r="C12" s="14" t="s">
        <v>603</v>
      </c>
      <c r="D12" t="s">
        <v>860</v>
      </c>
      <c r="E12" t="str">
        <f t="shared" si="1"/>
        <v>='https://cezenergocz.sharepoint.com/sites/Provoznhodnoty111/Sdilene dokumenty/General/Provozni hodnoty 2021/Jednotky/[2021 Provozní hodnoty Bečov.xlsx]ExportDB'!$C$3</v>
      </c>
      <c r="F12">
        <f>[266]ExportDB!$C$3</f>
        <v>3520</v>
      </c>
      <c r="G12" t="str">
        <f t="shared" ca="1" si="0"/>
        <v>https://cezenergocz.sharepoint.com/sites/Provoznhodnoty111/Sdilene dokumenty/General/Provozni hodnoty 2021/Jednotky/[2021 Provozní hodnoty Bečov.xlsx]ExportDB'!$C$3</v>
      </c>
      <c r="I12" t="str">
        <f t="shared" ref="I12:I75" ca="1" si="2">MID(G12,FIND("[",G12,1)+1,LEN(G12)-FIND("[",G12,1)-(LEN(G12)-FIND("]",G12,1)+1))</f>
        <v>2021 Provozní hodnoty Bečov.xlsx</v>
      </c>
    </row>
    <row r="13" spans="1:9" x14ac:dyDescent="0.25">
      <c r="A13" s="15">
        <f>[267]ExportDB!$C$3</f>
        <v>3435</v>
      </c>
      <c r="B13" s="15">
        <v>3435</v>
      </c>
      <c r="C13" s="14" t="s">
        <v>604</v>
      </c>
      <c r="D13" t="s">
        <v>861</v>
      </c>
      <c r="E13" t="str">
        <f t="shared" si="1"/>
        <v>='https://cezenergocz.sharepoint.com/sites/Provoznhodnoty111/Sdilene dokumenty/General/Provozni hodnoty 2021/Jednotky/[2021 Provozní hodnoty Benešov.xlsx]ExportDB'!$C$3</v>
      </c>
      <c r="F13">
        <f>[267]ExportDB!$C$3</f>
        <v>3435</v>
      </c>
      <c r="G13" t="str">
        <f t="shared" ca="1" si="0"/>
        <v>https://cezenergocz.sharepoint.com/sites/Provoznhodnoty111/Sdilene dokumenty/General/Provozni hodnoty 2021/Jednotky/[2021 Provozní hodnoty Benešov.xlsx]ExportDB'!$C$3</v>
      </c>
      <c r="I13" t="str">
        <f t="shared" ca="1" si="2"/>
        <v>2021 Provozní hodnoty Benešov.xlsx</v>
      </c>
    </row>
    <row r="14" spans="1:9" x14ac:dyDescent="0.25">
      <c r="A14" s="15">
        <f>[268]ExportDB!$C$3</f>
        <v>2967</v>
      </c>
      <c r="B14" s="15">
        <v>2967</v>
      </c>
      <c r="C14" s="14" t="s">
        <v>605</v>
      </c>
      <c r="D14" t="s">
        <v>862</v>
      </c>
      <c r="E14" t="str">
        <f t="shared" si="1"/>
        <v>='https://cezenergocz.sharepoint.com/sites/Provoznhodnoty111/Sdilene dokumenty/General/Provozni hodnoty 2021/Jednotky/[2021 Provozní hodnoty Bojkovice.xlsx]ExportDB'!$C$3</v>
      </c>
      <c r="F14">
        <f>[268]ExportDB!$C$3</f>
        <v>2967</v>
      </c>
      <c r="G14" t="str">
        <f t="shared" ca="1" si="0"/>
        <v>https://cezenergocz-my.sharepoint.com/personal/jakub_urban_cezenergo_cz/Documents/Dokumenty/[2021 Provozní hodnoty Bojkovice.xlsx]ExportDB'!$C$3</v>
      </c>
      <c r="I14" t="str">
        <f t="shared" ca="1" si="2"/>
        <v>2021 Provozní hodnoty Bojkovice.xlsx</v>
      </c>
    </row>
    <row r="15" spans="1:9" x14ac:dyDescent="0.25">
      <c r="A15" s="15">
        <f>[269]ExportDB!$C$3</f>
        <v>2448</v>
      </c>
      <c r="B15" s="15">
        <v>2448</v>
      </c>
      <c r="C15" s="14" t="s">
        <v>606</v>
      </c>
      <c r="D15" t="s">
        <v>863</v>
      </c>
      <c r="E15" t="str">
        <f t="shared" si="1"/>
        <v>='https://cezenergocz.sharepoint.com/sites/Provoznhodnoty111/Sdilene dokumenty/General/Provozni hodnoty 2021/Jednotky/[2021 Provozní hodnoty Broumov.xlsx]ExportDB'!$C$3</v>
      </c>
      <c r="F15">
        <f>[269]ExportDB!$C$3</f>
        <v>2448</v>
      </c>
      <c r="G15" t="str">
        <f t="shared" ca="1" si="0"/>
        <v>https://cezenergocz-my.sharepoint.com/personal/jakub_urban_cezenergo_cz/Documents/Dokumenty/[2021 Provozní hodnoty Broumov.xlsx]ExportDB'!$C$3</v>
      </c>
      <c r="I15" t="str">
        <f t="shared" ca="1" si="2"/>
        <v>2021 Provozní hodnoty Broumov.xlsx</v>
      </c>
    </row>
    <row r="16" spans="1:9" x14ac:dyDescent="0.25">
      <c r="A16" s="15">
        <f>[270]ExportDB!$C$3</f>
        <v>540</v>
      </c>
      <c r="B16" s="15">
        <v>540</v>
      </c>
      <c r="C16" s="14" t="s">
        <v>607</v>
      </c>
      <c r="D16" t="s">
        <v>864</v>
      </c>
      <c r="E16" t="str">
        <f t="shared" si="1"/>
        <v>='https://cezenergocz.sharepoint.com/sites/Provoznhodnoty111/Sdilene dokumenty/General/Provozni hodnoty 2021/Jednotky/[2021 Provozní hodnoty Brtnice.xlsx]ExportDB'!$C$3</v>
      </c>
      <c r="F16">
        <f>[270]ExportDB!$C$3</f>
        <v>540</v>
      </c>
      <c r="G16" t="str">
        <f t="shared" ca="1" si="0"/>
        <v>https://cezenergocz.sharepoint.com/sites/Provoznhodnoty111/Sdilene dokumenty/General/Provozni hodnoty 2021/Jednotky/[2021 Provozní hodnoty Brtnice.xlsx]ExportDB'!$C$3</v>
      </c>
      <c r="I16" t="str">
        <f t="shared" ca="1" si="2"/>
        <v>2021 Provozní hodnoty Brtnice.xlsx</v>
      </c>
    </row>
    <row r="17" spans="1:9" x14ac:dyDescent="0.25">
      <c r="A17" s="15">
        <f>[271]ExportDB!$C$3</f>
        <v>2477</v>
      </c>
      <c r="B17" s="15">
        <v>2477</v>
      </c>
      <c r="C17" s="14" t="s">
        <v>608</v>
      </c>
      <c r="D17" t="s">
        <v>865</v>
      </c>
      <c r="E17" t="str">
        <f t="shared" si="1"/>
        <v>='https://cezenergocz.sharepoint.com/sites/Provoznhodnoty111/Sdilene dokumenty/General/Provozni hodnoty 2021/Jednotky/[2021 Provozní hodnoty Bystřice.xlsx]ExportDB'!$C$3</v>
      </c>
      <c r="F17">
        <f>[271]ExportDB!$C$3</f>
        <v>2477</v>
      </c>
      <c r="G17" t="str">
        <f t="shared" ca="1" si="0"/>
        <v>https://cezenergocz-my.sharepoint.com/personal/jakub_urban_cezenergo_cz/Documents/Dokumenty/[2021 Provozní hodnoty Bystřice.xlsx]ExportDB'!$C$3</v>
      </c>
      <c r="I17" t="str">
        <f t="shared" ca="1" si="2"/>
        <v>2021 Provozní hodnoty Bystřice.xlsx</v>
      </c>
    </row>
    <row r="18" spans="1:9" x14ac:dyDescent="0.25">
      <c r="A18" s="15">
        <f>[272]ExportDB!$C$3</f>
        <v>3124</v>
      </c>
      <c r="B18" s="15">
        <v>3124</v>
      </c>
      <c r="C18" s="14" t="s">
        <v>609</v>
      </c>
      <c r="D18" t="s">
        <v>866</v>
      </c>
      <c r="E18" t="str">
        <f t="shared" si="1"/>
        <v>='https://cezenergocz.sharepoint.com/sites/Provoznhodnoty111/Sdilene dokumenty/General/Provozni hodnoty 2021/Jednotky/[2021 Provozní hodnoty Česká Třebová Křib.xlsx]ExportDB'!$C$3</v>
      </c>
      <c r="F18">
        <f>[272]ExportDB!$C$3</f>
        <v>3124</v>
      </c>
      <c r="G18" t="str">
        <f t="shared" ca="1" si="0"/>
        <v>https://cezenergocz-my.sharepoint.com/personal/jakub_urban_cezenergo_cz/Documents/Dokumenty/[2021 Provozní hodnoty Česká Třebová Křib.xlsx]ExportDB'!$C$3</v>
      </c>
      <c r="I18" t="str">
        <f t="shared" ca="1" si="2"/>
        <v>2021 Provozní hodnoty Česká Třebová Křib.xlsx</v>
      </c>
    </row>
    <row r="19" spans="1:9" x14ac:dyDescent="0.25">
      <c r="A19" s="15">
        <f>[273]ExportDB!$C$3</f>
        <v>3242</v>
      </c>
      <c r="B19" s="15">
        <v>3242</v>
      </c>
      <c r="C19" s="14" t="s">
        <v>610</v>
      </c>
      <c r="D19" t="s">
        <v>867</v>
      </c>
      <c r="E19" t="str">
        <f t="shared" si="1"/>
        <v>='https://cezenergocz.sharepoint.com/sites/Provoznhodnoty111/Sdilene dokumenty/General/Provozni hodnoty 2021/Jednotky/[2021 Provozní hodnoty Česká Třebová Lhotka.xlsx]ExportDB'!$C$3</v>
      </c>
      <c r="F19">
        <f>[273]ExportDB!$C$3</f>
        <v>3242</v>
      </c>
      <c r="G19" t="str">
        <f t="shared" ca="1" si="0"/>
        <v>https://cezenergocz-my.sharepoint.com/personal/jakub_urban_cezenergo_cz/Documents/Dokumenty/[2021 Provozní hodnoty Česká Třebová Lhotka.xlsx]ExportDB'!$C$3</v>
      </c>
      <c r="I19" t="str">
        <f t="shared" ca="1" si="2"/>
        <v>2021 Provozní hodnoty Česká Třebová Lhotka.xlsx</v>
      </c>
    </row>
    <row r="20" spans="1:9" x14ac:dyDescent="0.25">
      <c r="A20" s="15">
        <f>[274]ExportDB!$C$3</f>
        <v>3040</v>
      </c>
      <c r="B20" s="15">
        <v>3040</v>
      </c>
      <c r="C20" s="14" t="s">
        <v>611</v>
      </c>
      <c r="D20" t="s">
        <v>868</v>
      </c>
      <c r="E20" t="str">
        <f t="shared" si="1"/>
        <v>='https://cezenergocz.sharepoint.com/sites/Provoznhodnoty111/Sdilene dokumenty/General/Provozni hodnoty 2021/Jednotky/[2021 Provozní hodnoty Duchcov.xlsx]ExportDB'!$C$3</v>
      </c>
      <c r="F20">
        <f>[274]ExportDB!$C$3</f>
        <v>3040</v>
      </c>
      <c r="G20" t="str">
        <f t="shared" ca="1" si="0"/>
        <v>https://cezenergocz.sharepoint.com/sites/Provoznhodnoty111/Sdilene dokumenty/General/Provozni hodnoty 2021/Jednotky/[2021 Provozní hodnoty Duchcov.xlsx]ExportDB'!$C$3</v>
      </c>
      <c r="I20" t="str">
        <f t="shared" ca="1" si="2"/>
        <v>2021 Provozní hodnoty Duchcov.xlsx</v>
      </c>
    </row>
    <row r="21" spans="1:9" x14ac:dyDescent="0.25">
      <c r="A21" s="15">
        <f>[275]ExportDB!$C$3</f>
        <v>2479</v>
      </c>
      <c r="B21" s="15">
        <v>2479</v>
      </c>
      <c r="C21" s="14" t="s">
        <v>612</v>
      </c>
      <c r="D21" t="s">
        <v>869</v>
      </c>
      <c r="E21" t="str">
        <f t="shared" si="1"/>
        <v>='https://cezenergocz.sharepoint.com/sites/Provoznhodnoty111/Sdilene dokumenty/General/Provozni hodnoty 2021/Jednotky/[2021 Provozní hodnoty Vrchlabí Fügnerova AZ.xlsx]ExportDB'!$C$3</v>
      </c>
      <c r="F21">
        <f>[275]ExportDB!$C$3</f>
        <v>2479</v>
      </c>
      <c r="G21" t="str">
        <f t="shared" ca="1" si="0"/>
        <v>https://cezenergocz-my.sharepoint.com/personal/jakub_urban_cezenergo_cz/Documents/Dokumenty/[2021 Provozní hodnoty Vrchlabí Fügnerova AZ.xlsx]ExportDB'!$C$3</v>
      </c>
      <c r="I21" t="str">
        <f t="shared" ca="1" si="2"/>
        <v>2021 Provozní hodnoty Vrchlabí Fügnerova AZ.xlsx</v>
      </c>
    </row>
    <row r="22" spans="1:9" x14ac:dyDescent="0.25">
      <c r="A22" s="15">
        <f>[276]ExportDB!$C$3</f>
        <v>3515</v>
      </c>
      <c r="B22" s="15">
        <v>3515</v>
      </c>
      <c r="C22" s="14" t="s">
        <v>613</v>
      </c>
      <c r="D22" t="s">
        <v>870</v>
      </c>
      <c r="E22" t="str">
        <f t="shared" si="1"/>
        <v>='https://cezenergocz.sharepoint.com/sites/Provoznhodnoty111/Sdilene dokumenty/General/Provozni hodnoty 2021/Jednotky/[2021 Provozní hodnoty Havlíčkův Brod Rozkošská.xlsx]ExportDB'!$C$3</v>
      </c>
      <c r="F22">
        <f>[276]ExportDB!$C$3</f>
        <v>3515</v>
      </c>
      <c r="G22" t="str">
        <f t="shared" ca="1" si="0"/>
        <v>https://cezenergocz.sharepoint.com/sites/Provoznhodnoty111/Sdilene dokumenty/General/Provozni hodnoty 2021/Jednotky/[2021 Provozní hodnoty Havlíčkův Brod Rozkošská.xlsx]ExportDB'!$C$3</v>
      </c>
      <c r="I22" t="str">
        <f t="shared" ca="1" si="2"/>
        <v>2021 Provozní hodnoty Havlíčkův Brod Rozkošská.xlsx</v>
      </c>
    </row>
    <row r="23" spans="1:9" x14ac:dyDescent="0.25">
      <c r="A23" s="15">
        <f>[277]ExportDB!$C$3</f>
        <v>2682</v>
      </c>
      <c r="B23" s="15">
        <v>2682</v>
      </c>
      <c r="C23" s="14" t="s">
        <v>614</v>
      </c>
      <c r="D23" t="s">
        <v>871</v>
      </c>
      <c r="E23" t="str">
        <f t="shared" si="1"/>
        <v>='https://cezenergocz.sharepoint.com/sites/Provoznhodnoty111/Sdilene dokumenty/General/Provozni hodnoty 2021/Jednotky/[2021 Provozní hodnoty Havlíčkův Brod Na Výšině KGJ1+KGJ2.xlsx]ExportDB'!$C$3</v>
      </c>
      <c r="F23">
        <f>[277]ExportDB!$C$3</f>
        <v>2682</v>
      </c>
      <c r="G23" t="str">
        <f t="shared" ca="1" si="0"/>
        <v>https://cezenergocz.sharepoint.com/sites/Provoznhodnoty111/Sdilene dokumenty/General/Provozni hodnoty 2021/Jednotky/[2021 Provozní hodnoty Havlíčkův Brod Na Výšině KGJ1+KGJ2.xlsx]ExportDB'!$C$3</v>
      </c>
      <c r="I23" t="str">
        <f t="shared" ca="1" si="2"/>
        <v>2021 Provozní hodnoty Havlíčkův Brod Na Výšině KGJ1+KGJ2.xlsx</v>
      </c>
    </row>
    <row r="24" spans="1:9" x14ac:dyDescent="0.25">
      <c r="A24" s="15">
        <f>[278]ExportDB!$C$3</f>
        <v>2681</v>
      </c>
      <c r="B24" s="15">
        <v>2681</v>
      </c>
      <c r="C24" s="14" t="s">
        <v>615</v>
      </c>
      <c r="D24" t="s">
        <v>872</v>
      </c>
      <c r="E24" t="str">
        <f t="shared" si="1"/>
        <v>='https://cezenergocz.sharepoint.com/sites/Provoznhodnoty111/Sdilene dokumenty/General/Provozni hodnoty 2021/Jednotky/[2021 Provozní hodnoty Havlíčkův Brod Smetanovo nám..xlsx]ExportDB'!$C$3</v>
      </c>
      <c r="F24">
        <f>[278]ExportDB!$C$3</f>
        <v>2681</v>
      </c>
      <c r="G24" t="str">
        <f t="shared" ca="1" si="0"/>
        <v>https://cezenergocz.sharepoint.com/sites/Provoznhodnoty111/Sdilene dokumenty/General/Provozni hodnoty 2021/Jednotky/[2021 Provozní hodnoty Havlíčkův Brod Smetanovo nám..xlsx]ExportDB'!$C$3</v>
      </c>
      <c r="I24" t="str">
        <f t="shared" ca="1" si="2"/>
        <v>2021 Provozní hodnoty Havlíčkův Brod Smetanovo nám..xlsx</v>
      </c>
    </row>
    <row r="25" spans="1:9" x14ac:dyDescent="0.25">
      <c r="A25" s="15">
        <f>[279]ExportDB!$C$3</f>
        <v>2683</v>
      </c>
      <c r="B25" s="15">
        <v>2683</v>
      </c>
      <c r="C25" s="14" t="s">
        <v>616</v>
      </c>
      <c r="D25" t="s">
        <v>873</v>
      </c>
      <c r="E25" t="str">
        <f t="shared" si="1"/>
        <v>='https://cezenergocz.sharepoint.com/sites/Provoznhodnoty111/Sdilene dokumenty/General/Provozni hodnoty 2021/Jednotky/[2021 Provozní hodnoty Havlíčkův Brod Žižkov.xlsx]ExportDB'!$C$3</v>
      </c>
      <c r="F25">
        <f>[279]ExportDB!$C$3</f>
        <v>2683</v>
      </c>
      <c r="G25" t="str">
        <f t="shared" ca="1" si="0"/>
        <v>https://cezenergocz-my.sharepoint.com/personal/jakub_urban_cezenergo_cz/Documents/Dokumenty/[2021 Provozní hodnoty Havlíčkův Brod Žižkov.xlsx]ExportDB'!$C$3</v>
      </c>
      <c r="I25" t="str">
        <f t="shared" ca="1" si="2"/>
        <v>2021 Provozní hodnoty Havlíčkův Brod Žižkov.xlsx</v>
      </c>
    </row>
    <row r="26" spans="1:9" x14ac:dyDescent="0.25">
      <c r="A26" s="15">
        <f>[280]ExportDB!$C$3</f>
        <v>2879</v>
      </c>
      <c r="B26" s="15">
        <v>2879</v>
      </c>
      <c r="C26" s="14" t="s">
        <v>617</v>
      </c>
      <c r="D26" t="s">
        <v>874</v>
      </c>
      <c r="E26" t="str">
        <f t="shared" si="1"/>
        <v>='https://cezenergocz.sharepoint.com/sites/Provoznhodnoty111/Sdilene dokumenty/General/Provozni hodnoty 2021/Jednotky/[2021 Provozní hodnoty Hlučín.xlsx]ExportDB'!$C$3</v>
      </c>
      <c r="F26">
        <f>[280]ExportDB!$C$3</f>
        <v>2879</v>
      </c>
      <c r="G26" t="str">
        <f t="shared" ca="1" si="0"/>
        <v>https://cezenergocz-my.sharepoint.com/personal/jakub_urban_cezenergo_cz/Documents/Dokumenty/[2021 Provozní hodnoty Hlučín.xlsx]ExportDB'!$C$3</v>
      </c>
      <c r="I26" t="str">
        <f t="shared" ca="1" si="2"/>
        <v>2021 Provozní hodnoty Hlučín.xlsx</v>
      </c>
    </row>
    <row r="27" spans="1:9" x14ac:dyDescent="0.25">
      <c r="A27" s="15">
        <f>[281]ExportDB!$C$3</f>
        <v>2856</v>
      </c>
      <c r="B27" s="15">
        <v>2856</v>
      </c>
      <c r="C27" s="14" t="s">
        <v>618</v>
      </c>
      <c r="D27" t="s">
        <v>875</v>
      </c>
      <c r="E27" t="str">
        <f t="shared" si="1"/>
        <v>='https://cezenergocz.sharepoint.com/sites/Provoznhodnoty111/Sdilene dokumenty/General/Provozni hodnoty 2021/Jednotky/[2021 Provozní hodnoty Hodkovice nad Mohelkou.xlsx]ExportDB'!$C$3</v>
      </c>
      <c r="F27">
        <f>[281]ExportDB!$C$3</f>
        <v>2856</v>
      </c>
      <c r="G27" t="str">
        <f t="shared" ca="1" si="0"/>
        <v>https://cezenergocz.sharepoint.com/sites/Provoznhodnoty111/Sdilene dokumenty/General/Provozni hodnoty 2021/Jednotky/[2021 Provozní hodnoty Hodkovice nad Mohelkou.xlsx]ExportDB'!$C$3</v>
      </c>
      <c r="I27" t="str">
        <f t="shared" ca="1" si="2"/>
        <v>2021 Provozní hodnoty Hodkovice nad Mohelkou.xlsx</v>
      </c>
    </row>
    <row r="28" spans="1:9" x14ac:dyDescent="0.25">
      <c r="A28" s="15">
        <f>[282]ExportDB!$C$3</f>
        <v>3433</v>
      </c>
      <c r="B28" s="15">
        <v>3433</v>
      </c>
      <c r="C28" s="14" t="s">
        <v>619</v>
      </c>
      <c r="D28" t="s">
        <v>876</v>
      </c>
      <c r="E28" t="str">
        <f t="shared" si="1"/>
        <v>='https://cezenergocz.sharepoint.com/sites/Provoznhodnoty111/Sdilene dokumenty/General/Provozni hodnoty 2021/Jednotky/[2021 Provozní hodnoty Hodonice.xlsx]ExportDB'!$C$3</v>
      </c>
      <c r="F28">
        <f>[282]ExportDB!$C$3</f>
        <v>3433</v>
      </c>
      <c r="G28" t="str">
        <f t="shared" ca="1" si="0"/>
        <v>https://cezenergocz.sharepoint.com/sites/Provoznhodnoty111/Sdilene dokumenty/General/Provozni hodnoty 2021/Jednotky/[2021 Provozní hodnoty Hodonice.xlsx]ExportDB'!$C$3</v>
      </c>
      <c r="I28" t="str">
        <f t="shared" ca="1" si="2"/>
        <v>2021 Provozní hodnoty Hodonice.xlsx</v>
      </c>
    </row>
    <row r="29" spans="1:9" x14ac:dyDescent="0.25">
      <c r="A29" s="15">
        <f>[283]ExportDB!$C$3</f>
        <v>3333</v>
      </c>
      <c r="B29" s="15">
        <v>3333</v>
      </c>
      <c r="C29" s="14" t="s">
        <v>620</v>
      </c>
      <c r="D29" t="s">
        <v>877</v>
      </c>
      <c r="E29" t="str">
        <f t="shared" si="1"/>
        <v>='https://cezenergocz.sharepoint.com/sites/Provoznhodnoty111/Sdilene dokumenty/General/Provozni hodnoty 2021/Jednotky/[2021 Provozní hodnoty Horní Bříza.xlsx]ExportDB'!$C$3</v>
      </c>
      <c r="F29">
        <f>[283]ExportDB!$C$3</f>
        <v>3333</v>
      </c>
      <c r="G29" t="str">
        <f t="shared" ca="1" si="0"/>
        <v>https://cezenergocz.sharepoint.com/sites/Provoznhodnoty111/Sdilene dokumenty/General/Provozni hodnoty 2021/Jednotky/[2021 Provozní hodnoty Horní Bříza.xlsx]ExportDB'!$C$3</v>
      </c>
      <c r="I29" t="str">
        <f t="shared" ca="1" si="2"/>
        <v>2021 Provozní hodnoty Horní Bříza.xlsx</v>
      </c>
    </row>
    <row r="30" spans="1:9" x14ac:dyDescent="0.25">
      <c r="A30" s="15">
        <f>[284]ExportDB!$C$3</f>
        <v>2883</v>
      </c>
      <c r="B30" s="15">
        <v>2883</v>
      </c>
      <c r="C30" s="14" t="s">
        <v>621</v>
      </c>
      <c r="D30" t="s">
        <v>878</v>
      </c>
      <c r="E30" t="str">
        <f t="shared" si="1"/>
        <v>='https://cezenergocz.sharepoint.com/sites/Provoznhodnoty111/Sdilene dokumenty/General/Provozni hodnoty 2021/Jednotky/[2021 Provozní hodnoty Hořovice.xlsx]ExportDB'!$C$3</v>
      </c>
      <c r="F30">
        <f>[284]ExportDB!$C$3</f>
        <v>2883</v>
      </c>
      <c r="G30" t="str">
        <f t="shared" ca="1" si="0"/>
        <v>https://cezenergocz.sharepoint.com/sites/Provoznhodnoty111/Sdilene dokumenty/General/Provozni hodnoty 2021/Jednotky/[2021 Provozní hodnoty Hořovice.xlsx]ExportDB'!$C$3</v>
      </c>
      <c r="I30" t="str">
        <f t="shared" ca="1" si="2"/>
        <v>2021 Provozní hodnoty Hořovice.xlsx</v>
      </c>
    </row>
    <row r="31" spans="1:9" x14ac:dyDescent="0.25">
      <c r="A31" s="15">
        <f>[285]ExportDB!$C$3</f>
        <v>3386</v>
      </c>
      <c r="B31" s="15">
        <v>3386</v>
      </c>
      <c r="C31" s="14" t="s">
        <v>622</v>
      </c>
      <c r="D31" t="s">
        <v>879</v>
      </c>
      <c r="E31" t="str">
        <f t="shared" si="1"/>
        <v>='https://cezenergocz.sharepoint.com/sites/Provoznhodnoty111/Sdilene dokumenty/General/Provozni hodnoty 2021/Jednotky/[2021 Provozní hodnoty Hrabyně.xlsx]ExportDB'!$C$3</v>
      </c>
      <c r="F31">
        <f>[285]ExportDB!$C$3</f>
        <v>3386</v>
      </c>
      <c r="G31" t="str">
        <f t="shared" ca="1" si="0"/>
        <v>https://cezenergocz-my.sharepoint.com/personal/jakub_urban_cezenergo_cz/Documents/Dokumenty/[2021 Provozní hodnoty Hrabyně.xlsx]ExportDB'!$C$3</v>
      </c>
      <c r="I31" t="str">
        <f t="shared" ca="1" si="2"/>
        <v>2021 Provozní hodnoty Hrabyně.xlsx</v>
      </c>
    </row>
    <row r="32" spans="1:9" x14ac:dyDescent="0.25">
      <c r="A32" s="15">
        <f>[286]ExportDB!$C$3</f>
        <v>3546</v>
      </c>
      <c r="B32" s="15">
        <v>3546</v>
      </c>
      <c r="C32" s="14" t="s">
        <v>623</v>
      </c>
      <c r="D32" t="s">
        <v>880</v>
      </c>
      <c r="E32" t="str">
        <f t="shared" si="1"/>
        <v>='https://cezenergocz.sharepoint.com/sites/Provoznhodnoty111/Sdilene dokumenty/General/Provozni hodnoty 2021/Jednotky/[2021 Provozní hodnoty Humpolec Lnářská.xlsx]ExportDB'!$C$3</v>
      </c>
      <c r="F32">
        <f>[286]ExportDB!$C$3</f>
        <v>3546</v>
      </c>
      <c r="G32" t="str">
        <f t="shared" ca="1" si="0"/>
        <v>https://cezenergocz.sharepoint.com/sites/Provoznhodnoty111/Sdilene dokumenty/General/Provozni hodnoty 2021/Jednotky/[2021 Provozní hodnoty Humpolec Lnářská.xlsx]ExportDB'!$C$3</v>
      </c>
      <c r="I32" t="str">
        <f t="shared" ca="1" si="2"/>
        <v>2021 Provozní hodnoty Humpolec Lnářská.xlsx</v>
      </c>
    </row>
    <row r="33" spans="1:9" x14ac:dyDescent="0.25">
      <c r="A33" s="15">
        <f>[287]ExportDB!$C$3</f>
        <v>2806</v>
      </c>
      <c r="B33" s="15">
        <v>2806</v>
      </c>
      <c r="C33" s="14" t="s">
        <v>624</v>
      </c>
      <c r="D33" t="s">
        <v>881</v>
      </c>
      <c r="E33" t="str">
        <f t="shared" si="1"/>
        <v>='https://cezenergocz.sharepoint.com/sites/Provoznhodnoty111/Sdilene dokumenty/General/Provozni hodnoty 2021/Jednotky/[2021 Provozní hodnoty Humpolec na Rybníčku.xlsx]ExportDB'!$C$3</v>
      </c>
      <c r="F33">
        <f>[287]ExportDB!$C$3</f>
        <v>2806</v>
      </c>
      <c r="G33" t="str">
        <f t="shared" ca="1" si="0"/>
        <v>https://cezenergocz.sharepoint.com/sites/Provoznhodnoty111/Sdilene dokumenty/General/Provozni hodnoty 2021/Jednotky/[2021 Provozní hodnoty Humpolec na Rybníčku.xlsx]ExportDB'!$C$3</v>
      </c>
      <c r="I33" t="str">
        <f t="shared" ca="1" si="2"/>
        <v>2021 Provozní hodnoty Humpolec na Rybníčku.xlsx</v>
      </c>
    </row>
    <row r="34" spans="1:9" x14ac:dyDescent="0.25">
      <c r="A34" s="15">
        <f>[288]ExportDB!$C$3</f>
        <v>3290</v>
      </c>
      <c r="B34" s="15">
        <f>[288]ExportDB!$C$3</f>
        <v>3290</v>
      </c>
      <c r="C34" s="14" t="s">
        <v>625</v>
      </c>
      <c r="D34" t="s">
        <v>882</v>
      </c>
      <c r="E34" t="str">
        <f t="shared" si="1"/>
        <v>='https://cezenergocz.sharepoint.com/sites/Provoznhodnoty111/Sdilene dokumenty/General/Provozni hodnoty 2021/Jednotky/[2021 Provozní hodnoty Ivančice.xlsm]ExportDB'!$C$3</v>
      </c>
      <c r="F34" t="e">
        <f>[289]ExportDB!$C$3</f>
        <v>#REF!</v>
      </c>
      <c r="G34" t="str">
        <f t="shared" ca="1" si="0"/>
        <v>https://cezenergocz.sharepoint.com/sites/Provoznhodnoty111/Sdilene dokumenty/General/Provozni hodnoty 2021/Tepla/[2021 Provozní hodnoty Ivančice.xlsm]ExportDB'!$C$3</v>
      </c>
      <c r="I34" t="str">
        <f t="shared" ca="1" si="2"/>
        <v>2021 Provozní hodnoty Ivančice.xlsm</v>
      </c>
    </row>
    <row r="35" spans="1:9" x14ac:dyDescent="0.25">
      <c r="A35" s="15">
        <f>[290]ExportDB!$C$3</f>
        <v>3941</v>
      </c>
      <c r="B35" s="15">
        <v>3941</v>
      </c>
      <c r="C35" s="14" t="s">
        <v>626</v>
      </c>
      <c r="D35" t="s">
        <v>883</v>
      </c>
      <c r="E35" t="str">
        <f t="shared" si="1"/>
        <v>='https://cezenergocz.sharepoint.com/sites/Provoznhodnoty111/Sdilene dokumenty/General/Provozni hodnoty 2021/Jednotky/[2021 Provozní hodnoty Jaroměř.xlsx]ExportDB'!$C$3</v>
      </c>
      <c r="F35">
        <f>[290]ExportDB!$C$3</f>
        <v>3941</v>
      </c>
      <c r="G35" t="str">
        <f t="shared" ca="1" si="0"/>
        <v>https://cezenergocz-my.sharepoint.com/personal/jakub_urban_cezenergo_cz/Documents/Dokumenty/[2021 Provozní hodnoty Jaroměř.xlsx]ExportDB'!$C$3</v>
      </c>
      <c r="I35" t="str">
        <f t="shared" ca="1" si="2"/>
        <v>2021 Provozní hodnoty Jaroměř.xlsx</v>
      </c>
    </row>
    <row r="36" spans="1:9" x14ac:dyDescent="0.25">
      <c r="A36" s="15">
        <f>[291]ExportDB!$C$3</f>
        <v>2042</v>
      </c>
      <c r="B36" s="15">
        <v>2042</v>
      </c>
      <c r="C36" s="14" t="s">
        <v>627</v>
      </c>
      <c r="D36" t="s">
        <v>884</v>
      </c>
      <c r="E36" t="str">
        <f t="shared" si="1"/>
        <v>='https://cezenergocz.sharepoint.com/sites/Provoznhodnoty111/Sdilene dokumenty/General/Provozni hodnoty 2021/Jednotky/[2021 Provozní hodnoty Jihlava.xlsx]ExportDB'!$C$3</v>
      </c>
      <c r="F36">
        <f>[291]ExportDB!$C$3</f>
        <v>2042</v>
      </c>
      <c r="G36" t="str">
        <f t="shared" ca="1" si="0"/>
        <v>https://cezenergocz-my.sharepoint.com/personal/jakub_urban_cezenergo_cz/Documents/Dokumenty/[2021 Provozní hodnoty Jihlava.xlsx]ExportDB'!$C$3</v>
      </c>
      <c r="I36" t="str">
        <f t="shared" ca="1" si="2"/>
        <v>2021 Provozní hodnoty Jihlava.xlsx</v>
      </c>
    </row>
    <row r="37" spans="1:9" x14ac:dyDescent="0.25">
      <c r="A37" s="15">
        <f>[292]ExportDB!$C$3</f>
        <v>2884</v>
      </c>
      <c r="B37" s="15">
        <v>2884</v>
      </c>
      <c r="C37" s="14" t="s">
        <v>628</v>
      </c>
      <c r="D37" t="s">
        <v>885</v>
      </c>
      <c r="E37" t="str">
        <f t="shared" si="1"/>
        <v>='https://cezenergocz.sharepoint.com/sites/Provoznhodnoty111/Sdilene dokumenty/General/Provozni hodnoty 2021/Jednotky/[2021 Provozní hodnoty Kaznějov.xlsx]ExportDB'!$C$3</v>
      </c>
      <c r="F37">
        <f>[292]ExportDB!$C$3</f>
        <v>2884</v>
      </c>
      <c r="G37" t="str">
        <f t="shared" ca="1" si="0"/>
        <v>https://cezenergocz-my.sharepoint.com/personal/jakub_urban_cezenergo_cz/Documents/Dokumenty/[2021 Provozní hodnoty Kaznějov.xlsx]ExportDB'!$C$3</v>
      </c>
      <c r="I37" t="str">
        <f t="shared" ca="1" si="2"/>
        <v>2021 Provozní hodnoty Kaznějov.xlsx</v>
      </c>
    </row>
    <row r="38" spans="1:9" x14ac:dyDescent="0.25">
      <c r="A38" s="15">
        <f>[293]ExportDB!$C$3</f>
        <v>2447</v>
      </c>
      <c r="B38" s="15">
        <v>2447</v>
      </c>
      <c r="C38" s="14" t="s">
        <v>629</v>
      </c>
      <c r="D38" t="s">
        <v>886</v>
      </c>
      <c r="E38" t="str">
        <f t="shared" si="1"/>
        <v>='https://cezenergocz.sharepoint.com/sites/Provoznhodnoty111/Sdilene dokumenty/General/Provozni hodnoty 2021/Jednotky/[2021 Provozní hodnoty Kladruby.xlsx]ExportDB'!$C$3</v>
      </c>
      <c r="F38">
        <f>[293]ExportDB!$C$3</f>
        <v>2447</v>
      </c>
      <c r="G38" t="str">
        <f t="shared" ca="1" si="0"/>
        <v>https://cezenergocz-my.sharepoint.com/personal/jakub_urban_cezenergo_cz/Documents/Dokumenty/[2021 Provozní hodnoty Kladruby.xlsx]ExportDB'!$C$3</v>
      </c>
      <c r="I38" t="str">
        <f t="shared" ca="1" si="2"/>
        <v>2021 Provozní hodnoty Kladruby.xlsx</v>
      </c>
    </row>
    <row r="39" spans="1:9" x14ac:dyDescent="0.25">
      <c r="A39" s="15">
        <f>[294]ExportDB!$C$3</f>
        <v>3157</v>
      </c>
      <c r="B39" s="15">
        <v>3157</v>
      </c>
      <c r="C39" s="14" t="s">
        <v>630</v>
      </c>
      <c r="D39" t="s">
        <v>887</v>
      </c>
      <c r="E39" t="str">
        <f t="shared" si="1"/>
        <v>='https://cezenergocz.sharepoint.com/sites/Provoznhodnoty111/Sdilene dokumenty/General/Provozni hodnoty 2021/Jednotky/[2021 Provozní hodnoty Klimkovice.xlsx]ExportDB'!$C$3</v>
      </c>
      <c r="F39">
        <f>[294]ExportDB!$C$3</f>
        <v>3157</v>
      </c>
      <c r="G39" t="str">
        <f t="shared" ca="1" si="0"/>
        <v>https://cezenergocz.sharepoint.com/sites/Provoznhodnoty111/Sdilene dokumenty/General/Provozni hodnoty 2021/Jednotky/[2021 Provozní hodnoty Klimkovice.xlsx]ExportDB'!$C$3</v>
      </c>
      <c r="I39" t="str">
        <f t="shared" ca="1" si="2"/>
        <v>2021 Provozní hodnoty Klimkovice.xlsx</v>
      </c>
    </row>
    <row r="40" spans="1:9" x14ac:dyDescent="0.25">
      <c r="A40" s="15">
        <f>[295]ExportDB!$C$3</f>
        <v>3498</v>
      </c>
      <c r="B40" s="15">
        <v>3498</v>
      </c>
      <c r="C40" s="14" t="s">
        <v>631</v>
      </c>
      <c r="D40" t="s">
        <v>888</v>
      </c>
      <c r="E40" t="str">
        <f t="shared" si="1"/>
        <v>='https://cezenergocz.sharepoint.com/sites/Provoznhodnoty111/Sdilene dokumenty/General/Provozni hodnoty 2021/Jednotky/[2021 Provozní hodnoty Kamenický Šenov.xlsx]ExportDB'!$C$3</v>
      </c>
      <c r="F40">
        <f>[295]ExportDB!$C$3</f>
        <v>3498</v>
      </c>
      <c r="G40" t="str">
        <f t="shared" ca="1" si="0"/>
        <v>https://cezenergocz-my.sharepoint.com/personal/jakub_urban_cezenergo_cz/Documents/Dokumenty/[2021 Provozní hodnoty Kamenický Šenov.xlsx]ExportDB'!$C$3</v>
      </c>
      <c r="I40" t="str">
        <f t="shared" ca="1" si="2"/>
        <v>2021 Provozní hodnoty Kamenický Šenov.xlsx</v>
      </c>
    </row>
    <row r="41" spans="1:9" x14ac:dyDescent="0.25">
      <c r="A41" s="39">
        <f>[296]ExportDB!$C$3</f>
        <v>3608</v>
      </c>
      <c r="B41" s="39">
        <v>3608</v>
      </c>
      <c r="C41" s="14" t="s">
        <v>632</v>
      </c>
      <c r="D41" t="s">
        <v>889</v>
      </c>
      <c r="E41" t="str">
        <f t="shared" si="1"/>
        <v>='https://cezenergocz.sharepoint.com/sites/Provoznhodnoty111/Sdilene dokumenty/General/Provozni hodnoty 2021/Jednotky/[2021 Provozní hodnoty Kojetín.xlsx]ExportDB'!$C$3</v>
      </c>
      <c r="F41">
        <f>[296]ExportDB!$C$3</f>
        <v>3608</v>
      </c>
      <c r="G41" t="str">
        <f t="shared" ca="1" si="0"/>
        <v>https://cezenergocz-my.sharepoint.com/personal/jakub_urban_cezenergo_cz/Documents/Dokumenty/[2021 Provozní hodnoty Kojetín.xlsx]ExportDB'!$C$3</v>
      </c>
      <c r="I41" t="str">
        <f t="shared" ca="1" si="2"/>
        <v>2021 Provozní hodnoty Kojetín.xlsx</v>
      </c>
    </row>
    <row r="42" spans="1:9" x14ac:dyDescent="0.25">
      <c r="A42" s="53">
        <f>[297]ExportDB!$C$3</f>
        <v>2043</v>
      </c>
      <c r="B42" s="53"/>
      <c r="C42" s="54" t="s">
        <v>633</v>
      </c>
      <c r="D42" t="s">
        <v>890</v>
      </c>
      <c r="E42" t="str">
        <f t="shared" si="1"/>
        <v>='https://cezenergocz.sharepoint.com/sites/Provoznhodnoty111/Sdilene dokumenty/General/Provozni hodnoty 2021/Jednotky/[2021 Provozní hodnoty Světlá nad Sázavou.xlsm]ExportDB'!$C$3</v>
      </c>
      <c r="F42" t="e">
        <f>[298]ExportDB!$C$3</f>
        <v>#REF!</v>
      </c>
      <c r="G42" t="str">
        <f t="shared" ref="G42:G73" ca="1" si="3">MID(_xlfn.FORMULATEXT(A42),3,LEN(_xlfn.FORMULATEXT(A42)))</f>
        <v>https://cezenergocz.sharepoint.com/sites/Provoznhodnoty111/Sdilene dokumenty/General/Provozni hodnoty 2021/Tepla/[2021 Provozní hodnoty Světlá nad Sázavou.xlsm]ExportDB'!$C$3</v>
      </c>
      <c r="I42" t="str">
        <f t="shared" ca="1" si="2"/>
        <v>2021 Provozní hodnoty Světlá nad Sázavou.xlsm</v>
      </c>
    </row>
    <row r="43" spans="1:9" x14ac:dyDescent="0.25">
      <c r="A43" s="15">
        <f>[299]ExportDB!$C$3</f>
        <v>2157</v>
      </c>
      <c r="B43" s="15">
        <v>2157</v>
      </c>
      <c r="C43" s="14" t="s">
        <v>634</v>
      </c>
      <c r="D43" t="s">
        <v>891</v>
      </c>
      <c r="E43" t="str">
        <f t="shared" si="1"/>
        <v>='https://cezenergocz.sharepoint.com/sites/Provoznhodnoty111/Sdilene dokumenty/General/Provozni hodnoty 2021/Jednotky/[2021 Provozní hodnoty Frýdlant.xlsx]ExportDB'!$C$3</v>
      </c>
      <c r="F43">
        <f>[299]ExportDB!$C$3</f>
        <v>2157</v>
      </c>
      <c r="G43" t="str">
        <f t="shared" ca="1" si="3"/>
        <v>https://cezenergocz.sharepoint.com/sites/Provoznhodnoty111/Sdilene dokumenty/General/Provozni hodnoty 2021/Jednotky/[2021 Provozní hodnoty Frýdlant.xlsx]ExportDB'!$C$3</v>
      </c>
      <c r="I43" t="str">
        <f t="shared" ca="1" si="2"/>
        <v>2021 Provozní hodnoty Frýdlant.xlsx</v>
      </c>
    </row>
    <row r="44" spans="1:9" x14ac:dyDescent="0.25">
      <c r="A44" s="15">
        <f>[300]ExportDB!$C$3</f>
        <v>2947</v>
      </c>
      <c r="B44" s="15">
        <v>2947</v>
      </c>
      <c r="C44" s="14" t="s">
        <v>635</v>
      </c>
      <c r="D44" t="s">
        <v>892</v>
      </c>
      <c r="E44" t="str">
        <f t="shared" si="1"/>
        <v>='https://cezenergocz.sharepoint.com/sites/Provoznhodnoty111/Sdilene dokumenty/General/Provozni hodnoty 2021/Jednotky/[2021 Provozní hodnoty Humpolec Fügnerova.xlsx]ExportDB'!$C$3</v>
      </c>
      <c r="F44">
        <f>[300]ExportDB!$C$3</f>
        <v>2947</v>
      </c>
      <c r="G44" t="str">
        <f t="shared" ca="1" si="3"/>
        <v>https://cezenergocz.sharepoint.com/sites/Provoznhodnoty111/Sdilene dokumenty/General/Provozni hodnoty 2021/Jednotky/[2021 Provozní hodnoty Humpolec Fügnerova.xlsx]ExportDB'!$C$3</v>
      </c>
      <c r="I44" t="str">
        <f t="shared" ca="1" si="2"/>
        <v>2021 Provozní hodnoty Humpolec Fügnerova.xlsx</v>
      </c>
    </row>
    <row r="45" spans="1:9" x14ac:dyDescent="0.25">
      <c r="A45" s="15">
        <f>[301]ExportDB!$C$3</f>
        <v>1746</v>
      </c>
      <c r="B45" s="15">
        <v>1746</v>
      </c>
      <c r="C45" s="14" t="s">
        <v>636</v>
      </c>
      <c r="D45" t="s">
        <v>893</v>
      </c>
      <c r="E45" t="str">
        <f t="shared" si="1"/>
        <v>='https://cezenergocz.sharepoint.com/sites/Provoznhodnoty111/Sdilene dokumenty/General/Provozni hodnoty 2021/Jednotky/[2021 Provozní hodnoty Železná Ruda.xlsm]ExportDB'!$C$3</v>
      </c>
      <c r="F45" t="e">
        <f>[302]ExportDB!$C$3</f>
        <v>#REF!</v>
      </c>
      <c r="G45" t="str">
        <f t="shared" ca="1" si="3"/>
        <v>https://cezenergocz.sharepoint.com/sites/Provoznhodnoty111/Sdilene dokumenty/General/Provozni hodnoty 2021/Tepla/[2021 Provozní hodnoty Železná Ruda.xlsm]ExportDB'!$C$3</v>
      </c>
      <c r="I45" t="str">
        <f t="shared" ca="1" si="2"/>
        <v>2021 Provozní hodnoty Železná Ruda.xlsm</v>
      </c>
    </row>
    <row r="46" spans="1:9" x14ac:dyDescent="0.25">
      <c r="A46" s="15">
        <f>[303]ExportDB!$C$3</f>
        <v>1747</v>
      </c>
      <c r="B46" s="15">
        <v>1747</v>
      </c>
      <c r="C46" s="14" t="s">
        <v>637</v>
      </c>
      <c r="D46" t="s">
        <v>894</v>
      </c>
      <c r="E46" t="str">
        <f t="shared" si="1"/>
        <v>='https://cezenergocz.sharepoint.com/sites/Provoznhodnoty111/Sdilene dokumenty/General/Provozni hodnoty 2021/Jednotky/[2021 Provozní hodnoty Smiřice.xlsm]ExportDB'!$C$3</v>
      </c>
      <c r="F46" t="e">
        <f>[304]ExportDB!$C$3</f>
        <v>#REF!</v>
      </c>
      <c r="G46" t="str">
        <f t="shared" ca="1" si="3"/>
        <v>https://cezenergocz.sharepoint.com/sites/Provoznhodnoty111/Sdilene dokumenty/General/Provozni hodnoty 2021/Tepla/[2021 Provozní hodnoty Smiřice.xlsm]ExportDB'!$C$3</v>
      </c>
      <c r="I46" t="str">
        <f t="shared" ca="1" si="2"/>
        <v>2021 Provozní hodnoty Smiřice.xlsm</v>
      </c>
    </row>
    <row r="47" spans="1:9" x14ac:dyDescent="0.25">
      <c r="A47" s="15">
        <f>[297]ExportDB!$C$3</f>
        <v>2043</v>
      </c>
      <c r="B47" s="15">
        <v>2043</v>
      </c>
      <c r="C47" s="14" t="s">
        <v>638</v>
      </c>
      <c r="D47" t="s">
        <v>890</v>
      </c>
      <c r="E47" t="str">
        <f t="shared" si="1"/>
        <v>='https://cezenergocz.sharepoint.com/sites/Provoznhodnoty111/Sdilene dokumenty/General/Provozni hodnoty 2021/Jednotky/[2021 Provozní hodnoty Světlá nad Sázavou.xlsm]ExportDB'!$C$3</v>
      </c>
      <c r="F47" t="e">
        <f>[298]ExportDB!$C$3</f>
        <v>#REF!</v>
      </c>
      <c r="G47" t="str">
        <f t="shared" ca="1" si="3"/>
        <v>https://cezenergocz.sharepoint.com/sites/Provoznhodnoty111/Sdilene dokumenty/General/Provozni hodnoty 2021/Tepla/[2021 Provozní hodnoty Světlá nad Sázavou.xlsm]ExportDB'!$C$3</v>
      </c>
      <c r="I47" t="str">
        <f t="shared" ca="1" si="2"/>
        <v>2021 Provozní hodnoty Světlá nad Sázavou.xlsm</v>
      </c>
    </row>
    <row r="48" spans="1:9" x14ac:dyDescent="0.25">
      <c r="A48" s="15">
        <f>[305]ExportDB!$C$3</f>
        <v>2658</v>
      </c>
      <c r="B48" s="15">
        <v>2658</v>
      </c>
      <c r="C48" s="14" t="s">
        <v>639</v>
      </c>
      <c r="D48" t="s">
        <v>895</v>
      </c>
      <c r="E48" t="str">
        <f t="shared" si="1"/>
        <v>='https://cezenergocz.sharepoint.com/sites/Provoznhodnoty111/Sdilene dokumenty/General/Provozni hodnoty 2021/Jednotky/[2021 Provozní hodnoty Svitavy.xlsm]ExportDB'!$C$3</v>
      </c>
      <c r="F48" t="e">
        <f>[306]ExportDB!$C$3</f>
        <v>#REF!</v>
      </c>
      <c r="G48" t="str">
        <f t="shared" ca="1" si="3"/>
        <v>https://cezenergocz.sharepoint.com/sites/Provoznhodnoty111/Sdilene dokumenty/General/Provozni hodnoty 2021/Tepla/[2021 Provozní hodnoty Svitavy.xlsm]ExportDB'!$C$3</v>
      </c>
      <c r="I48" t="str">
        <f t="shared" ca="1" si="2"/>
        <v>2021 Provozní hodnoty Svitavy.xlsm</v>
      </c>
    </row>
    <row r="49" spans="1:9" x14ac:dyDescent="0.25">
      <c r="A49" s="15">
        <f>[305]ExportDB!$C$3</f>
        <v>2658</v>
      </c>
      <c r="B49" s="15">
        <v>2658</v>
      </c>
      <c r="C49" s="14" t="s">
        <v>640</v>
      </c>
      <c r="D49" t="s">
        <v>895</v>
      </c>
      <c r="E49" t="str">
        <f t="shared" si="1"/>
        <v>='https://cezenergocz.sharepoint.com/sites/Provoznhodnoty111/Sdilene dokumenty/General/Provozni hodnoty 2021/Jednotky/[2021 Provozní hodnoty Svitavy.xlsm]ExportDB'!$C$3</v>
      </c>
      <c r="F49" t="e">
        <f>[306]ExportDB!$C$3</f>
        <v>#REF!</v>
      </c>
      <c r="G49" t="str">
        <f t="shared" ca="1" si="3"/>
        <v>https://cezenergocz.sharepoint.com/sites/Provoznhodnoty111/Sdilene dokumenty/General/Provozni hodnoty 2021/Tepla/[2021 Provozní hodnoty Svitavy.xlsm]ExportDB'!$C$3</v>
      </c>
      <c r="I49" t="str">
        <f t="shared" ca="1" si="2"/>
        <v>2021 Provozní hodnoty Svitavy.xlsm</v>
      </c>
    </row>
    <row r="50" spans="1:9" x14ac:dyDescent="0.25">
      <c r="A50" s="15">
        <f>[305]ExportDB!$C$3</f>
        <v>2658</v>
      </c>
      <c r="B50" s="15">
        <v>2658</v>
      </c>
      <c r="C50" s="14" t="s">
        <v>641</v>
      </c>
      <c r="D50" t="s">
        <v>895</v>
      </c>
      <c r="E50" t="str">
        <f t="shared" si="1"/>
        <v>='https://cezenergocz.sharepoint.com/sites/Provoznhodnoty111/Sdilene dokumenty/General/Provozni hodnoty 2021/Jednotky/[2021 Provozní hodnoty Svitavy.xlsm]ExportDB'!$C$3</v>
      </c>
      <c r="F50" t="e">
        <f>[306]ExportDB!$C$3</f>
        <v>#REF!</v>
      </c>
      <c r="G50" t="str">
        <f t="shared" ca="1" si="3"/>
        <v>https://cezenergocz.sharepoint.com/sites/Provoznhodnoty111/Sdilene dokumenty/General/Provozni hodnoty 2021/Tepla/[2021 Provozní hodnoty Svitavy.xlsm]ExportDB'!$C$3</v>
      </c>
      <c r="I50" t="str">
        <f t="shared" ca="1" si="2"/>
        <v>2021 Provozní hodnoty Svitavy.xlsm</v>
      </c>
    </row>
    <row r="51" spans="1:9" x14ac:dyDescent="0.25">
      <c r="A51" s="15">
        <f>[307]ExportDB!$C$3</f>
        <v>3468</v>
      </c>
      <c r="B51" s="15">
        <v>3468</v>
      </c>
      <c r="C51" s="14" t="s">
        <v>642</v>
      </c>
      <c r="D51" t="s">
        <v>896</v>
      </c>
      <c r="E51" t="str">
        <f t="shared" si="1"/>
        <v>='https://cezenergocz.sharepoint.com/sites/Provoznhodnoty111/Sdilene dokumenty/General/Provozni hodnoty 2021/Jednotky/[2021 Provozní hodnoty Zruč nad Sázavou.xlsm]ExportDB'!$C$3</v>
      </c>
      <c r="F51" t="e">
        <f>[308]ExportDB!$C$3</f>
        <v>#REF!</v>
      </c>
      <c r="G51" t="str">
        <f t="shared" ca="1" si="3"/>
        <v>https://cezenergocz.sharepoint.com/sites/Provoznhodnoty111/Sdilene dokumenty/General/Provozni hodnoty 2021/Tepla/[2021 Provozní hodnoty Zruč nad Sázavou.xlsm]ExportDB'!$C$3</v>
      </c>
      <c r="I51" t="str">
        <f t="shared" ca="1" si="2"/>
        <v>2021 Provozní hodnoty Zruč nad Sázavou.xlsm</v>
      </c>
    </row>
    <row r="52" spans="1:9" x14ac:dyDescent="0.25">
      <c r="A52" s="53">
        <f>[307]ExportDB!$C$3</f>
        <v>3468</v>
      </c>
      <c r="B52" s="53"/>
      <c r="C52" s="54" t="s">
        <v>643</v>
      </c>
      <c r="D52" t="s">
        <v>896</v>
      </c>
      <c r="E52" t="str">
        <f t="shared" si="1"/>
        <v>='https://cezenergocz.sharepoint.com/sites/Provoznhodnoty111/Sdilene dokumenty/General/Provozni hodnoty 2021/Jednotky/[2021 Provozní hodnoty Zruč nad Sázavou.xlsm]ExportDB'!$C$3</v>
      </c>
      <c r="F52" t="e">
        <f>[308]ExportDB!$C$3</f>
        <v>#REF!</v>
      </c>
      <c r="G52" t="str">
        <f t="shared" ca="1" si="3"/>
        <v>https://cezenergocz.sharepoint.com/sites/Provoznhodnoty111/Sdilene dokumenty/General/Provozni hodnoty 2021/Tepla/[2021 Provozní hodnoty Zruč nad Sázavou.xlsm]ExportDB'!$C$3</v>
      </c>
      <c r="I52" t="str">
        <f t="shared" ca="1" si="2"/>
        <v>2021 Provozní hodnoty Zruč nad Sázavou.xlsm</v>
      </c>
    </row>
    <row r="53" spans="1:9" x14ac:dyDescent="0.25">
      <c r="A53" s="15">
        <f>[303]ExportDB!$C$3</f>
        <v>1747</v>
      </c>
      <c r="B53" s="15">
        <v>1747</v>
      </c>
      <c r="C53" s="14" t="s">
        <v>644</v>
      </c>
      <c r="D53" t="s">
        <v>894</v>
      </c>
      <c r="E53" t="str">
        <f t="shared" si="1"/>
        <v>='https://cezenergocz.sharepoint.com/sites/Provoznhodnoty111/Sdilene dokumenty/General/Provozni hodnoty 2021/Jednotky/[2021 Provozní hodnoty Smiřice.xlsm]ExportDB'!$C$3</v>
      </c>
      <c r="F53" t="e">
        <f>[304]ExportDB!$C$3</f>
        <v>#REF!</v>
      </c>
      <c r="G53" t="str">
        <f t="shared" ca="1" si="3"/>
        <v>https://cezenergocz.sharepoint.com/sites/Provoznhodnoty111/Sdilene dokumenty/General/Provozni hodnoty 2021/Tepla/[2021 Provozní hodnoty Smiřice.xlsm]ExportDB'!$C$3</v>
      </c>
      <c r="I53" t="str">
        <f t="shared" ca="1" si="2"/>
        <v>2021 Provozní hodnoty Smiřice.xlsm</v>
      </c>
    </row>
    <row r="54" spans="1:9" x14ac:dyDescent="0.25">
      <c r="A54" s="15">
        <f>[309]ExportDB!$C$3</f>
        <v>2381</v>
      </c>
      <c r="B54" s="15">
        <v>2381</v>
      </c>
      <c r="C54" s="14" t="s">
        <v>645</v>
      </c>
      <c r="D54" t="s">
        <v>897</v>
      </c>
      <c r="E54" t="str">
        <f t="shared" si="1"/>
        <v>='https://cezenergocz.sharepoint.com/sites/Provoznhodnoty111/Sdilene dokumenty/General/Provozni hodnoty 2021/Jednotky/[2021 Provozní hodnoty Velká Chuchle.xlsx]ExportDB'!$C$3</v>
      </c>
      <c r="F54">
        <f>[309]ExportDB!$C$3</f>
        <v>2381</v>
      </c>
      <c r="G54" t="str">
        <f t="shared" ca="1" si="3"/>
        <v>https://cezenergocz.sharepoint.com/sites/Provoznhodnoty111/Sdilene dokumenty/General/Provozni hodnoty 2021/Jednotky/[2021 Provozní hodnoty Velká Chuchle.xlsx]ExportDB'!$C$3</v>
      </c>
      <c r="I54" t="str">
        <f t="shared" ca="1" si="2"/>
        <v>2021 Provozní hodnoty Velká Chuchle.xlsx</v>
      </c>
    </row>
    <row r="55" spans="1:9" x14ac:dyDescent="0.25">
      <c r="A55" s="15">
        <f>[310]ExportDB!$C$3</f>
        <v>3522</v>
      </c>
      <c r="B55" s="15">
        <v>3522</v>
      </c>
      <c r="C55" s="14" t="s">
        <v>646</v>
      </c>
      <c r="D55" t="s">
        <v>898</v>
      </c>
      <c r="E55" t="str">
        <f t="shared" si="1"/>
        <v>='https://cezenergocz.sharepoint.com/sites/Provoznhodnoty111/Sdilene dokumenty/General/Provozni hodnoty 2021/Jednotky/[2021 Provozní hodnoty Kraslice sever - Školní.xlsx]ExportDB'!$C$3</v>
      </c>
      <c r="F55">
        <f>[310]ExportDB!$C$3</f>
        <v>3522</v>
      </c>
      <c r="G55" t="str">
        <f t="shared" ca="1" si="3"/>
        <v>https://cezenergocz.sharepoint.com/sites/Provoznhodnoty111/Sdilene dokumenty/General/Provozni hodnoty 2021/Jednotky/[2021 Provozní hodnoty Kraslice sever - Školní.xlsx]ExportDB'!$C$3</v>
      </c>
      <c r="I55" t="str">
        <f t="shared" ca="1" si="2"/>
        <v>2021 Provozní hodnoty Kraslice sever - Školní.xlsx</v>
      </c>
    </row>
    <row r="56" spans="1:9" x14ac:dyDescent="0.25">
      <c r="A56" s="15">
        <f>[311]ExportDB!$C$3</f>
        <v>3521</v>
      </c>
      <c r="B56" s="15">
        <v>3521</v>
      </c>
      <c r="C56" s="14" t="s">
        <v>647</v>
      </c>
      <c r="D56" t="s">
        <v>899</v>
      </c>
      <c r="E56" t="str">
        <f t="shared" si="1"/>
        <v>='https://cezenergocz.sharepoint.com/sites/Provoznhodnoty111/Sdilene dokumenty/General/Provozni hodnoty 2021/Jednotky/[2021 Provozní hodnoty Kraslice střed - Pohr. stráže.xlsx]ExportDB'!$C$3</v>
      </c>
      <c r="F56">
        <f>[311]ExportDB!$C$3</f>
        <v>3521</v>
      </c>
      <c r="G56" t="str">
        <f t="shared" ca="1" si="3"/>
        <v>https://cezenergocz.sharepoint.com/sites/Provoznhodnoty111/Sdilene dokumenty/General/Provozni hodnoty 2021/Jednotky/[2021 Provozní hodnoty Kraslice střed - Pohr. stráže.xlsx]ExportDB'!$C$3</v>
      </c>
      <c r="I56" t="str">
        <f t="shared" ca="1" si="2"/>
        <v>2021 Provozní hodnoty Kraslice střed - Pohr. stráže.xlsx</v>
      </c>
    </row>
    <row r="57" spans="1:9" x14ac:dyDescent="0.25">
      <c r="A57" s="15">
        <f>[312]ExportDB!$C$3</f>
        <v>3034</v>
      </c>
      <c r="B57" s="15">
        <v>3034</v>
      </c>
      <c r="C57" s="14" t="s">
        <v>648</v>
      </c>
      <c r="D57" t="s">
        <v>900</v>
      </c>
      <c r="E57" t="str">
        <f t="shared" si="1"/>
        <v>='https://cezenergocz.sharepoint.com/sites/Provoznhodnoty111/Sdilene dokumenty/General/Provozni hodnoty 2021/Jednotky/[2021 Provozní hodnoty Krupka.xlsx]ExportDB'!$C$3</v>
      </c>
      <c r="F57">
        <f>[312]ExportDB!$C$3</f>
        <v>3034</v>
      </c>
      <c r="G57" t="str">
        <f t="shared" ca="1" si="3"/>
        <v>https://cezenergocz.sharepoint.com/sites/Provoznhodnoty111/Sdilene dokumenty/General/Provozni hodnoty 2021/Jednotky/[2021 Provozní hodnoty Krupka.xlsx]ExportDB'!$C$3</v>
      </c>
      <c r="I57" t="str">
        <f t="shared" ca="1" si="2"/>
        <v>2021 Provozní hodnoty Krupka.xlsx</v>
      </c>
    </row>
    <row r="58" spans="1:9" x14ac:dyDescent="0.25">
      <c r="A58" s="15">
        <f>[313]ExportDB!$C$3</f>
        <v>2927</v>
      </c>
      <c r="B58" s="15">
        <v>2927</v>
      </c>
      <c r="C58" s="14" t="s">
        <v>649</v>
      </c>
      <c r="D58" t="s">
        <v>901</v>
      </c>
      <c r="E58" t="str">
        <f t="shared" si="1"/>
        <v>='https://cezenergocz.sharepoint.com/sites/Provoznhodnoty111/Sdilene dokumenty/General/Provozni hodnoty 2021/Jednotky/[2021 Provozní hodnoty Lipník nad Bečvou Hranická.xlsx]ExportDB'!$C$3</v>
      </c>
      <c r="F58">
        <f>[313]ExportDB!$C$3</f>
        <v>2927</v>
      </c>
      <c r="G58" t="str">
        <f t="shared" ca="1" si="3"/>
        <v>https://cezenergocz.sharepoint.com/sites/Provoznhodnoty111/Sdilene dokumenty/General/Provozni hodnoty 2021/Jednotky/[2021 Provozní hodnoty Lipník nad Bečvou Hranická.xlsx]ExportDB'!$C$3</v>
      </c>
      <c r="I58" t="str">
        <f t="shared" ca="1" si="2"/>
        <v>2021 Provozní hodnoty Lipník nad Bečvou Hranická.xlsx</v>
      </c>
    </row>
    <row r="59" spans="1:9" x14ac:dyDescent="0.25">
      <c r="A59" s="15">
        <f>[314]ExportDB!$C$3</f>
        <v>2848</v>
      </c>
      <c r="B59" s="15">
        <v>2848</v>
      </c>
      <c r="C59" s="14" t="s">
        <v>650</v>
      </c>
      <c r="D59" t="s">
        <v>902</v>
      </c>
      <c r="E59" t="str">
        <f t="shared" si="1"/>
        <v>='https://cezenergocz.sharepoint.com/sites/Provoznhodnoty111/Sdilene dokumenty/General/Provozni hodnoty 2021/Jednotky/[2021 Provozní hodnoty Lipník nad Bečvou Zahradní.xlsx]ExportDB'!$C$3</v>
      </c>
      <c r="F59">
        <f>[314]ExportDB!$C$3</f>
        <v>2848</v>
      </c>
      <c r="G59" t="str">
        <f t="shared" ca="1" si="3"/>
        <v>https://cezenergocz-my.sharepoint.com/personal/jakub_urban_cezenergo_cz/Documents/Dokumenty/[2021 Provozní hodnoty Lipník nad Bečvou Zahradní.xlsx]ExportDB'!$C$3</v>
      </c>
      <c r="I59" t="str">
        <f t="shared" ca="1" si="2"/>
        <v>2021 Provozní hodnoty Lipník nad Bečvou Zahradní.xlsx</v>
      </c>
    </row>
    <row r="60" spans="1:9" x14ac:dyDescent="0.25">
      <c r="A60" s="15">
        <f>[315]ExportDB!$C$3</f>
        <v>3942</v>
      </c>
      <c r="B60" s="15">
        <v>3942</v>
      </c>
      <c r="C60" s="14" t="s">
        <v>651</v>
      </c>
      <c r="D60" t="s">
        <v>903</v>
      </c>
      <c r="E60" t="str">
        <f t="shared" si="1"/>
        <v>='https://cezenergocz.sharepoint.com/sites/Provoznhodnoty111/Sdilene dokumenty/General/Provozni hodnoty 2021/Jednotky/[2021 Provozní hodnoty Litomyšl.xlsx]ExportDB'!$C$3</v>
      </c>
      <c r="F60">
        <f>[315]ExportDB!$C$3</f>
        <v>3942</v>
      </c>
      <c r="G60" t="str">
        <f t="shared" ca="1" si="3"/>
        <v>https://cezenergocz.sharepoint.com/sites/Provoznhodnoty111/Sdilene dokumenty/General/Provozni hodnoty 2021/Jednotky/[2021 Provozní hodnoty Litomyšl.xlsx]ExportDB'!$C$3</v>
      </c>
      <c r="I60" t="str">
        <f t="shared" ca="1" si="2"/>
        <v>2021 Provozní hodnoty Litomyšl.xlsx</v>
      </c>
    </row>
    <row r="61" spans="1:9" x14ac:dyDescent="0.25">
      <c r="A61" s="39">
        <f>[316]ExportDB!$C$3</f>
        <v>3691</v>
      </c>
      <c r="B61" s="39">
        <v>3691</v>
      </c>
      <c r="C61" s="14" t="s">
        <v>652</v>
      </c>
      <c r="D61" t="s">
        <v>904</v>
      </c>
      <c r="E61" t="str">
        <f t="shared" si="1"/>
        <v>='https://cezenergocz.sharepoint.com/sites/Provoznhodnoty111/Sdilene dokumenty/General/Provozni hodnoty 2021/Jednotky/[2021 Provozní hodnoty Luhačovice.xlsx]ExportDB'!$C$3</v>
      </c>
      <c r="F61">
        <f>[316]ExportDB!$C$3</f>
        <v>3691</v>
      </c>
      <c r="G61" t="str">
        <f t="shared" ca="1" si="3"/>
        <v>https://cezenergocz.sharepoint.com/sites/Provoznhodnoty111/Sdilene dokumenty/General/Provozni hodnoty 2021/Jednotky/[2021 Provozní hodnoty Luhačovice.xlsx]ExportDB'!$C$3</v>
      </c>
      <c r="I61" t="str">
        <f t="shared" ca="1" si="2"/>
        <v>2021 Provozní hodnoty Luhačovice.xlsx</v>
      </c>
    </row>
    <row r="62" spans="1:9" x14ac:dyDescent="0.25">
      <c r="A62" s="15">
        <f>[317]ExportDB!$C$3</f>
        <v>2478</v>
      </c>
      <c r="B62" s="15">
        <v>2478</v>
      </c>
      <c r="C62" s="14" t="s">
        <v>653</v>
      </c>
      <c r="D62" t="s">
        <v>905</v>
      </c>
      <c r="E62" t="str">
        <f t="shared" si="1"/>
        <v>='https://cezenergocz.sharepoint.com/sites/Provoznhodnoty111/Sdilene dokumenty/General/Provozni hodnoty 2021/Jednotky/[2021 Provozní hodnoty Votice.xlsx]ExportDB'!$C$3</v>
      </c>
      <c r="F62">
        <f>[317]ExportDB!$C$3</f>
        <v>2478</v>
      </c>
      <c r="G62" t="str">
        <f t="shared" ca="1" si="3"/>
        <v>https://cezenergocz-my.sharepoint.com/personal/jakub_urban_cezenergo_cz/Documents/Dokumenty/[2021 Provozní hodnoty Votice.xlsx]ExportDB'!$C$3</v>
      </c>
      <c r="I62" t="str">
        <f t="shared" ca="1" si="2"/>
        <v>2021 Provozní hodnoty Votice.xlsx</v>
      </c>
    </row>
    <row r="63" spans="1:9" x14ac:dyDescent="0.25">
      <c r="A63" s="15">
        <f>[318]ExportDB!$C$3</f>
        <v>3339</v>
      </c>
      <c r="B63" s="15">
        <v>3339</v>
      </c>
      <c r="C63" s="14" t="s">
        <v>654</v>
      </c>
      <c r="D63" t="s">
        <v>906</v>
      </c>
      <c r="E63" t="str">
        <f t="shared" si="1"/>
        <v>='https://cezenergocz.sharepoint.com/sites/Provoznhodnoty111/Sdilene dokumenty/General/Provozni hodnoty 2021/Jednotky/[2021 Provozní hodnoty Meziboří.xlsx]ExportDB'!$C$3</v>
      </c>
      <c r="F63">
        <f>[318]ExportDB!$C$3</f>
        <v>3339</v>
      </c>
      <c r="G63" t="str">
        <f t="shared" ca="1" si="3"/>
        <v>https://cezenergocz.sharepoint.com/sites/Provoznhodnoty111/Sdilene dokumenty/General/Provozni hodnoty 2021/Jednotky/[2021 Provozní hodnoty Meziboří.xlsx]ExportDB'!$C$3</v>
      </c>
      <c r="I63" t="str">
        <f t="shared" ca="1" si="2"/>
        <v>2021 Provozní hodnoty Meziboří.xlsx</v>
      </c>
    </row>
    <row r="64" spans="1:9" x14ac:dyDescent="0.25">
      <c r="A64" s="15">
        <f>[319]ExportDB!$C$3</f>
        <v>3144</v>
      </c>
      <c r="B64" s="15">
        <v>3144</v>
      </c>
      <c r="C64" s="14" t="s">
        <v>655</v>
      </c>
      <c r="D64" t="s">
        <v>907</v>
      </c>
      <c r="E64" t="str">
        <f t="shared" si="1"/>
        <v>='https://cezenergocz.sharepoint.com/sites/Provoznhodnoty111/Sdilene dokumenty/General/Provozni hodnoty 2021/Jednotky/[2021 Provozní hodnoty Mohelnice.xlsx]ExportDB'!$C$3</v>
      </c>
      <c r="F64">
        <f>[319]ExportDB!$C$3</f>
        <v>3144</v>
      </c>
      <c r="G64" t="str">
        <f t="shared" ca="1" si="3"/>
        <v>https://cezenergocz.sharepoint.com/sites/Provoznhodnoty111/Sdilene dokumenty/General/Provozni hodnoty 2021/Jednotky/[2021 Provozní hodnoty Mohelnice.xlsx]ExportDB'!$C$3</v>
      </c>
      <c r="I64" t="str">
        <f t="shared" ca="1" si="2"/>
        <v>2021 Provozní hodnoty Mohelnice.xlsx</v>
      </c>
    </row>
    <row r="65" spans="1:9" x14ac:dyDescent="0.25">
      <c r="A65" s="15">
        <f>[320]ExportDB!$C$3</f>
        <v>3882</v>
      </c>
      <c r="B65" s="15">
        <v>3882</v>
      </c>
      <c r="C65" s="14" t="s">
        <v>656</v>
      </c>
      <c r="D65" t="s">
        <v>908</v>
      </c>
      <c r="E65" t="str">
        <f t="shared" si="1"/>
        <v>='https://cezenergocz.sharepoint.com/sites/Provoznhodnoty111/Sdilene dokumenty/General/Provozni hodnoty 2021/Jednotky/[2021 Provozní hodnoty Moravský Beroun.xlsx]ExportDB'!$C$3</v>
      </c>
      <c r="F65">
        <f>[320]ExportDB!$C$3</f>
        <v>3882</v>
      </c>
      <c r="G65" t="str">
        <f t="shared" ca="1" si="3"/>
        <v>https://cezenergocz-my.sharepoint.com/personal/jakub_urban_cezenergo_cz/Documents/Dokumenty/[2021 Provozní hodnoty Moravský Beroun.xlsx]ExportDB'!$C$3</v>
      </c>
      <c r="I65" t="str">
        <f t="shared" ca="1" si="2"/>
        <v>2021 Provozní hodnoty Moravský Beroun.xlsx</v>
      </c>
    </row>
    <row r="66" spans="1:9" x14ac:dyDescent="0.25">
      <c r="A66" s="15">
        <f>[321]ExportDB!$C$3</f>
        <v>2598</v>
      </c>
      <c r="B66" s="15">
        <v>2598</v>
      </c>
      <c r="C66" s="14" t="s">
        <v>657</v>
      </c>
      <c r="D66" t="s">
        <v>909</v>
      </c>
      <c r="E66" t="str">
        <f t="shared" si="1"/>
        <v>='https://cezenergocz.sharepoint.com/sites/Provoznhodnoty111/Sdilene dokumenty/General/Provozni hodnoty 2021/Jednotky/[2021 Provozní hodnoty Moravský Krumlov.xlsx]ExportDB'!$C$3</v>
      </c>
      <c r="F66">
        <f>[321]ExportDB!$C$3</f>
        <v>2598</v>
      </c>
      <c r="G66" t="str">
        <f t="shared" ca="1" si="3"/>
        <v>https://cezenergocz.sharepoint.com/sites/Provoznhodnoty111/Sdilene dokumenty/General/Provozni hodnoty 2021/Jednotky/[2021 Provozní hodnoty Moravský Krumlov.xlsx]ExportDB'!$C$3</v>
      </c>
      <c r="I66" t="str">
        <f t="shared" ca="1" si="2"/>
        <v>2021 Provozní hodnoty Moravský Krumlov.xlsx</v>
      </c>
    </row>
    <row r="67" spans="1:9" x14ac:dyDescent="0.25">
      <c r="A67" s="15">
        <f>[322]ExportDB!$C$3</f>
        <v>3106</v>
      </c>
      <c r="B67" s="15">
        <v>3106</v>
      </c>
      <c r="C67" s="14" t="s">
        <v>658</v>
      </c>
      <c r="D67" t="s">
        <v>910</v>
      </c>
      <c r="E67" t="str">
        <f t="shared" si="1"/>
        <v>='https://cezenergocz.sharepoint.com/sites/Provoznhodnoty111/Sdilene dokumenty/General/Provozni hodnoty 2021/Jednotky/[2021 Provozní hodnoty Nové Hrady.xlsx]ExportDB'!$C$3</v>
      </c>
      <c r="F67">
        <f>[322]ExportDB!$C$3</f>
        <v>3106</v>
      </c>
      <c r="G67" t="str">
        <f t="shared" ca="1" si="3"/>
        <v>https://cezenergocz-my.sharepoint.com/personal/jakub_urban_cezenergo_cz/Documents/Dokumenty/[2021 Provozní hodnoty Nové Hrady.xlsx]ExportDB'!$C$3</v>
      </c>
      <c r="I67" t="str">
        <f t="shared" ca="1" si="2"/>
        <v>2021 Provozní hodnoty Nové Hrady.xlsx</v>
      </c>
    </row>
    <row r="68" spans="1:9" x14ac:dyDescent="0.25">
      <c r="A68" s="15">
        <f>[323]ExportDB!$C$3</f>
        <v>2672</v>
      </c>
      <c r="B68" s="15">
        <v>2672</v>
      </c>
      <c r="C68" s="14" t="s">
        <v>659</v>
      </c>
      <c r="D68" t="s">
        <v>911</v>
      </c>
      <c r="E68" t="str">
        <f t="shared" si="1"/>
        <v>='https://cezenergocz.sharepoint.com/sites/Provoznhodnoty111/Sdilene dokumenty/General/Provozni hodnoty 2021/Jednotky/[2021 Provozní hodnoty Nové Město nad Metují - Bořetín.xlsx]ExportDB'!$C$3</v>
      </c>
      <c r="F68">
        <f>[323]ExportDB!$C$3</f>
        <v>2672</v>
      </c>
      <c r="G68" t="str">
        <f t="shared" ca="1" si="3"/>
        <v>https://cezenergocz.sharepoint.com/sites/Provoznhodnoty111/Sdilene dokumenty/General/Provozni hodnoty 2021/Jednotky/[2021 Provozní hodnoty Nové Město nad Metují - Bořetín.xlsx]ExportDB'!$C$3</v>
      </c>
      <c r="I68" t="str">
        <f t="shared" ca="1" si="2"/>
        <v>2021 Provozní hodnoty Nové Město nad Metují - Bořetín.xlsx</v>
      </c>
    </row>
    <row r="69" spans="1:9" x14ac:dyDescent="0.25">
      <c r="A69" s="15">
        <f>[324]ExportDB!$C$3</f>
        <v>2673</v>
      </c>
      <c r="B69" s="15">
        <v>2673</v>
      </c>
      <c r="C69" s="14" t="s">
        <v>660</v>
      </c>
      <c r="D69" t="s">
        <v>912</v>
      </c>
      <c r="E69" t="str">
        <f t="shared" si="1"/>
        <v>='https://cezenergocz.sharepoint.com/sites/Provoznhodnoty111/Sdilene dokumenty/General/Provozni hodnoty 2021/Jednotky/[2021 Provozní hodnoty Nové Město nad Metují - Malecí.xlsx]ExportDB'!$C$3</v>
      </c>
      <c r="F69">
        <f>[324]ExportDB!$C$3</f>
        <v>2673</v>
      </c>
      <c r="G69" t="str">
        <f t="shared" ca="1" si="3"/>
        <v>https://cezenergocz.sharepoint.com/sites/Provoznhodnoty111/Sdilene dokumenty/General/Provozni hodnoty 2021/Jednotky/[2021 Provozní hodnoty Nové Město nad Metují - Malecí.xlsx]ExportDB'!$C$3</v>
      </c>
      <c r="I69" t="str">
        <f t="shared" ca="1" si="2"/>
        <v>2021 Provozní hodnoty Nové Město nad Metují - Malecí.xlsx</v>
      </c>
    </row>
    <row r="70" spans="1:9" x14ac:dyDescent="0.25">
      <c r="A70" s="15">
        <f>[325]ExportDB!$C$3</f>
        <v>2449</v>
      </c>
      <c r="B70" s="15">
        <v>2449</v>
      </c>
      <c r="C70" s="14" t="s">
        <v>661</v>
      </c>
      <c r="D70" t="s">
        <v>913</v>
      </c>
      <c r="E70" t="str">
        <f t="shared" si="1"/>
        <v>='https://cezenergocz.sharepoint.com/sites/Provoznhodnoty111/Sdilene dokumenty/General/Provozni hodnoty 2021/Jednotky/[2021 Provozní hodnoty Nové Strašecí.xlsx]ExportDB'!$C$3</v>
      </c>
      <c r="F70">
        <f>[325]ExportDB!$C$3</f>
        <v>2449</v>
      </c>
      <c r="G70" t="str">
        <f t="shared" ca="1" si="3"/>
        <v>https://cezenergocz-my.sharepoint.com/personal/jakub_urban_cezenergo_cz/Documents/Dokumenty/[2021 Provozní hodnoty Nové Strašecí.xlsx]ExportDB'!$C$3</v>
      </c>
      <c r="I70" t="str">
        <f t="shared" ca="1" si="2"/>
        <v>2021 Provozní hodnoty Nové Strašecí.xlsx</v>
      </c>
    </row>
    <row r="71" spans="1:9" x14ac:dyDescent="0.25">
      <c r="A71" s="15">
        <f>[326]ExportDB!$C$3</f>
        <v>3940</v>
      </c>
      <c r="B71" s="15">
        <v>3940</v>
      </c>
      <c r="C71" s="14" t="s">
        <v>662</v>
      </c>
      <c r="D71" t="s">
        <v>914</v>
      </c>
      <c r="E71" t="str">
        <f t="shared" si="1"/>
        <v>='https://cezenergocz.sharepoint.com/sites/Provoznhodnoty111/Sdilene dokumenty/General/Provozni hodnoty 2021/Jednotky/[2021 Provozní hodnoty Nový Bor Rumburských hrdinů.xlsx]ExportDB'!$C$3</v>
      </c>
      <c r="F71">
        <f>[326]ExportDB!$C$3</f>
        <v>3940</v>
      </c>
      <c r="G71" t="str">
        <f t="shared" ca="1" si="3"/>
        <v>https://cezenergocz.sharepoint.com/sites/Provoznhodnoty111/Sdilene dokumenty/General/Provozni hodnoty 2021/Jednotky/[2021 Provozní hodnoty Nový Bor Rumburských hrdinů.xlsx]ExportDB'!$C$3</v>
      </c>
      <c r="I71" t="str">
        <f t="shared" ca="1" si="2"/>
        <v>2021 Provozní hodnoty Nový Bor Rumburských hrdinů.xlsx</v>
      </c>
    </row>
    <row r="72" spans="1:9" x14ac:dyDescent="0.25">
      <c r="A72" s="15">
        <f>[327]ExportDB!$C$3</f>
        <v>3977</v>
      </c>
      <c r="B72" s="15">
        <v>3977</v>
      </c>
      <c r="C72" s="14" t="s">
        <v>663</v>
      </c>
      <c r="D72" t="s">
        <v>915</v>
      </c>
      <c r="E72" t="str">
        <f t="shared" si="1"/>
        <v>='https://cezenergocz.sharepoint.com/sites/Provoznhodnoty111/Sdilene dokumenty/General/Provozni hodnoty 2021/Jednotky/[2021 Provozní hodnoty Nový Bor Wolkerova.xlsx]ExportDB'!$C$3</v>
      </c>
      <c r="F72">
        <f>[327]ExportDB!$C$3</f>
        <v>3977</v>
      </c>
      <c r="G72" t="str">
        <f t="shared" ca="1" si="3"/>
        <v>https://cezenergocz.sharepoint.com/sites/Provoznhodnoty111/Sdilene dokumenty/General/Provozni hodnoty 2021/Jednotky/[2021 Provozní hodnoty Nový Bor Wolkerova.xlsx]ExportDB'!$C$3</v>
      </c>
      <c r="I72" t="str">
        <f t="shared" ca="1" si="2"/>
        <v>2021 Provozní hodnoty Nový Bor Wolkerova.xlsx</v>
      </c>
    </row>
    <row r="73" spans="1:9" x14ac:dyDescent="0.25">
      <c r="A73" s="15">
        <f>[328]ExportDB!$C$3</f>
        <v>2643</v>
      </c>
      <c r="B73" s="15">
        <v>2643</v>
      </c>
      <c r="C73" s="14" t="s">
        <v>664</v>
      </c>
      <c r="D73" t="s">
        <v>916</v>
      </c>
      <c r="E73" t="str">
        <f t="shared" si="1"/>
        <v>='https://cezenergocz.sharepoint.com/sites/Provoznhodnoty111/Sdilene dokumenty/General/Provozni hodnoty 2021/Jednotky/[2021 Provozní hodnoty Nymburk.xlsx]ExportDB'!$C$3</v>
      </c>
      <c r="F73">
        <f>[328]ExportDB!$C$3</f>
        <v>2643</v>
      </c>
      <c r="G73" t="str">
        <f t="shared" ca="1" si="3"/>
        <v>https://cezenergocz.sharepoint.com/sites/Provoznhodnoty111/Sdilene dokumenty/General/Provozni hodnoty 2021/Jednotky/[2021 Provozní hodnoty Nymburk.xlsx]ExportDB'!$C$3</v>
      </c>
      <c r="I73" t="str">
        <f t="shared" ca="1" si="2"/>
        <v>2021 Provozní hodnoty Nymburk.xlsx</v>
      </c>
    </row>
    <row r="74" spans="1:9" x14ac:dyDescent="0.25">
      <c r="A74" s="15">
        <f>[329]ExportDB!$C$3</f>
        <v>2802</v>
      </c>
      <c r="B74" s="15">
        <v>2802</v>
      </c>
      <c r="C74" s="14" t="s">
        <v>665</v>
      </c>
      <c r="D74" t="s">
        <v>917</v>
      </c>
      <c r="E74" t="str">
        <f t="shared" si="1"/>
        <v>='https://cezenergocz.sharepoint.com/sites/Provoznhodnoty111/Sdilene dokumenty/General/Provozni hodnoty 2021/Jednotky/[2021 Provozní hodnoty Nýřany Komenského.xlsx]ExportDB'!$C$3</v>
      </c>
      <c r="F74">
        <f>[329]ExportDB!$C$3</f>
        <v>2802</v>
      </c>
      <c r="G74" t="str">
        <f t="shared" ref="G74:G105" ca="1" si="4">MID(_xlfn.FORMULATEXT(A74),3,LEN(_xlfn.FORMULATEXT(A74)))</f>
        <v>https://cezenergocz.sharepoint.com/sites/Provoznhodnoty111/Sdilene dokumenty/General/Provozni hodnoty 2021/Jednotky/[2021 Provozní hodnoty Nýřany Komenského.xlsx]ExportDB'!$C$3</v>
      </c>
      <c r="I74" t="str">
        <f t="shared" ca="1" si="2"/>
        <v>2021 Provozní hodnoty Nýřany Komenského.xlsx</v>
      </c>
    </row>
    <row r="75" spans="1:9" x14ac:dyDescent="0.25">
      <c r="A75" s="15">
        <f>[330]ExportDB!$C$3</f>
        <v>2803</v>
      </c>
      <c r="B75" s="15">
        <v>2803</v>
      </c>
      <c r="C75" s="14" t="s">
        <v>666</v>
      </c>
      <c r="D75" t="s">
        <v>918</v>
      </c>
      <c r="E75" t="str">
        <f t="shared" ref="E75:E138" si="5">"='"&amp;$D$2&amp;"["&amp;D75&amp;"]"&amp;$D$3</f>
        <v>='https://cezenergocz.sharepoint.com/sites/Provoznhodnoty111/Sdilene dokumenty/General/Provozni hodnoty 2021/Jednotky/[2021 Provozní hodnoty Nýřany Luční.xlsx]ExportDB'!$C$3</v>
      </c>
      <c r="F75">
        <f>[330]ExportDB!$C$3</f>
        <v>2803</v>
      </c>
      <c r="G75" t="str">
        <f t="shared" ca="1" si="4"/>
        <v>https://cezenergocz-my.sharepoint.com/personal/jakub_urban_cezenergo_cz/Documents/Dokumenty/[2021 Provozní hodnoty Nýřany Luční.xlsx]ExportDB'!$C$3</v>
      </c>
      <c r="I75" t="str">
        <f t="shared" ca="1" si="2"/>
        <v>2021 Provozní hodnoty Nýřany Luční.xlsx</v>
      </c>
    </row>
    <row r="76" spans="1:9" x14ac:dyDescent="0.25">
      <c r="A76" s="15">
        <f>[331]ExportDB!$C$3</f>
        <v>3560</v>
      </c>
      <c r="B76" s="15">
        <v>3560</v>
      </c>
      <c r="C76" s="14" t="s">
        <v>667</v>
      </c>
      <c r="D76" t="s">
        <v>919</v>
      </c>
      <c r="E76" t="str">
        <f t="shared" si="5"/>
        <v>='https://cezenergocz.sharepoint.com/sites/Provoznhodnoty111/Sdilene dokumenty/General/Provozni hodnoty 2021/Jednotky/[2021 Provozní hodnoty Odolena Voda.xlsx]ExportDB'!$C$3</v>
      </c>
      <c r="F76">
        <f>[331]ExportDB!$C$3</f>
        <v>3560</v>
      </c>
      <c r="G76" t="str">
        <f t="shared" ca="1" si="4"/>
        <v>https://cezenergocz.sharepoint.com/sites/Provoznhodnoty111/Sdilene dokumenty/General/Provozni hodnoty 2021/Jednotky/[2021 Provozní hodnoty Odolena Voda.xlsx]ExportDB'!$C$3</v>
      </c>
      <c r="I76" t="str">
        <f t="shared" ref="I76:I139" ca="1" si="6">MID(G76,FIND("[",G76,1)+1,LEN(G76)-FIND("[",G76,1)-(LEN(G76)-FIND("]",G76,1)+1))</f>
        <v>2021 Provozní hodnoty Odolena Voda.xlsx</v>
      </c>
    </row>
    <row r="77" spans="1:9" x14ac:dyDescent="0.25">
      <c r="A77" s="15">
        <f>[332]ExportDB!$C$3</f>
        <v>4507</v>
      </c>
      <c r="B77" s="15">
        <v>662</v>
      </c>
      <c r="C77" s="14" t="s">
        <v>668</v>
      </c>
      <c r="D77" t="s">
        <v>920</v>
      </c>
      <c r="E77" t="str">
        <f t="shared" si="5"/>
        <v>='https://cezenergocz.sharepoint.com/sites/Provoznhodnoty111/Sdilene dokumenty/General/Provozni hodnoty 2021/Jednotky/[2021 Provozní hodnoty Osek (KGJ).xlsx]ExportDB'!$C$3</v>
      </c>
      <c r="F77">
        <f>[332]ExportDB!$C$3</f>
        <v>4507</v>
      </c>
      <c r="G77" t="str">
        <f t="shared" ca="1" si="4"/>
        <v>https://cezenergocz.sharepoint.com/sites/Provoznhodnoty111/Sdilene dokumenty/General/Provozni hodnoty 2021/Jednotky/[2021 Provozní hodnoty Osek (KGJ).xlsx]ExportDB'!$C$3</v>
      </c>
      <c r="I77" t="str">
        <f t="shared" ca="1" si="6"/>
        <v>2021 Provozní hodnoty Osek (KGJ).xlsx</v>
      </c>
    </row>
    <row r="78" spans="1:9" x14ac:dyDescent="0.25">
      <c r="A78" s="15">
        <f>[333]ExportDB!$C$3</f>
        <v>2539</v>
      </c>
      <c r="B78" s="15">
        <v>2539</v>
      </c>
      <c r="C78" s="14" t="s">
        <v>669</v>
      </c>
      <c r="D78" t="s">
        <v>921</v>
      </c>
      <c r="E78" t="str">
        <f t="shared" si="5"/>
        <v>='https://cezenergocz.sharepoint.com/sites/Provoznhodnoty111/Sdilene dokumenty/General/Provozni hodnoty 2021/Jednotky/[2021 Provozní hodnoty Teplárna Vítkovice.xlsx]ExportDB'!$C$3</v>
      </c>
      <c r="F78">
        <f>[333]ExportDB!$C$3</f>
        <v>2539</v>
      </c>
      <c r="G78" t="str">
        <f t="shared" ca="1" si="4"/>
        <v>https://cezenergocz.sharepoint.com/sites/Provoznhodnoty111/Sdilene dokumenty/General/Provozni hodnoty 2021/Jednotky/[2021 Provozní hodnoty Teplárna Vítkovice.xlsx]ExportDB'!$C$3</v>
      </c>
      <c r="I78" t="str">
        <f t="shared" ca="1" si="6"/>
        <v>2021 Provozní hodnoty Teplárna Vítkovice.xlsx</v>
      </c>
    </row>
    <row r="79" spans="1:9" x14ac:dyDescent="0.25">
      <c r="A79" s="15">
        <f>[334]ExportDB!$C$3</f>
        <v>2886</v>
      </c>
      <c r="B79" s="15">
        <v>2886</v>
      </c>
      <c r="C79" s="14" t="s">
        <v>670</v>
      </c>
      <c r="D79" t="s">
        <v>922</v>
      </c>
      <c r="E79" t="str">
        <f t="shared" si="5"/>
        <v>='https://cezenergocz.sharepoint.com/sites/Provoznhodnoty111/Sdilene dokumenty/General/Provozni hodnoty 2021/Jednotky/[2021 Provozní hodnoty Polička Hegerova.xlsx]ExportDB'!$C$3</v>
      </c>
      <c r="F79">
        <f>[334]ExportDB!$C$3</f>
        <v>2886</v>
      </c>
      <c r="G79" t="str">
        <f t="shared" ca="1" si="4"/>
        <v>https://cezenergocz-my.sharepoint.com/personal/jakub_urban_cezenergo_cz/Documents/Dokumenty/[2021 Provozní hodnoty Polička Hegerova.xlsx]ExportDB'!$C$3</v>
      </c>
      <c r="I79" t="str">
        <f t="shared" ca="1" si="6"/>
        <v>2021 Provozní hodnoty Polička Hegerova.xlsx</v>
      </c>
    </row>
    <row r="80" spans="1:9" x14ac:dyDescent="0.25">
      <c r="A80" s="15">
        <f>[335]ExportDB!$C$3</f>
        <v>3280</v>
      </c>
      <c r="B80" s="15">
        <v>3280</v>
      </c>
      <c r="C80" s="14" t="s">
        <v>671</v>
      </c>
      <c r="D80" t="s">
        <v>923</v>
      </c>
      <c r="E80" t="str">
        <f t="shared" si="5"/>
        <v>='https://cezenergocz.sharepoint.com/sites/Provoznhodnoty111/Sdilene dokumenty/General/Provozni hodnoty 2021/Jednotky/[2021 Provozní hodnoty Polička Jiráskova.xlsx]ExportDB'!$C$3</v>
      </c>
      <c r="F80">
        <f>[335]ExportDB!$C$3</f>
        <v>3280</v>
      </c>
      <c r="G80" t="str">
        <f t="shared" ca="1" si="4"/>
        <v>https://cezenergocz-my.sharepoint.com/personal/jakub_urban_cezenergo_cz/Documents/Dokumenty/[2021 Provozní hodnoty Polička Jiráskova.xlsx]ExportDB'!$C$3</v>
      </c>
      <c r="I80" t="str">
        <f t="shared" ca="1" si="6"/>
        <v>2021 Provozní hodnoty Polička Jiráskova.xlsx</v>
      </c>
    </row>
    <row r="81" spans="1:9" x14ac:dyDescent="0.25">
      <c r="A81" s="15">
        <f>[336]ExportDB!$C$3</f>
        <v>2885</v>
      </c>
      <c r="B81" s="15">
        <v>2885</v>
      </c>
      <c r="C81" s="14" t="s">
        <v>672</v>
      </c>
      <c r="D81" t="s">
        <v>924</v>
      </c>
      <c r="E81" t="str">
        <f t="shared" si="5"/>
        <v>='https://cezenergocz.sharepoint.com/sites/Provoznhodnoty111/Sdilene dokumenty/General/Provozni hodnoty 2021/Jednotky/[2021 Provozní hodnoty Polička Svépomoc.xlsx]ExportDB'!$C$3</v>
      </c>
      <c r="F81">
        <f>[336]ExportDB!$C$3</f>
        <v>2885</v>
      </c>
      <c r="G81" t="str">
        <f t="shared" ca="1" si="4"/>
        <v>https://cezenergocz-my.sharepoint.com/personal/jakub_urban_cezenergo_cz/Documents/Dokumenty/[2021 Provozní hodnoty Polička Svépomoc.xlsx]ExportDB'!$C$3</v>
      </c>
      <c r="I81" t="str">
        <f t="shared" ca="1" si="6"/>
        <v>2021 Provozní hodnoty Polička Svépomoc.xlsx</v>
      </c>
    </row>
    <row r="82" spans="1:9" x14ac:dyDescent="0.25">
      <c r="A82" s="15">
        <f>[337]ExportDB!$C$3</f>
        <v>2696</v>
      </c>
      <c r="B82" s="15">
        <v>2696</v>
      </c>
      <c r="C82" s="14" t="s">
        <v>673</v>
      </c>
      <c r="D82" t="s">
        <v>925</v>
      </c>
      <c r="E82" t="str">
        <f t="shared" si="5"/>
        <v>='https://cezenergocz.sharepoint.com/sites/Provoznhodnoty111/Sdilene dokumenty/General/Provozni hodnoty 2021/Jednotky/[2021 Provozní hodnoty Postoloprty Draguš.xlsx]ExportDB'!$C$3</v>
      </c>
      <c r="F82">
        <f>[337]ExportDB!$C$3</f>
        <v>2696</v>
      </c>
      <c r="G82" t="str">
        <f t="shared" ca="1" si="4"/>
        <v>https://cezenergocz.sharepoint.com/sites/Provoznhodnoty111/Sdilene dokumenty/General/Provozni hodnoty 2021/Jednotky/[2021 Provozní hodnoty Postoloprty Draguš.xlsx]ExportDB'!$C$3</v>
      </c>
      <c r="I82" t="str">
        <f t="shared" ca="1" si="6"/>
        <v>2021 Provozní hodnoty Postoloprty Draguš.xlsx</v>
      </c>
    </row>
    <row r="83" spans="1:9" x14ac:dyDescent="0.25">
      <c r="A83" s="15">
        <f>[338]ExportDB!$C$3</f>
        <v>2804</v>
      </c>
      <c r="B83" s="15">
        <v>2804</v>
      </c>
      <c r="C83" s="14" t="s">
        <v>674</v>
      </c>
      <c r="D83" t="s">
        <v>926</v>
      </c>
      <c r="E83" t="str">
        <f t="shared" si="5"/>
        <v>='https://cezenergocz.sharepoint.com/sites/Provoznhodnoty111/Sdilene dokumenty/General/Provozni hodnoty 2021/Jednotky/[2021 Provozní hodnoty Postoloprty Dvořákova.xlsx]ExportDB'!$C$3</v>
      </c>
      <c r="F83">
        <f>[338]ExportDB!$C$3</f>
        <v>2804</v>
      </c>
      <c r="G83" t="str">
        <f t="shared" ca="1" si="4"/>
        <v>https://cezenergocz.sharepoint.com/sites/Provoznhodnoty111/Sdilene dokumenty/General/Provozni hodnoty 2021/Jednotky/[2021 Provozní hodnoty Postoloprty Dvořákova.xlsx]ExportDB'!$C$3</v>
      </c>
      <c r="I83" t="str">
        <f t="shared" ca="1" si="6"/>
        <v>2021 Provozní hodnoty Postoloprty Dvořákova.xlsx</v>
      </c>
    </row>
    <row r="84" spans="1:9" x14ac:dyDescent="0.25">
      <c r="A84" s="15">
        <f>[339]ExportDB!$C$3</f>
        <v>3614</v>
      </c>
      <c r="B84" s="15">
        <v>3614</v>
      </c>
      <c r="C84" s="14" t="s">
        <v>675</v>
      </c>
      <c r="D84" t="s">
        <v>927</v>
      </c>
      <c r="E84" t="str">
        <f t="shared" si="5"/>
        <v>='https://cezenergocz.sharepoint.com/sites/Provoznhodnoty111/Sdilene dokumenty/General/Provozni hodnoty 2021/Jednotky/[2021 Provozní hodnoty Prostějov Svoboda, B. Šmerala.xlsx]ExportDB'!$C$3</v>
      </c>
      <c r="F84">
        <f>[339]ExportDB!$C$3</f>
        <v>3614</v>
      </c>
      <c r="G84" t="str">
        <f t="shared" ca="1" si="4"/>
        <v>https://cezenergocz.sharepoint.com/sites/Provoznhodnoty111/Sdilene dokumenty/General/Provozni hodnoty 2021/Jednotky/[2021 Provozní hodnoty Prostějov Svoboda, B. Šmerala.xlsx]ExportDB'!$C$3</v>
      </c>
      <c r="I84" t="str">
        <f t="shared" ca="1" si="6"/>
        <v>2021 Provozní hodnoty Prostějov Svoboda, B. Šmerala.xlsx</v>
      </c>
    </row>
    <row r="85" spans="1:9" x14ac:dyDescent="0.25">
      <c r="A85" s="15">
        <f>[340]ExportDB!$C$3</f>
        <v>3613</v>
      </c>
      <c r="B85" s="15">
        <v>3613</v>
      </c>
      <c r="C85" s="14" t="s">
        <v>676</v>
      </c>
      <c r="D85" t="s">
        <v>928</v>
      </c>
      <c r="E85" t="str">
        <f t="shared" si="5"/>
        <v>='https://cezenergocz.sharepoint.com/sites/Provoznhodnoty111/Sdilene dokumenty/General/Provozni hodnoty 2021/Jednotky/[2021 Provozní hodnoty Prostějov Mozartova, Manharda.xlsx]ExportDB'!$C$3</v>
      </c>
      <c r="F85">
        <f>[340]ExportDB!$C$3</f>
        <v>3613</v>
      </c>
      <c r="G85" t="str">
        <f t="shared" ca="1" si="4"/>
        <v>https://cezenergocz.sharepoint.com/sites/Provoznhodnoty111/Sdilene dokumenty/General/Provozni hodnoty 2021/Jednotky/[2021 Provozní hodnoty Prostějov Mozartova, Manharda.xlsx]ExportDB'!$C$3</v>
      </c>
      <c r="I85" t="str">
        <f t="shared" ca="1" si="6"/>
        <v>2021 Provozní hodnoty Prostějov Mozartova, Manharda.xlsx</v>
      </c>
    </row>
    <row r="86" spans="1:9" x14ac:dyDescent="0.25">
      <c r="A86" s="15">
        <f>[341]ExportDB!$C$3</f>
        <v>3611</v>
      </c>
      <c r="B86" s="15">
        <v>3611</v>
      </c>
      <c r="C86" s="14" t="s">
        <v>677</v>
      </c>
      <c r="D86" t="s">
        <v>929</v>
      </c>
      <c r="E86" t="str">
        <f t="shared" si="5"/>
        <v>='https://cezenergocz.sharepoint.com/sites/Provoznhodnoty111/Sdilene dokumenty/General/Provozni hodnoty 2021/Jednotky/[2021 Provozní hodnoty Prostějov Krasická.xlsx]ExportDB'!$C$3</v>
      </c>
      <c r="F86">
        <f>[341]ExportDB!$C$3</f>
        <v>3611</v>
      </c>
      <c r="G86" t="str">
        <f t="shared" ca="1" si="4"/>
        <v>https://cezenergocz.sharepoint.com/sites/Provoznhodnoty111/Sdilene dokumenty/General/Provozni hodnoty 2021/Jednotky/[2021 Provozní hodnoty Prostějov Krasická.xlsx]ExportDB'!$C$3</v>
      </c>
      <c r="I86" t="str">
        <f t="shared" ca="1" si="6"/>
        <v>2021 Provozní hodnoty Prostějov Krasická.xlsx</v>
      </c>
    </row>
    <row r="87" spans="1:9" x14ac:dyDescent="0.25">
      <c r="A87" s="15">
        <f>[342]ExportDB!$C$3</f>
        <v>3314</v>
      </c>
      <c r="B87" s="15">
        <v>3314</v>
      </c>
      <c r="C87" s="14" t="s">
        <v>678</v>
      </c>
      <c r="D87" t="s">
        <v>930</v>
      </c>
      <c r="E87" t="str">
        <f t="shared" si="5"/>
        <v>='https://cezenergocz.sharepoint.com/sites/Provoznhodnoty111/Sdilene dokumenty/General/Provozni hodnoty 2021/Jednotky/[2021 Provozní hodnoty Prostějov Nemocnice.xlsx]ExportDB'!$C$3</v>
      </c>
      <c r="F87">
        <f>[342]ExportDB!$C$3</f>
        <v>3314</v>
      </c>
      <c r="G87" t="str">
        <f t="shared" ca="1" si="4"/>
        <v>https://cezenergocz.sharepoint.com/sites/Provoznhodnoty111/Sdilene dokumenty/General/Provozni hodnoty 2021/Jednotky/[2021 Provozní hodnoty Prostějov Nemocnice.xlsx]ExportDB'!$C$3</v>
      </c>
      <c r="I87" t="str">
        <f t="shared" ca="1" si="6"/>
        <v>2021 Provozní hodnoty Prostějov Nemocnice.xlsx</v>
      </c>
    </row>
    <row r="88" spans="1:9" x14ac:dyDescent="0.25">
      <c r="A88" s="15">
        <f>[343]ExportDB!$C$3</f>
        <v>3315</v>
      </c>
      <c r="B88" s="15">
        <v>3315</v>
      </c>
      <c r="C88" s="14" t="s">
        <v>679</v>
      </c>
      <c r="D88" t="s">
        <v>931</v>
      </c>
      <c r="E88" t="str">
        <f t="shared" si="5"/>
        <v>='https://cezenergocz.sharepoint.com/sites/Provoznhodnoty111/Sdilene dokumenty/General/Provozni hodnoty 2021/Jednotky/[2021 Provozní hodnoty Prostějov Sladovny.xlsx]ExportDB'!$C$3</v>
      </c>
      <c r="F88">
        <f>[343]ExportDB!$C$3</f>
        <v>3315</v>
      </c>
      <c r="G88" t="str">
        <f t="shared" ca="1" si="4"/>
        <v>https://cezenergocz.sharepoint.com/sites/Provoznhodnoty111/Sdilene dokumenty/General/Provozni hodnoty 2021/Jednotky/[2021 Provozní hodnoty Prostějov Sladovny.xlsx]ExportDB'!$C$3</v>
      </c>
      <c r="I88" t="str">
        <f t="shared" ca="1" si="6"/>
        <v>2021 Provozní hodnoty Prostějov Sladovny.xlsx</v>
      </c>
    </row>
    <row r="89" spans="1:9" x14ac:dyDescent="0.25">
      <c r="A89" s="15">
        <f>[344]ExportDB!$C$3</f>
        <v>3612</v>
      </c>
      <c r="B89" s="15">
        <v>3612</v>
      </c>
      <c r="C89" s="14" t="s">
        <v>680</v>
      </c>
      <c r="D89" t="s">
        <v>932</v>
      </c>
      <c r="E89" t="str">
        <f t="shared" si="5"/>
        <v>='https://cezenergocz.sharepoint.com/sites/Provoznhodnoty111/Sdilene dokumenty/General/Provozni hodnoty 2021/Jednotky/[2021 Provozní hodnoty Prostějov Tylova.xlsx]ExportDB'!$C$3</v>
      </c>
      <c r="F89">
        <f>[344]ExportDB!$C$3</f>
        <v>3612</v>
      </c>
      <c r="G89" t="str">
        <f t="shared" ca="1" si="4"/>
        <v>https://cezenergocz.sharepoint.com/sites/Provoznhodnoty111/Sdilene dokumenty/General/Provozni hodnoty 2021/Jednotky/[2021 Provozní hodnoty Prostějov Tylova.xlsx]ExportDB'!$C$3</v>
      </c>
      <c r="I89" t="str">
        <f t="shared" ca="1" si="6"/>
        <v>2021 Provozní hodnoty Prostějov Tylova.xlsx</v>
      </c>
    </row>
    <row r="90" spans="1:9" x14ac:dyDescent="0.25">
      <c r="A90" s="39">
        <f>[345]ExportDB!$C$3</f>
        <v>3279</v>
      </c>
      <c r="B90" s="39" t="e">
        <v>#REF!</v>
      </c>
      <c r="C90" s="14" t="s">
        <v>681</v>
      </c>
      <c r="D90" t="s">
        <v>933</v>
      </c>
      <c r="E90" t="str">
        <f t="shared" si="5"/>
        <v>='https://cezenergocz.sharepoint.com/sites/Provoznhodnoty111/Sdilene dokumenty/General/Provozni hodnoty 2021/Jednotky/[2021 Provozní hodnoty Přelouč.xlsm]ExportDB'!$C$3</v>
      </c>
      <c r="F90" t="e">
        <f>[346]ExportDB!$C$3</f>
        <v>#REF!</v>
      </c>
      <c r="G90" t="str">
        <f t="shared" ca="1" si="4"/>
        <v>https://cezenergocz.sharepoint.com/sites/Provoznhodnoty111/Sdilene dokumenty/General/Provozni hodnoty 2021/Tepla/[2021 Provozní hodnoty Přelouč.xlsm]ExportDB'!$C$3</v>
      </c>
      <c r="I90" t="str">
        <f t="shared" ca="1" si="6"/>
        <v>2021 Provozní hodnoty Přelouč.xlsm</v>
      </c>
    </row>
    <row r="91" spans="1:9" x14ac:dyDescent="0.25">
      <c r="A91" s="15">
        <f>[347]ExportDB!$C$3</f>
        <v>2882</v>
      </c>
      <c r="B91" s="15">
        <v>2882</v>
      </c>
      <c r="C91" s="14" t="s">
        <v>682</v>
      </c>
      <c r="D91" t="s">
        <v>934</v>
      </c>
      <c r="E91" t="str">
        <f t="shared" si="5"/>
        <v>='https://cezenergocz.sharepoint.com/sites/Provoznhodnoty111/Sdilene dokumenty/General/Provozni hodnoty 2021/Jednotky/[2021 Provozní hodnoty Rokycany.xlsx]ExportDB'!$C$3</v>
      </c>
      <c r="F91">
        <f>[347]ExportDB!$C$3</f>
        <v>2882</v>
      </c>
      <c r="G91" t="str">
        <f t="shared" ca="1" si="4"/>
        <v>https://cezenergocz-my.sharepoint.com/personal/jakub_urban_cezenergo_cz/Documents/Dokumenty/[2021 Provozní hodnoty Rokycany.xlsx]ExportDB'!$C$3</v>
      </c>
      <c r="I91" t="str">
        <f t="shared" ca="1" si="6"/>
        <v>2021 Provozní hodnoty Rokycany.xlsx</v>
      </c>
    </row>
    <row r="92" spans="1:9" x14ac:dyDescent="0.25">
      <c r="A92" s="15">
        <f>[348]ExportDB!$C$3</f>
        <v>3221</v>
      </c>
      <c r="B92" s="15">
        <v>3221</v>
      </c>
      <c r="C92" s="14" t="s">
        <v>683</v>
      </c>
      <c r="D92" t="s">
        <v>935</v>
      </c>
      <c r="E92" t="str">
        <f t="shared" si="5"/>
        <v>='https://cezenergocz.sharepoint.com/sites/Provoznhodnoty111/Sdilene dokumenty/General/Provozni hodnoty 2021/Jednotky/[2021 Provozní hodnoty Roudnice nad Labem.xlsx]ExportDB'!$C$3</v>
      </c>
      <c r="F92">
        <f>[348]ExportDB!$C$3</f>
        <v>3221</v>
      </c>
      <c r="G92" t="str">
        <f t="shared" ca="1" si="4"/>
        <v>https://cezenergocz.sharepoint.com/sites/Provoznhodnoty111/Sdilene dokumenty/General/Provozni hodnoty 2021/Jednotky/[2021 Provozní hodnoty Roudnice nad Labem.xlsx]ExportDB'!$C$3</v>
      </c>
      <c r="I92" t="str">
        <f t="shared" ca="1" si="6"/>
        <v>2021 Provozní hodnoty Roudnice nad Labem.xlsx</v>
      </c>
    </row>
    <row r="93" spans="1:9" x14ac:dyDescent="0.25">
      <c r="A93" s="15">
        <f>[349]ExportDB!$C$3</f>
        <v>3867</v>
      </c>
      <c r="B93" s="15">
        <v>3867</v>
      </c>
      <c r="C93" s="14" t="s">
        <v>684</v>
      </c>
      <c r="D93" t="s">
        <v>936</v>
      </c>
      <c r="E93" t="str">
        <f t="shared" si="5"/>
        <v>='https://cezenergocz.sharepoint.com/sites/Provoznhodnoty111/Sdilene dokumenty/General/Provozni hodnoty 2021/Jednotky/[2021 Provozní hodnoty Sedlčany Severní sídliště.xlsx]ExportDB'!$C$3</v>
      </c>
      <c r="F93">
        <f>[349]ExportDB!$C$3</f>
        <v>3867</v>
      </c>
      <c r="G93" t="str">
        <f t="shared" ca="1" si="4"/>
        <v>https://cezenergocz-my.sharepoint.com/personal/jakub_urban_cezenergo_cz/Documents/Dokumenty/[2021 Provozní hodnoty Sedlčany Severní sídliště.xlsx]ExportDB'!$C$3</v>
      </c>
      <c r="I93" t="str">
        <f t="shared" ca="1" si="6"/>
        <v>2021 Provozní hodnoty Sedlčany Severní sídliště.xlsx</v>
      </c>
    </row>
    <row r="94" spans="1:9" x14ac:dyDescent="0.25">
      <c r="A94" s="15">
        <f>[350]ExportDB!$C$3</f>
        <v>2068</v>
      </c>
      <c r="B94" s="15">
        <v>2068</v>
      </c>
      <c r="C94" s="14" t="s">
        <v>685</v>
      </c>
      <c r="D94" t="s">
        <v>937</v>
      </c>
      <c r="E94" t="str">
        <f t="shared" si="5"/>
        <v>='https://cezenergocz.sharepoint.com/sites/Provoznhodnoty111/Sdilene dokumenty/General/Provozni hodnoty 2021/Jednotky/[2021 Provozní hodnoty Sušice Kaštanová.xlsx]ExportDB'!$C$3</v>
      </c>
      <c r="F94">
        <f>[350]ExportDB!$C$3</f>
        <v>2068</v>
      </c>
      <c r="G94" t="str">
        <f t="shared" ca="1" si="4"/>
        <v>https://cezenergocz-my.sharepoint.com/personal/jakub_urban_cezenergo_cz/Documents/Dokumenty/[2021 Provozní hodnoty Sušice Kaštanová.xlsx]ExportDB'!$C$3</v>
      </c>
      <c r="I94" t="str">
        <f t="shared" ca="1" si="6"/>
        <v>2021 Provozní hodnoty Sušice Kaštanová.xlsx</v>
      </c>
    </row>
    <row r="95" spans="1:9" x14ac:dyDescent="0.25">
      <c r="A95" s="15">
        <f>[351]ExportDB!$C$3</f>
        <v>3631</v>
      </c>
      <c r="B95" s="15">
        <v>3631</v>
      </c>
      <c r="C95" s="14" t="s">
        <v>686</v>
      </c>
      <c r="D95" t="s">
        <v>938</v>
      </c>
      <c r="E95" t="str">
        <f t="shared" si="5"/>
        <v>='https://cezenergocz.sharepoint.com/sites/Provoznhodnoty111/Sdilene dokumenty/General/Provozni hodnoty 2021/Jednotky/[2021 Provozní hodnoty Sušice Lerchova.xlsx]ExportDB'!$C$3</v>
      </c>
      <c r="F95">
        <f>[351]ExportDB!$C$3</f>
        <v>3631</v>
      </c>
      <c r="G95" t="str">
        <f t="shared" ca="1" si="4"/>
        <v>https://cezenergocz-my.sharepoint.com/personal/jakub_urban_cezenergo_cz/Documents/Dokumenty/[2021 Provozní hodnoty Sušice Lerchova.xlsx]ExportDB'!$C$3</v>
      </c>
      <c r="I95" t="str">
        <f t="shared" ca="1" si="6"/>
        <v>2021 Provozní hodnoty Sušice Lerchova.xlsx</v>
      </c>
    </row>
    <row r="96" spans="1:9" x14ac:dyDescent="0.25">
      <c r="A96" s="15">
        <f>[352]ExportDB!$C$3</f>
        <v>2454</v>
      </c>
      <c r="B96" s="15">
        <v>2454</v>
      </c>
      <c r="C96" s="14" t="s">
        <v>687</v>
      </c>
      <c r="D96" t="s">
        <v>939</v>
      </c>
      <c r="E96" t="str">
        <f t="shared" si="5"/>
        <v>='https://cezenergocz.sharepoint.com/sites/Provoznhodnoty111/Sdilene dokumenty/General/Provozni hodnoty 2021/Jednotky/[2021 Provozní hodnoty Sušice Na Hrázi.xlsx]ExportDB'!$C$3</v>
      </c>
      <c r="F96">
        <f>[352]ExportDB!$C$3</f>
        <v>2454</v>
      </c>
      <c r="G96" t="str">
        <f t="shared" ca="1" si="4"/>
        <v>https://cezenergocz-my.sharepoint.com/personal/jakub_urban_cezenergo_cz/Documents/Dokumenty/[2021 Provozní hodnoty Sušice Na Hrázi.xlsx]ExportDB'!$C$3</v>
      </c>
      <c r="I96" t="str">
        <f t="shared" ca="1" si="6"/>
        <v>2021 Provozní hodnoty Sušice Na Hrázi.xlsx</v>
      </c>
    </row>
    <row r="97" spans="1:9" x14ac:dyDescent="0.25">
      <c r="A97" s="15">
        <f>[353]ExportDB!$C$3</f>
        <v>2351</v>
      </c>
      <c r="B97" s="15">
        <v>2351</v>
      </c>
      <c r="C97" s="14" t="s">
        <v>688</v>
      </c>
      <c r="D97" t="s">
        <v>940</v>
      </c>
      <c r="E97" t="str">
        <f t="shared" si="5"/>
        <v>='https://cezenergocz.sharepoint.com/sites/Provoznhodnoty111/Sdilene dokumenty/General/Provozni hodnoty 2021/Jednotky/[2021 Provozní hodnoty Sušice Pravdova.xlsx]ExportDB'!$C$3</v>
      </c>
      <c r="F97">
        <f>[353]ExportDB!$C$3</f>
        <v>2351</v>
      </c>
      <c r="G97" t="str">
        <f t="shared" ca="1" si="4"/>
        <v>https://cezenergocz-my.sharepoint.com/personal/jakub_urban_cezenergo_cz/Documents/Dokumenty/[2021 Provozní hodnoty Sušice Pravdova.xlsx]ExportDB'!$C$3</v>
      </c>
      <c r="I97" t="str">
        <f t="shared" ca="1" si="6"/>
        <v>2021 Provozní hodnoty Sušice Pravdova.xlsx</v>
      </c>
    </row>
    <row r="98" spans="1:9" x14ac:dyDescent="0.25">
      <c r="A98" s="15">
        <f>[354]ExportDB!$C$3</f>
        <v>2096</v>
      </c>
      <c r="B98" s="15">
        <v>2096</v>
      </c>
      <c r="C98" s="14" t="s">
        <v>689</v>
      </c>
      <c r="D98" t="s">
        <v>941</v>
      </c>
      <c r="E98" t="str">
        <f t="shared" si="5"/>
        <v>='https://cezenergocz.sharepoint.com/sites/Provoznhodnoty111/Sdilene dokumenty/General/Provozni hodnoty 2021/Jednotky/[2021 Provozní hodnoty Sušice Sirkařská.xlsx]ExportDB'!$C$3</v>
      </c>
      <c r="F98">
        <f>[354]ExportDB!$C$3</f>
        <v>2096</v>
      </c>
      <c r="G98" t="str">
        <f t="shared" ca="1" si="4"/>
        <v>https://cezenergocz-my.sharepoint.com/personal/jakub_urban_cezenergo_cz/Documents/Dokumenty/[2021 Provozní hodnoty Sušice Sirkařská.xlsx]ExportDB'!$C$3</v>
      </c>
      <c r="I98" t="str">
        <f t="shared" ca="1" si="6"/>
        <v>2021 Provozní hodnoty Sušice Sirkařská.xlsx</v>
      </c>
    </row>
    <row r="99" spans="1:9" x14ac:dyDescent="0.25">
      <c r="A99" s="15">
        <f>[355]ExportDB!$C$3</f>
        <v>3868</v>
      </c>
      <c r="B99" s="15">
        <v>3868</v>
      </c>
      <c r="C99" s="14" t="s">
        <v>690</v>
      </c>
      <c r="D99" t="s">
        <v>942</v>
      </c>
      <c r="E99" t="str">
        <f t="shared" si="5"/>
        <v>='https://cezenergocz.sharepoint.com/sites/Provoznhodnoty111/Sdilene dokumenty/General/Provozni hodnoty 2021/Jednotky/[2021 Provozní hodnoty Světlá nad Sázavou.xlsx]ExportDB'!$C$3</v>
      </c>
      <c r="F99">
        <f>[355]ExportDB!$C$3</f>
        <v>3868</v>
      </c>
      <c r="G99" t="str">
        <f t="shared" ca="1" si="4"/>
        <v>https://cezenergocz.sharepoint.com/sites/Provoznhodnoty111/Sdilene dokumenty/General/Provozni hodnoty 2021/Jednotky/[2021 Provozní hodnoty Světlá nad Sázavou.xlsx]ExportDB'!$C$3</v>
      </c>
      <c r="I99" t="str">
        <f t="shared" ca="1" si="6"/>
        <v>2021 Provozní hodnoty Světlá nad Sázavou.xlsx</v>
      </c>
    </row>
    <row r="100" spans="1:9" x14ac:dyDescent="0.25">
      <c r="A100" s="15">
        <f>[356]ExportDB!$C$3</f>
        <v>3531</v>
      </c>
      <c r="B100" s="15">
        <v>3531</v>
      </c>
      <c r="C100" s="14" t="s">
        <v>691</v>
      </c>
      <c r="D100" t="s">
        <v>943</v>
      </c>
      <c r="E100" t="str">
        <f t="shared" si="5"/>
        <v>='https://cezenergocz.sharepoint.com/sites/Provoznhodnoty111/Sdilene dokumenty/General/Provozni hodnoty 2021/Jednotky/[2021 Provozní hodnoty Šternberk.xlsx]ExportDB'!$C$3</v>
      </c>
      <c r="F100">
        <f>[356]ExportDB!$C$3</f>
        <v>3531</v>
      </c>
      <c r="G100" t="str">
        <f t="shared" ca="1" si="4"/>
        <v>https://cezenergocz.sharepoint.com/sites/Provoznhodnoty111/Sdilene dokumenty/General/Provozni hodnoty 2021/Jednotky/[2021 Provozní hodnoty Šternberk.xlsx]ExportDB'!$C$3</v>
      </c>
      <c r="I100" t="str">
        <f t="shared" ca="1" si="6"/>
        <v>2021 Provozní hodnoty Šternberk.xlsx</v>
      </c>
    </row>
    <row r="101" spans="1:9" x14ac:dyDescent="0.25">
      <c r="A101" s="15">
        <f>[357]ExportDB!$C$3</f>
        <v>2857</v>
      </c>
      <c r="B101" s="15">
        <v>2857</v>
      </c>
      <c r="C101" s="14" t="s">
        <v>692</v>
      </c>
      <c r="D101" t="s">
        <v>944</v>
      </c>
      <c r="E101" t="str">
        <f t="shared" si="5"/>
        <v>='https://cezenergocz.sharepoint.com/sites/Provoznhodnoty111/Sdilene dokumenty/General/Provozni hodnoty 2021/Jednotky/[2021 Provozní hodnoty Šumperk.xlsx]ExportDB'!$C$3</v>
      </c>
      <c r="F101">
        <f>[357]ExportDB!$C$3</f>
        <v>2857</v>
      </c>
      <c r="G101" t="str">
        <f t="shared" ca="1" si="4"/>
        <v>https://cezenergocz.sharepoint.com/sites/Provoznhodnoty111/Sdilene dokumenty/General/Provozni hodnoty 2021/Jednotky/[2021 Provozní hodnoty Šumperk.xlsx]ExportDB'!$C$3</v>
      </c>
      <c r="I101" t="str">
        <f t="shared" ca="1" si="6"/>
        <v>2021 Provozní hodnoty Šumperk.xlsx</v>
      </c>
    </row>
    <row r="102" spans="1:9" x14ac:dyDescent="0.25">
      <c r="A102" s="15">
        <f>[358]ExportDB!$C$3</f>
        <v>3082</v>
      </c>
      <c r="B102" s="15">
        <v>3082</v>
      </c>
      <c r="C102" s="14" t="s">
        <v>693</v>
      </c>
      <c r="D102" t="s">
        <v>945</v>
      </c>
      <c r="E102" t="str">
        <f t="shared" si="5"/>
        <v>='https://cezenergocz.sharepoint.com/sites/Provoznhodnoty111/Sdilene dokumenty/General/Provozni hodnoty 2021/Jednotky/[2021 Provozní hodnoty Tanvald.xlsx]ExportDB'!$C$3</v>
      </c>
      <c r="F102">
        <f>[358]ExportDB!$C$3</f>
        <v>3082</v>
      </c>
      <c r="G102" t="str">
        <f t="shared" ca="1" si="4"/>
        <v>https://cezenergocz.sharepoint.com/sites/Provoznhodnoty111/Sdilene dokumenty/General/Provozni hodnoty 2021/Jednotky/[2021 Provozní hodnoty Tanvald.xlsx]ExportDB'!$C$3</v>
      </c>
      <c r="I102" t="str">
        <f t="shared" ca="1" si="6"/>
        <v>2021 Provozní hodnoty Tanvald.xlsx</v>
      </c>
    </row>
    <row r="103" spans="1:9" x14ac:dyDescent="0.25">
      <c r="A103" s="15">
        <f>[359]ExportDB!$C$3</f>
        <v>2881</v>
      </c>
      <c r="B103" s="15">
        <v>2881</v>
      </c>
      <c r="C103" s="14" t="s">
        <v>694</v>
      </c>
      <c r="D103" t="s">
        <v>946</v>
      </c>
      <c r="E103" t="str">
        <f t="shared" si="5"/>
        <v>='https://cezenergocz.sharepoint.com/sites/Provoznhodnoty111/Sdilene dokumenty/General/Provozni hodnoty 2021/Jednotky/[2021 Provozní hodnoty Ústí nad Orlicí Mazánkova.xlsx]ExportDB'!$C$3</v>
      </c>
      <c r="F103">
        <f>[359]ExportDB!$C$3</f>
        <v>2881</v>
      </c>
      <c r="G103" t="str">
        <f t="shared" ca="1" si="4"/>
        <v>https://cezenergocz.sharepoint.com/sites/Provoznhodnoty111/Sdilene dokumenty/General/Provozni hodnoty 2021/Jednotky/[2021 Provozní hodnoty Ústí nad Orlicí Mazánkova.xlsx]ExportDB'!$C$3</v>
      </c>
      <c r="I103" t="str">
        <f t="shared" ca="1" si="6"/>
        <v>2021 Provozní hodnoty Ústí nad Orlicí Mazánkova.xlsx</v>
      </c>
    </row>
    <row r="104" spans="1:9" x14ac:dyDescent="0.25">
      <c r="A104" s="15">
        <f>[360]ExportDB!$C$3</f>
        <v>3081</v>
      </c>
      <c r="B104" s="15">
        <v>3081</v>
      </c>
      <c r="C104" s="14" t="s">
        <v>695</v>
      </c>
      <c r="D104" t="s">
        <v>947</v>
      </c>
      <c r="E104" t="str">
        <f t="shared" si="5"/>
        <v>='https://cezenergocz.sharepoint.com/sites/Provoznhodnoty111/Sdilene dokumenty/General/Provozni hodnoty 2021/Jednotky/[2021 Provozní hodnoty Ústí nad Orlicí - Podměstí.xlsx]ExportDB'!$C$3</v>
      </c>
      <c r="F104">
        <f>[360]ExportDB!$C$3</f>
        <v>3081</v>
      </c>
      <c r="G104" t="str">
        <f t="shared" ca="1" si="4"/>
        <v>https://cezenergocz-my.sharepoint.com/personal/jakub_urban_cezenergo_cz/Documents/Dokumenty/[2021 Provozní hodnoty Ústí nad Orlicí - Podměstí.xlsx]ExportDB'!$C$3</v>
      </c>
      <c r="I104" t="str">
        <f t="shared" ca="1" si="6"/>
        <v>2021 Provozní hodnoty Ústí nad Orlicí - Podměstí.xlsx</v>
      </c>
    </row>
    <row r="105" spans="1:9" x14ac:dyDescent="0.25">
      <c r="A105" s="15">
        <f>[361]ExportDB!$C$3</f>
        <v>2880</v>
      </c>
      <c r="B105" s="15">
        <v>2880</v>
      </c>
      <c r="C105" s="14" t="s">
        <v>696</v>
      </c>
      <c r="D105" t="s">
        <v>948</v>
      </c>
      <c r="E105" t="str">
        <f t="shared" si="5"/>
        <v>='https://cezenergocz.sharepoint.com/sites/Provoznhodnoty111/Sdilene dokumenty/General/Provozni hodnoty 2021/Jednotky/[2021 Provozní hodnoty Vamberk.xlsx]ExportDB'!$C$3</v>
      </c>
      <c r="F105">
        <f>[361]ExportDB!$C$3</f>
        <v>2880</v>
      </c>
      <c r="G105" t="str">
        <f t="shared" ca="1" si="4"/>
        <v>https://cezenergocz-my.sharepoint.com/personal/jakub_urban_cezenergo_cz/Documents/Dokumenty/[2021 Provozní hodnoty Vamberk.xlsx]ExportDB'!$C$3</v>
      </c>
      <c r="I105" t="str">
        <f t="shared" ca="1" si="6"/>
        <v>2021 Provozní hodnoty Vamberk.xlsx</v>
      </c>
    </row>
    <row r="106" spans="1:9" x14ac:dyDescent="0.25">
      <c r="A106" s="15">
        <f>[362]ExportDB!$C$3</f>
        <v>3282</v>
      </c>
      <c r="B106" s="15" t="e">
        <v>#REF!</v>
      </c>
      <c r="C106" s="14" t="s">
        <v>697</v>
      </c>
      <c r="D106" t="s">
        <v>949</v>
      </c>
      <c r="E106" t="str">
        <f t="shared" si="5"/>
        <v>='https://cezenergocz.sharepoint.com/sites/Provoznhodnoty111/Sdilene dokumenty/General/Provozni hodnoty 2021/Jednotky/[2021 Provozní hodnoty Volyně.xlsm]ExportDB'!$C$3</v>
      </c>
      <c r="F106" t="e">
        <f>[363]ExportDB!$C$3</f>
        <v>#REF!</v>
      </c>
      <c r="G106" t="str">
        <f t="shared" ref="G106:G142" ca="1" si="7">MID(_xlfn.FORMULATEXT(A106),3,LEN(_xlfn.FORMULATEXT(A106)))</f>
        <v>https://cezenergocz.sharepoint.com/sites/Provoznhodnoty111/Sdilene dokumenty/General/Provozni hodnoty 2021/Tepla/[2021 Provozní hodnoty Volyně.xlsm]ExportDB'!$C$3</v>
      </c>
      <c r="I106" t="str">
        <f t="shared" ca="1" si="6"/>
        <v>2021 Provozní hodnoty Volyně.xlsm</v>
      </c>
    </row>
    <row r="107" spans="1:9" x14ac:dyDescent="0.25">
      <c r="A107" s="15">
        <f>[317]ExportDB!$C$3</f>
        <v>2478</v>
      </c>
      <c r="B107" s="15">
        <v>2478</v>
      </c>
      <c r="C107" s="14" t="s">
        <v>698</v>
      </c>
      <c r="D107" t="s">
        <v>905</v>
      </c>
      <c r="E107" t="str">
        <f t="shared" si="5"/>
        <v>='https://cezenergocz.sharepoint.com/sites/Provoznhodnoty111/Sdilene dokumenty/General/Provozni hodnoty 2021/Jednotky/[2021 Provozní hodnoty Votice.xlsx]ExportDB'!$C$3</v>
      </c>
      <c r="F107">
        <f>[317]ExportDB!$C$3</f>
        <v>2478</v>
      </c>
      <c r="G107" t="str">
        <f t="shared" ca="1" si="7"/>
        <v>https://cezenergocz-my.sharepoint.com/personal/jakub_urban_cezenergo_cz/Documents/Dokumenty/[2021 Provozní hodnoty Votice.xlsx]ExportDB'!$C$3</v>
      </c>
      <c r="I107" t="str">
        <f t="shared" ca="1" si="6"/>
        <v>2021 Provozní hodnoty Votice.xlsx</v>
      </c>
    </row>
    <row r="108" spans="1:9" x14ac:dyDescent="0.25">
      <c r="A108" s="15">
        <f>[364]ExportDB!$C$3</f>
        <v>2642</v>
      </c>
      <c r="B108" s="15">
        <v>2642</v>
      </c>
      <c r="C108" s="14" t="s">
        <v>699</v>
      </c>
      <c r="D108" t="s">
        <v>950</v>
      </c>
      <c r="E108" t="str">
        <f t="shared" si="5"/>
        <v>='https://cezenergocz.sharepoint.com/sites/Provoznhodnoty111/Sdilene dokumenty/General/Provozni hodnoty 2021/Jednotky/[2021 Provozní hodnoty Vrchlabí NKTC.xlsx]ExportDB'!$C$3</v>
      </c>
      <c r="F108">
        <f>[364]ExportDB!$C$3</f>
        <v>2642</v>
      </c>
      <c r="G108" t="str">
        <f t="shared" ca="1" si="7"/>
        <v>https://cezenergocz.sharepoint.com/sites/Provoznhodnoty111/Sdilene dokumenty/General/Provozni hodnoty 2021/Jednotky/[2021 Provozní hodnoty Vrchlabí NKTC.xlsx]ExportDB'!$C$3</v>
      </c>
      <c r="I108" t="str">
        <f t="shared" ca="1" si="6"/>
        <v>2021 Provozní hodnoty Vrchlabí NKTC.xlsx</v>
      </c>
    </row>
    <row r="109" spans="1:9" x14ac:dyDescent="0.25">
      <c r="A109" s="15">
        <f>[364]ExportDB!$C$3</f>
        <v>2642</v>
      </c>
      <c r="B109" s="15">
        <v>2642</v>
      </c>
      <c r="C109" s="14" t="s">
        <v>700</v>
      </c>
      <c r="D109" t="s">
        <v>950</v>
      </c>
      <c r="E109" t="str">
        <f t="shared" si="5"/>
        <v>='https://cezenergocz.sharepoint.com/sites/Provoznhodnoty111/Sdilene dokumenty/General/Provozni hodnoty 2021/Jednotky/[2021 Provozní hodnoty Vrchlabí NKTC.xlsx]ExportDB'!$C$3</v>
      </c>
      <c r="F109">
        <f>[364]ExportDB!$C$3</f>
        <v>2642</v>
      </c>
      <c r="G109" t="str">
        <f t="shared" ca="1" si="7"/>
        <v>https://cezenergocz.sharepoint.com/sites/Provoznhodnoty111/Sdilene dokumenty/General/Provozni hodnoty 2021/Jednotky/[2021 Provozní hodnoty Vrchlabí NKTC.xlsx]ExportDB'!$C$3</v>
      </c>
      <c r="I109" t="str">
        <f t="shared" ca="1" si="6"/>
        <v>2021 Provozní hodnoty Vrchlabí NKTC.xlsx</v>
      </c>
    </row>
    <row r="110" spans="1:9" x14ac:dyDescent="0.25">
      <c r="A110" s="15">
        <f>[365]ExportDB!$C$3</f>
        <v>2703</v>
      </c>
      <c r="B110" s="15">
        <v>2703</v>
      </c>
      <c r="C110" s="14" t="s">
        <v>701</v>
      </c>
      <c r="D110" t="s">
        <v>951</v>
      </c>
      <c r="E110" t="str">
        <f t="shared" si="5"/>
        <v>='https://cezenergocz.sharepoint.com/sites/Provoznhodnoty111/Sdilene dokumenty/General/Provozni hodnoty 2021/Jednotky/[2021 Provozní hodnoty Vysoké Mýto Gen. Svatoně.xlsx]ExportDB'!$C$3</v>
      </c>
      <c r="F110">
        <f>[365]ExportDB!$C$3</f>
        <v>2703</v>
      </c>
      <c r="G110" t="str">
        <f t="shared" ca="1" si="7"/>
        <v>https://cezenergocz-my.sharepoint.com/personal/jakub_urban_cezenergo_cz/Documents/Dokumenty/[2021 Provozní hodnoty Vysoké Mýto Gen. Svatoně.xlsx]ExportDB'!$C$3</v>
      </c>
      <c r="I110" t="str">
        <f t="shared" ca="1" si="6"/>
        <v>2021 Provozní hodnoty Vysoké Mýto Gen. Svatoně.xlsx</v>
      </c>
    </row>
    <row r="111" spans="1:9" x14ac:dyDescent="0.25">
      <c r="A111" s="15">
        <f>[366]ExportDB!$C$3</f>
        <v>2704</v>
      </c>
      <c r="B111" s="15">
        <v>2704</v>
      </c>
      <c r="C111" s="14" t="s">
        <v>702</v>
      </c>
      <c r="D111" t="s">
        <v>952</v>
      </c>
      <c r="E111" t="str">
        <f t="shared" si="5"/>
        <v>='https://cezenergocz.sharepoint.com/sites/Provoznhodnoty111/Sdilene dokumenty/General/Provozni hodnoty 2021/Jednotky/[2021 Provozní hodnoty Vysoké Mýto - Prokopa Velikého.xlsx]ExportDB'!$C$3</v>
      </c>
      <c r="F111">
        <f>[366]ExportDB!$C$3</f>
        <v>2704</v>
      </c>
      <c r="G111" t="str">
        <f t="shared" ca="1" si="7"/>
        <v>https://cezenergocz-my.sharepoint.com/personal/jakub_urban_cezenergo_cz/Documents/Dokumenty/[2021 Provozní hodnoty Vysoké Mýto - Prokopa Velikého.xlsx]ExportDB'!$C$3</v>
      </c>
      <c r="I111" t="str">
        <f t="shared" ca="1" si="6"/>
        <v>2021 Provozní hodnoty Vysoké Mýto - Prokopa Velikého.xlsx</v>
      </c>
    </row>
    <row r="112" spans="1:9" x14ac:dyDescent="0.25">
      <c r="A112" s="15">
        <f>[367]ExportDB!$C$3</f>
        <v>3939</v>
      </c>
      <c r="B112" s="15">
        <v>3939</v>
      </c>
      <c r="C112" s="14" t="s">
        <v>703</v>
      </c>
      <c r="D112" t="s">
        <v>953</v>
      </c>
      <c r="E112" t="str">
        <f t="shared" si="5"/>
        <v>='https://cezenergocz.sharepoint.com/sites/Provoznhodnoty111/Sdilene dokumenty/General/Provozni hodnoty 2021/Jednotky/[2021 Provozní hodnoty Zákupy.xlsx]ExportDB'!$C$3</v>
      </c>
      <c r="F112">
        <f>[367]ExportDB!$C$3</f>
        <v>3939</v>
      </c>
      <c r="G112" t="str">
        <f t="shared" ca="1" si="7"/>
        <v>https://cezenergocz.sharepoint.com/sites/Provoznhodnoty111/Sdilene dokumenty/General/Provozni hodnoty 2021/Jednotky/[2021 Provozní hodnoty Zákupy.xlsx]ExportDB'!$C$3</v>
      </c>
      <c r="I112" t="str">
        <f t="shared" ca="1" si="6"/>
        <v>2021 Provozní hodnoty Zákupy.xlsx</v>
      </c>
    </row>
    <row r="113" spans="1:9" x14ac:dyDescent="0.25">
      <c r="A113" s="15">
        <f>[368]ExportDB!$C$3</f>
        <v>3869</v>
      </c>
      <c r="B113" s="15">
        <v>3869</v>
      </c>
      <c r="C113" s="14" t="s">
        <v>704</v>
      </c>
      <c r="D113" t="s">
        <v>954</v>
      </c>
      <c r="E113" t="str">
        <f t="shared" si="5"/>
        <v>='https://cezenergocz.sharepoint.com/sites/Provoznhodnoty111/Sdilene dokumenty/General/Provozni hodnoty 2021/Jednotky/[2021 Provozní hodnoty Sedlčany Žižkova.xlsx]ExportDB'!$C$3</v>
      </c>
      <c r="F113">
        <f>[368]ExportDB!$C$3</f>
        <v>3869</v>
      </c>
      <c r="G113" t="str">
        <f t="shared" ca="1" si="7"/>
        <v>https://cezenergocz-my.sharepoint.com/personal/jakub_urban_cezenergo_cz/Documents/Dokumenty/[2021 Provozní hodnoty Sedlčany Žižkova.xlsx]ExportDB'!$C$3</v>
      </c>
      <c r="I113" t="str">
        <f t="shared" ca="1" si="6"/>
        <v>2021 Provozní hodnoty Sedlčany Žižkova.xlsx</v>
      </c>
    </row>
    <row r="114" spans="1:9" x14ac:dyDescent="0.25">
      <c r="A114" s="15">
        <f>[369]Kogenerace!$B$44</f>
        <v>4077</v>
      </c>
      <c r="B114" s="15">
        <v>0</v>
      </c>
      <c r="C114" s="14" t="s">
        <v>705</v>
      </c>
      <c r="D114" t="s">
        <v>955</v>
      </c>
      <c r="E114" t="str">
        <f t="shared" si="5"/>
        <v>='https://cezenergocz.sharepoint.com/sites/Provoznhodnoty111/Sdilene dokumenty/General/Provozni hodnoty 2021/Jednotky/[2021 Provozní hodnoty Horní Slavkov.xlsx]ExportDB'!$C$3</v>
      </c>
      <c r="F114">
        <f>[369]ExportDB!$C$3</f>
        <v>4077</v>
      </c>
      <c r="G114" t="str">
        <f t="shared" ca="1" si="7"/>
        <v>https://cezenergocz.sharepoint.com/sites/Provoznhodnoty111/Sdilene dokumenty/General/Provozni hodnoty 2021/Jednotky/[2021 Provozní hodnoty Horní Slavkov.xlsx]Kogenerace'!$B$44</v>
      </c>
      <c r="I114" t="str">
        <f t="shared" ca="1" si="6"/>
        <v>2021 Provozní hodnoty Horní Slavkov.xlsx</v>
      </c>
    </row>
    <row r="115" spans="1:9" x14ac:dyDescent="0.25">
      <c r="A115" s="15">
        <f>[370]ExportDB!$C$3</f>
        <v>3943</v>
      </c>
      <c r="B115" s="15">
        <v>3943</v>
      </c>
      <c r="C115" s="14" t="s">
        <v>706</v>
      </c>
      <c r="D115" t="s">
        <v>956</v>
      </c>
      <c r="E115" t="str">
        <f t="shared" si="5"/>
        <v>='https://cezenergocz.sharepoint.com/sites/Provoznhodnoty111/Sdilene dokumenty/General/Provozni hodnoty 2021/Jednotky/[2021 Provozní hodnoty Bochov.xlsx]ExportDB'!$C$3</v>
      </c>
      <c r="F115">
        <f>[370]ExportDB!$C$3</f>
        <v>3943</v>
      </c>
      <c r="G115" t="str">
        <f t="shared" ca="1" si="7"/>
        <v>https://cezenergocz.sharepoint.com/sites/Provoznhodnoty111/Sdilene dokumenty/General/Provozni hodnoty 2021/Jednotky/[2021 Provozní hodnoty Bochov.xlsx]ExportDB'!$C$3</v>
      </c>
      <c r="I115" t="str">
        <f t="shared" ca="1" si="6"/>
        <v>2021 Provozní hodnoty Bochov.xlsx</v>
      </c>
    </row>
    <row r="116" spans="1:9" x14ac:dyDescent="0.25">
      <c r="A116">
        <f>[371]ExportDB!$C$3</f>
        <v>3849</v>
      </c>
      <c r="B116">
        <v>3849</v>
      </c>
      <c r="C116" s="14" t="s">
        <v>794</v>
      </c>
      <c r="D116" t="s">
        <v>957</v>
      </c>
      <c r="E116" t="str">
        <f t="shared" si="5"/>
        <v>='https://cezenergocz.sharepoint.com/sites/Provoznhodnoty111/Sdilene dokumenty/General/Provozni hodnoty 2021/Jednotky/[2021 Provozní hodnoty Krásná Lípa.xlsx]ExportDB'!$C$3</v>
      </c>
      <c r="F116">
        <f>[371]ExportDB!$C$3</f>
        <v>3849</v>
      </c>
      <c r="G116" t="str">
        <f t="shared" ca="1" si="7"/>
        <v>https://cezenergocz-my.sharepoint.com/personal/jakub_urban_cezenergo_cz/Documents/Dokumenty/[2021 Provozní hodnoty Krásná Lípa.xlsx]ExportDB'!$C$3</v>
      </c>
      <c r="I116" t="str">
        <f t="shared" ca="1" si="6"/>
        <v>2021 Provozní hodnoty Krásná Lípa.xlsx</v>
      </c>
    </row>
    <row r="117" spans="1:9" x14ac:dyDescent="0.25">
      <c r="A117">
        <f>[372]ExportDB!$C$3</f>
        <v>3974</v>
      </c>
      <c r="B117">
        <v>3974</v>
      </c>
      <c r="C117" s="14" t="s">
        <v>795</v>
      </c>
      <c r="D117" t="s">
        <v>958</v>
      </c>
      <c r="E117" t="str">
        <f t="shared" si="5"/>
        <v>='https://cezenergocz.sharepoint.com/sites/Provoznhodnoty111/Sdilene dokumenty/General/Provozni hodnoty 2021/Jednotky/[2021 Provozní hodnoty Energocentrum Vítkovice III.xlsx]ExportDB'!$C$3</v>
      </c>
      <c r="F117">
        <f>[372]ExportDB!$C$3</f>
        <v>3974</v>
      </c>
      <c r="G117" t="str">
        <f t="shared" ca="1" si="7"/>
        <v>https://cezenergocz-my.sharepoint.com/personal/jakub_urban_cezenergo_cz/Documents/Dokumenty/[2021 Provozní hodnoty Energocentrum Vítkovice III.xlsx]ExportDB'!$C$3</v>
      </c>
      <c r="I117" t="str">
        <f t="shared" ca="1" si="6"/>
        <v>2021 Provozní hodnoty Energocentrum Vítkovice III.xlsx</v>
      </c>
    </row>
    <row r="118" spans="1:9" x14ac:dyDescent="0.25">
      <c r="A118" s="15" t="e">
        <f>ROUND(VLOOKUP($D$2,'[373]ERU-1'!$A$6:$BE$17,A$2,FALSE),3)</f>
        <v>#N/A</v>
      </c>
      <c r="B118" s="15">
        <v>3929</v>
      </c>
      <c r="C118" s="14" t="s">
        <v>800</v>
      </c>
      <c r="D118" t="s">
        <v>959</v>
      </c>
      <c r="E118" t="str">
        <f t="shared" si="5"/>
        <v>='https://cezenergocz.sharepoint.com/sites/Provoznhodnoty111/Sdilene dokumenty/General/Provozni hodnoty 2021/Jednotky/[2021 Provozní hodnoty Česká Třebová - Na Milíři.xlsx]ExportDB'!$C$3</v>
      </c>
      <c r="F118">
        <f>[373]ExportDB!$C$3</f>
        <v>3929</v>
      </c>
      <c r="G118" t="str">
        <f t="shared" ca="1" si="7"/>
        <v>AOKROUHLIT(SVYHLEDAT($D$2;'https://cezenergocz-my.sharepoint.com/personal/jakub_urban_cezenergo_cz/Documents/Dokumenty/[2021 Provozní hodnoty Česká Třebová - Na Milíři.xlsx]ERU-1'!$A$6:$BE$17;A$2;NEPRAVDA);3)</v>
      </c>
      <c r="I118" t="str">
        <f t="shared" ca="1" si="6"/>
        <v>2021 Provozní hodnoty Česká Třebová - Na Milíři.xlsx</v>
      </c>
    </row>
    <row r="119" spans="1:9" x14ac:dyDescent="0.25">
      <c r="A119" s="15" t="e">
        <f>ROUND(VLOOKUP($D$2,'[374]ERU-1'!$A$6:$BE$17,A$2,FALSE),3)</f>
        <v>#N/A</v>
      </c>
      <c r="B119" s="15">
        <v>4108</v>
      </c>
      <c r="C119" s="14" t="s">
        <v>801</v>
      </c>
      <c r="D119" t="s">
        <v>960</v>
      </c>
      <c r="E119" t="str">
        <f t="shared" si="5"/>
        <v>='https://cezenergocz.sharepoint.com/sites/Provoznhodnoty111/Sdilene dokumenty/General/Provozni hodnoty 2021/Jednotky/[2021 Provozní hodnoty Jáchymov.xlsx]ExportDB'!$C$3</v>
      </c>
      <c r="F119">
        <f>[374]ExportDB!$C$3</f>
        <v>4108</v>
      </c>
      <c r="G119" t="str">
        <f t="shared" ca="1" si="7"/>
        <v>AOKROUHLIT(SVYHLEDAT($D$2;'https://cezenergocz-my.sharepoint.com/personal/jakub_urban_cezenergo_cz/Documents/Dokumenty/[2021 Provozní hodnoty Jáchymov.xlsx]ERU-1'!$A$6:$BE$17;A$2;NEPRAVDA);3)</v>
      </c>
      <c r="I119" t="str">
        <f t="shared" ca="1" si="6"/>
        <v>2021 Provozní hodnoty Jáchymov.xlsx</v>
      </c>
    </row>
    <row r="120" spans="1:9" x14ac:dyDescent="0.25">
      <c r="A120" s="15" t="e">
        <f>ROUND(VLOOKUP($D$2,'[375]ERU-1'!$A$6:$BE$17,A$2,FALSE),3)</f>
        <v>#N/A</v>
      </c>
      <c r="B120" s="15">
        <v>4109</v>
      </c>
      <c r="C120" s="14" t="s">
        <v>805</v>
      </c>
      <c r="D120" t="s">
        <v>961</v>
      </c>
      <c r="E120" t="str">
        <f t="shared" si="5"/>
        <v>='https://cezenergocz.sharepoint.com/sites/Provoznhodnoty111/Sdilene dokumenty/General/Provozni hodnoty 2021/Jednotky/[2021 Provozní hodnoty Příbor.xlsx]ExportDB'!$C$3</v>
      </c>
      <c r="F120">
        <f>[375]ExportDB!$C$3</f>
        <v>4109</v>
      </c>
      <c r="G120" t="str">
        <f t="shared" ca="1" si="7"/>
        <v>AOKROUHLIT(SVYHLEDAT($D$2;'https://cezenergocz.sharepoint.com/sites/Provoznhodnoty111/Sdilene dokumenty/General/Provozni hodnoty 2021/Jednotky/[2021 Provozní hodnoty Příbor.xlsx]ERU-1'!$A$6:$BE$17;A$2;NEPRAVDA);3)</v>
      </c>
      <c r="I120" t="str">
        <f t="shared" ca="1" si="6"/>
        <v>2021 Provozní hodnoty Příbor.xlsx</v>
      </c>
    </row>
    <row r="121" spans="1:9" x14ac:dyDescent="0.25">
      <c r="A121" s="15" t="e">
        <f>ROUND(VLOOKUP($D$2,'[376]ERU-1'!$A$6:$BE$17,A$2,FALSE),3)</f>
        <v>#N/A</v>
      </c>
      <c r="B121" s="15">
        <v>4110</v>
      </c>
      <c r="C121" s="14" t="s">
        <v>809</v>
      </c>
      <c r="D121" t="s">
        <v>962</v>
      </c>
      <c r="E121" t="str">
        <f t="shared" si="5"/>
        <v>='https://cezenergocz.sharepoint.com/sites/Provoznhodnoty111/Sdilene dokumenty/General/Provozni hodnoty 2021/Jednotky/[2021 Provozní hodnoty Rakovník.xlsx]ExportDB'!$C$3</v>
      </c>
      <c r="F121">
        <f>[376]ExportDB!$C$3</f>
        <v>4110</v>
      </c>
      <c r="G121" t="str">
        <f t="shared" ca="1" si="7"/>
        <v>AOKROUHLIT(SVYHLEDAT($D$2;'https://cezenergocz.sharepoint.com/sites/Provoznhodnoty111/Sdilene dokumenty/General/Provozni hodnoty 2021/Jednotky/[2021 Provozní hodnoty Rakovník.xlsx]ERU-1'!$A$6:$BE$17;A$2;NEPRAVDA);3)</v>
      </c>
      <c r="I121" t="str">
        <f t="shared" ca="1" si="6"/>
        <v>2021 Provozní hodnoty Rakovník.xlsx</v>
      </c>
    </row>
    <row r="122" spans="1:9" x14ac:dyDescent="0.25">
      <c r="A122" s="15" t="e">
        <f>ROUND(VLOOKUP($D$2,'[377]ERU-1'!$A$6:$BE$17,A$2,FALSE),3)</f>
        <v>#N/A</v>
      </c>
      <c r="B122" s="15">
        <v>4028</v>
      </c>
      <c r="C122" s="14" t="s">
        <v>810</v>
      </c>
      <c r="D122" t="s">
        <v>963</v>
      </c>
      <c r="E122" t="str">
        <f t="shared" si="5"/>
        <v>='https://cezenergocz.sharepoint.com/sites/Provoznhodnoty111/Sdilene dokumenty/General/Provozni hodnoty 2021/Jednotky/[2021 Provozní hodnoty Šumperk K3.xlsx]ExportDB'!$C$3</v>
      </c>
      <c r="F122">
        <f>[377]ExportDB!$C$3</f>
        <v>4028</v>
      </c>
      <c r="G122" t="str">
        <f t="shared" ca="1" si="7"/>
        <v>AOKROUHLIT(SVYHLEDAT($D$2;'https://cezenergocz.sharepoint.com/sites/Provoznhodnoty111/Sdilene dokumenty/General/Provozni hodnoty 2021/Jednotky/[2021 Provozní hodnoty Šumperk K3.xlsx]ERU-1'!$A$6:$BE$17;A$2;NEPRAVDA);3)</v>
      </c>
      <c r="I122" t="str">
        <f t="shared" ca="1" si="6"/>
        <v>2021 Provozní hodnoty Šumperk K3.xlsx</v>
      </c>
    </row>
    <row r="123" spans="1:9" x14ac:dyDescent="0.25">
      <c r="A123" s="15" t="e">
        <f>ROUND(VLOOKUP($D$2,'[378]ERU-1'!$A$6:$BE$17,A$2,FALSE),3)</f>
        <v>#N/A</v>
      </c>
      <c r="B123" s="15">
        <v>3928</v>
      </c>
      <c r="C123" s="14" t="s">
        <v>811</v>
      </c>
      <c r="D123" t="s">
        <v>964</v>
      </c>
      <c r="E123" t="str">
        <f t="shared" si="5"/>
        <v>='https://cezenergocz.sharepoint.com/sites/Provoznhodnoty111/Sdilene dokumenty/General/Provozni hodnoty 2021/Jednotky/[2021 Provozní hodnoty Tanvald ul. Vítězná.xlsx]ExportDB'!$C$3</v>
      </c>
      <c r="F123">
        <f>[378]ExportDB!$C$3</f>
        <v>3928</v>
      </c>
      <c r="G123" t="str">
        <f t="shared" ca="1" si="7"/>
        <v>AOKROUHLIT(SVYHLEDAT($D$2;'https://cezenergocz.sharepoint.com/sites/Provoznhodnoty111/Sdilene dokumenty/General/Provozni hodnoty 2021/Jednotky/[2021 Provozní hodnoty Tanvald ul. Vítězná.xlsx]ERU-1'!$A$6:$BE$17;A$2;NEPRAVDA);3)</v>
      </c>
      <c r="I123" t="str">
        <f t="shared" ca="1" si="6"/>
        <v>2021 Provozní hodnoty Tanvald ul. Vítězná.xlsx</v>
      </c>
    </row>
    <row r="124" spans="1:9" x14ac:dyDescent="0.25">
      <c r="A124" s="15" t="e">
        <f>ROUND(VLOOKUP($D$2,'[379]ERU-1'!$A$6:$BE$17,A$2,FALSE),3)</f>
        <v>#N/A</v>
      </c>
      <c r="B124" s="15">
        <v>4026</v>
      </c>
      <c r="C124" s="14" t="s">
        <v>814</v>
      </c>
      <c r="D124" t="s">
        <v>965</v>
      </c>
      <c r="E124" t="str">
        <f t="shared" si="5"/>
        <v>='https://cezenergocz.sharepoint.com/sites/Provoznhodnoty111/Sdilene dokumenty/General/Provozni hodnoty 2021/Jednotky/[2021 Provozní hodnoty Řež ÚJV.xlsx]ExportDB'!$C$3</v>
      </c>
      <c r="F124">
        <f>[379]ExportDB!$C$3</f>
        <v>4026</v>
      </c>
      <c r="G124" t="str">
        <f t="shared" ca="1" si="7"/>
        <v>AOKROUHLIT(SVYHLEDAT($D$2;'https://cezenergocz.sharepoint.com/sites/Provoznhodnoty111/Sdilene dokumenty/General/Provozni hodnoty 2021/Jednotky/[2021 Provozní hodnoty Řež ÚJV.xlsx]ERU-1'!$A$6:$BE$17;A$2;NEPRAVDA);3)</v>
      </c>
      <c r="I124" t="str">
        <f t="shared" ca="1" si="6"/>
        <v>2021 Provozní hodnoty Řež ÚJV.xlsx</v>
      </c>
    </row>
    <row r="125" spans="1:9" x14ac:dyDescent="0.25">
      <c r="A125" s="15" t="e">
        <f>ROUND(VLOOKUP($D$2,'[380]ERU-1'!$A$6:$BE$17,A$2,FALSE),3)</f>
        <v>#N/A</v>
      </c>
      <c r="B125" s="15">
        <v>4153</v>
      </c>
      <c r="C125" s="14" t="s">
        <v>815</v>
      </c>
      <c r="D125" t="s">
        <v>966</v>
      </c>
      <c r="E125" t="str">
        <f t="shared" si="5"/>
        <v>='https://cezenergocz.sharepoint.com/sites/Provoznhodnoty111/Sdilene dokumenty/General/Provozni hodnoty 2021/Jednotky/[2021 Provozní hodnoty Kdyně.xlsx]ExportDB'!$C$3</v>
      </c>
      <c r="F125">
        <f>[380]ExportDB!$C$3</f>
        <v>4153</v>
      </c>
      <c r="G125" t="str">
        <f t="shared" ca="1" si="7"/>
        <v>AOKROUHLIT(SVYHLEDAT($D$2;'https://cezenergocz.sharepoint.com/sites/Provoznhodnoty111/Sdilene dokumenty/General/Provozni hodnoty 2021/Jednotky/[2021 Provozní hodnoty Kdyně.xlsx]ERU-1'!$A$6:$BE$17;A$2;NEPRAVDA);3)</v>
      </c>
      <c r="I125" t="str">
        <f t="shared" ca="1" si="6"/>
        <v>2021 Provozní hodnoty Kdyně.xlsx</v>
      </c>
    </row>
    <row r="126" spans="1:9" x14ac:dyDescent="0.25">
      <c r="A126" s="15" t="e">
        <f>ROUND(VLOOKUP($D$2,'[381]ERU-1'!$A$6:$BE$17,A$2,FALSE),3)</f>
        <v>#N/A</v>
      </c>
      <c r="B126" s="15">
        <v>4027</v>
      </c>
      <c r="C126" s="14" t="s">
        <v>816</v>
      </c>
      <c r="D126" t="s">
        <v>967</v>
      </c>
      <c r="E126" t="str">
        <f t="shared" si="5"/>
        <v>='https://cezenergocz.sharepoint.com/sites/Provoznhodnoty111/Sdilene dokumenty/General/Provozni hodnoty 2021/Jednotky/[2021 Provozní hodnoty Šumperk K2.xlsx]ExportDB'!$C$3</v>
      </c>
      <c r="F126">
        <f>[381]ExportDB!$C$3</f>
        <v>4027</v>
      </c>
      <c r="G126" t="str">
        <f t="shared" ca="1" si="7"/>
        <v>AOKROUHLIT(SVYHLEDAT($D$2;'https://cezenergocz-my.sharepoint.com/personal/jakub_urban_cezenergo_cz/Documents/Dokumenty/[2021 Provozní hodnoty Šumperk K2.xlsx]ERU-1'!$A$6:$BE$17;A$2;NEPRAVDA);3)</v>
      </c>
      <c r="I126" t="str">
        <f t="shared" ca="1" si="6"/>
        <v>2021 Provozní hodnoty Šumperk K2.xlsx</v>
      </c>
    </row>
    <row r="127" spans="1:9" x14ac:dyDescent="0.25">
      <c r="A127" s="15" t="e">
        <f>ROUND(VLOOKUP($D$2,'[382]ERU-1'!$A$6:$BE$17,A$2,FALSE),3)</f>
        <v>#N/A</v>
      </c>
      <c r="B127" s="15">
        <v>4278</v>
      </c>
      <c r="C127" s="14" t="s">
        <v>820</v>
      </c>
      <c r="D127" t="s">
        <v>968</v>
      </c>
      <c r="E127" t="str">
        <f t="shared" si="5"/>
        <v>='https://cezenergocz.sharepoint.com/sites/Provoznhodnoty111/Sdilene dokumenty/General/Provozni hodnoty 2021/Jednotky/[2021 Provozní hodnoty Helvíkovice.xlsx]ExportDB'!$C$3</v>
      </c>
      <c r="F127">
        <f>[382]ExportDB!$C$3</f>
        <v>4278</v>
      </c>
      <c r="G127" t="str">
        <f t="shared" ca="1" si="7"/>
        <v>AOKROUHLIT(SVYHLEDAT($D$2;'https://cezenergocz.sharepoint.com/sites/Provoznhodnoty111/Sdilene dokumenty/General/Provozni hodnoty 2021/Jednotky/[2021 Provozní hodnoty Helvíkovice.xlsx]ERU-1'!$A$6:$BE$17;A$2;NEPRAVDA);3)</v>
      </c>
      <c r="I127" t="str">
        <f t="shared" ca="1" si="6"/>
        <v>2021 Provozní hodnoty Helvíkovice.xlsx</v>
      </c>
    </row>
    <row r="128" spans="1:9" x14ac:dyDescent="0.25">
      <c r="A128" s="15" t="e">
        <f>ROUND(VLOOKUP($D$2,'[383]ERU-1'!$A$6:$BE$17,A$2,FALSE),3)</f>
        <v>#N/A</v>
      </c>
      <c r="B128" s="15">
        <v>4295</v>
      </c>
      <c r="C128" s="14" t="s">
        <v>822</v>
      </c>
      <c r="D128" t="s">
        <v>969</v>
      </c>
      <c r="E128" t="str">
        <f t="shared" si="5"/>
        <v>='https://cezenergocz.sharepoint.com/sites/Provoznhodnoty111/Sdilene dokumenty/General/Provozni hodnoty 2021/Jednotky/[2021 Provozní hodnoty Opava Mondelez.xlsx]ExportDB'!$C$3</v>
      </c>
      <c r="F128">
        <f>[383]ExportDB!$C$3</f>
        <v>4295</v>
      </c>
      <c r="G128" t="str">
        <f t="shared" ca="1" si="7"/>
        <v>AOKROUHLIT(SVYHLEDAT($D$2;'https://cezenergocz.sharepoint.com/sites/Provoznhodnoty111/Sdilene dokumenty/General/Provozni hodnoty 2021/Jednotky/[2021 Provozní hodnoty Opava Mondelez.xlsx]ERU-1'!$A$6:$BE$17;A$2;NEPRAVDA);3)</v>
      </c>
      <c r="I128" t="str">
        <f t="shared" ca="1" si="6"/>
        <v>2021 Provozní hodnoty Opava Mondelez.xlsx</v>
      </c>
    </row>
    <row r="129" spans="1:9" x14ac:dyDescent="0.25">
      <c r="A129" s="15" t="e">
        <f>ROUND(VLOOKUP($D$2,'[384]ERU-1'!$A$6:$BE$17,A$2,FALSE),3)</f>
        <v>#N/A</v>
      </c>
      <c r="B129" s="15">
        <v>4243</v>
      </c>
      <c r="C129" s="14" t="s">
        <v>823</v>
      </c>
      <c r="D129" t="s">
        <v>970</v>
      </c>
      <c r="E129" t="str">
        <f t="shared" si="5"/>
        <v>='https://cezenergocz.sharepoint.com/sites/Provoznhodnoty111/Sdilene dokumenty/General/Provozni hodnoty 2021/Jednotky/[2021 Provozní hodnoty Veselí nad Lužnici.xlsx]ExportDB'!$C$3</v>
      </c>
      <c r="F129">
        <f>[384]ExportDB!$C$3</f>
        <v>4243</v>
      </c>
      <c r="G129" t="str">
        <f t="shared" ca="1" si="7"/>
        <v>AOKROUHLIT(SVYHLEDAT($D$2;'https://cezenergocz.sharepoint.com/sites/Provoznhodnoty111/Sdilene dokumenty/General/Provozni hodnoty 2021/Jednotky/[2021 Provozní hodnoty Veselí nad Lužnici.xlsx]ERU-1'!$A$6:$BE$17;A$2;NEPRAVDA);3)</v>
      </c>
      <c r="I129" t="str">
        <f t="shared" ca="1" si="6"/>
        <v>2021 Provozní hodnoty Veselí nad Lužnici.xlsx</v>
      </c>
    </row>
    <row r="130" spans="1:9" x14ac:dyDescent="0.25">
      <c r="A130" s="15" t="e">
        <f>ROUND(VLOOKUP($D$2,'[385]ERU-1'!$A$6:$BE$17,A$2,FALSE),3)</f>
        <v>#N/A</v>
      </c>
      <c r="B130" s="15">
        <v>3971</v>
      </c>
      <c r="C130" s="14" t="s">
        <v>824</v>
      </c>
      <c r="D130" t="s">
        <v>971</v>
      </c>
      <c r="E130" t="str">
        <f t="shared" si="5"/>
        <v>='https://cezenergocz.sharepoint.com/sites/Provoznhodnoty111/Sdilene dokumenty/General/Provozni hodnoty 2021/Jednotky/[2021 Provozní hodnoty Luby Tovární.xlsx]ExportDB'!$C$3</v>
      </c>
      <c r="F130">
        <f>[385]ExportDB!$C$3</f>
        <v>3971</v>
      </c>
      <c r="G130" t="str">
        <f t="shared" ca="1" si="7"/>
        <v>AOKROUHLIT(SVYHLEDAT($D$2;'https://cezenergocz-my.sharepoint.com/personal/jakub_urban_cezenergo_cz/Documents/Dokumenty/[2021 Provozní hodnoty Luby Tovární.xlsx]ERU-1'!$A$6:$BE$17;A$2;NEPRAVDA);3)</v>
      </c>
      <c r="I130" t="str">
        <f t="shared" ca="1" si="6"/>
        <v>2021 Provozní hodnoty Luby Tovární.xlsx</v>
      </c>
    </row>
    <row r="131" spans="1:9" x14ac:dyDescent="0.25">
      <c r="A131" s="15" t="e">
        <f>ROUND(VLOOKUP($D$2,'[386]ERU-1'!$A$6:$BE$17,A$2,FALSE),3)</f>
        <v>#N/A</v>
      </c>
      <c r="B131" s="15">
        <v>3972</v>
      </c>
      <c r="C131" s="14" t="s">
        <v>825</v>
      </c>
      <c r="D131" t="s">
        <v>972</v>
      </c>
      <c r="E131" t="str">
        <f t="shared" si="5"/>
        <v>='https://cezenergocz.sharepoint.com/sites/Provoznhodnoty111/Sdilene dokumenty/General/Provozni hodnoty 2021/Jednotky/[2021 Provozní hodnoty Luby Pila.xlsx]ExportDB'!$C$3</v>
      </c>
      <c r="F131">
        <f>[386]ExportDB!$C$3</f>
        <v>3972</v>
      </c>
      <c r="G131" t="str">
        <f t="shared" ca="1" si="7"/>
        <v>AOKROUHLIT(SVYHLEDAT($D$2;'https://cezenergocz-my.sharepoint.com/personal/jakub_urban_cezenergo_cz/Documents/Dokumenty/[2021 Provozní hodnoty Luby Pila.xlsx]ERU-1'!$A$6:$BE$17;A$2;NEPRAVDA);3)</v>
      </c>
      <c r="I131" t="str">
        <f t="shared" ca="1" si="6"/>
        <v>2021 Provozní hodnoty Luby Pila.xlsx</v>
      </c>
    </row>
    <row r="132" spans="1:9" x14ac:dyDescent="0.25">
      <c r="A132" s="15" t="e">
        <f>ROUND(VLOOKUP($D$2,'[387]ERU-1'!$A$6:$BE$17,A$2,FALSE),3)</f>
        <v>#N/A</v>
      </c>
      <c r="B132" s="15">
        <v>4296</v>
      </c>
      <c r="C132" s="14" t="s">
        <v>826</v>
      </c>
      <c r="D132" t="s">
        <v>973</v>
      </c>
      <c r="E132" t="str">
        <f t="shared" si="5"/>
        <v>='https://cezenergocz.sharepoint.com/sites/Provoznhodnoty111/Sdilene dokumenty/General/Provozni hodnoty 2021/Jednotky/[2021 Provozní hodnoty Rýmařov.xlsx]ExportDB'!$C$3</v>
      </c>
      <c r="F132">
        <f>[387]ExportDB!$C$3</f>
        <v>4296</v>
      </c>
      <c r="G132" t="str">
        <f t="shared" ca="1" si="7"/>
        <v>AOKROUHLIT(SVYHLEDAT($D$2;'https://cezenergocz.sharepoint.com/sites/Provoznhodnoty111/Sdilene dokumenty/General/Provozni hodnoty 2021/Jednotky/[2021 Provozní hodnoty Rýmařov.xlsx]ERU-1'!$A$6:$BE$17;A$2;NEPRAVDA);3)</v>
      </c>
      <c r="I132" t="str">
        <f t="shared" ca="1" si="6"/>
        <v>2021 Provozní hodnoty Rýmařov.xlsx</v>
      </c>
    </row>
    <row r="133" spans="1:9" x14ac:dyDescent="0.25">
      <c r="A133" s="15" t="e">
        <f>ROUND(VLOOKUP($D$2,'[388]ERU-1'!$A$6:$BE$17,A$2,FALSE),3)</f>
        <v>#N/A</v>
      </c>
      <c r="B133" s="15">
        <v>4316</v>
      </c>
      <c r="C133" s="14" t="s">
        <v>836</v>
      </c>
      <c r="D133" t="s">
        <v>974</v>
      </c>
      <c r="E133" t="str">
        <f t="shared" si="5"/>
        <v>='https://cezenergocz.sharepoint.com/sites/Provoznhodnoty111/Sdilene dokumenty/General/Provozni hodnoty 2021/Jednotky/[2021 Provozní hodnoty Třinec.xlsx]ExportDB'!$C$3</v>
      </c>
      <c r="F133">
        <f>[388]ExportDB!$C$3</f>
        <v>4316</v>
      </c>
      <c r="G133" t="str">
        <f t="shared" ca="1" si="7"/>
        <v>AOKROUHLIT(SVYHLEDAT($D$2;'https://cezenergocz.sharepoint.com/sites/Provoznhodnoty111/Sdilene dokumenty/General/Provozni hodnoty 2021/Jednotky/[2021 Provozní hodnoty Třinec.xlsx]ERU-1'!$A$6:$BE$17;A$2;NEPRAVDA);3)</v>
      </c>
      <c r="I133" t="str">
        <f t="shared" ca="1" si="6"/>
        <v>2021 Provozní hodnoty Třinec.xlsx</v>
      </c>
    </row>
    <row r="134" spans="1:9" x14ac:dyDescent="0.25">
      <c r="A134" s="15" t="e">
        <f>ROUND(VLOOKUP($D$2,'[389]ERU-1'!$A$6:$BE$17,A$2,FALSE),3)</f>
        <v>#N/A</v>
      </c>
      <c r="B134" s="15">
        <v>4275</v>
      </c>
      <c r="C134" s="14" t="s">
        <v>837</v>
      </c>
      <c r="D134" t="s">
        <v>975</v>
      </c>
      <c r="E134" t="str">
        <f t="shared" si="5"/>
        <v>='https://cezenergocz.sharepoint.com/sites/Provoznhodnoty111/Sdilene dokumenty/General/Provozni hodnoty 2021/Jednotky/[2021 Provozní hodnoty Jablonec nad Nisou Boženy Němcové.xlsx]ExportDB'!$C$3</v>
      </c>
      <c r="F134">
        <f>[389]ExportDB!$C$3</f>
        <v>4275</v>
      </c>
      <c r="G134" t="str">
        <f t="shared" ca="1" si="7"/>
        <v>AOKROUHLIT(SVYHLEDAT($D$2;'https://cezenergocz.sharepoint.com/sites/Provoznhodnoty111/Sdilene dokumenty/General/Provozni hodnoty 2021/Jednotky/[2021 Provozní hodnoty Jablonec nad Nisou Boženy Němcové.xlsx]ERU-1'!$A$6:$BE$17;A$2;NEPRAVDA);3)</v>
      </c>
      <c r="I134" t="str">
        <f t="shared" ca="1" si="6"/>
        <v>2021 Provozní hodnoty Jablonec nad Nisou Boženy Němcové.xlsx</v>
      </c>
    </row>
    <row r="135" spans="1:9" x14ac:dyDescent="0.25">
      <c r="A135" s="15" t="e">
        <f>ROUND(VLOOKUP($D$2,'[390]ERU-1'!$A$6:$BE$17,A$2,FALSE),3)</f>
        <v>#N/A</v>
      </c>
      <c r="B135" s="15">
        <v>4274</v>
      </c>
      <c r="C135" s="14" t="s">
        <v>838</v>
      </c>
      <c r="D135" t="s">
        <v>976</v>
      </c>
      <c r="E135" t="str">
        <f t="shared" si="5"/>
        <v>='https://cezenergocz.sharepoint.com/sites/Provoznhodnoty111/Sdilene dokumenty/General/Provozni hodnoty 2021/Jednotky/[2021 Provozní hodnoty Jablonec nad Nisou J. Hory.xlsx]ExportDB'!$C$3</v>
      </c>
      <c r="F135">
        <f>[390]ExportDB!$C$3</f>
        <v>4274</v>
      </c>
      <c r="G135" t="str">
        <f t="shared" ca="1" si="7"/>
        <v>AOKROUHLIT(SVYHLEDAT($D$2;'https://cezenergocz-my.sharepoint.com/personal/jakub_urban_cezenergo_cz/Documents/Dokumenty/[2021 Provozní hodnoty Jablonec nad Nisou J. Hory.xlsx]ERU-1'!$A$6:$BE$17;A$2;NEPRAVDA);3)</v>
      </c>
      <c r="I135" t="str">
        <f t="shared" ca="1" si="6"/>
        <v>2021 Provozní hodnoty Jablonec nad Nisou J. Hory.xlsx</v>
      </c>
    </row>
    <row r="136" spans="1:9" x14ac:dyDescent="0.25">
      <c r="A136" s="15" t="e">
        <f>ROUND(VLOOKUP($D$2,'[391]ERU-1'!$A$6:$BE$17,A$2,FALSE),3)</f>
        <v>#N/A</v>
      </c>
      <c r="B136" s="15">
        <v>4154</v>
      </c>
      <c r="C136" s="14" t="s">
        <v>839</v>
      </c>
      <c r="D136" t="s">
        <v>977</v>
      </c>
      <c r="E136" t="str">
        <f t="shared" si="5"/>
        <v>='https://cezenergocz.sharepoint.com/sites/Provoznhodnoty111/Sdilene dokumenty/General/Provozni hodnoty 2021/Jednotky/[2021 Provozní hodnoty Jablonec nad Nisou Liberecká.xlsx]ExportDB'!$C$3</v>
      </c>
      <c r="F136">
        <f>[391]ExportDB!$C$3</f>
        <v>4154</v>
      </c>
      <c r="G136" t="str">
        <f t="shared" ca="1" si="7"/>
        <v>AOKROUHLIT(SVYHLEDAT($D$2;'https://cezenergocz.sharepoint.com/sites/Provoznhodnoty111/Sdilene dokumenty/General/Provozni hodnoty 2021/Jednotky/[2021 Provozní hodnoty Jablonec nad Nisou Liberecká.xlsx]ERU-1'!$A$6:$BE$17;A$2;NEPRAVDA);3)</v>
      </c>
      <c r="I136" t="str">
        <f t="shared" ca="1" si="6"/>
        <v>2021 Provozní hodnoty Jablonec nad Nisou Liberecká.xlsx</v>
      </c>
    </row>
    <row r="137" spans="1:9" x14ac:dyDescent="0.25">
      <c r="A137" s="15" t="e">
        <f>ROUND(VLOOKUP($D$2,'[392]ERU-1'!$A$6:$BE$17,A$2,FALSE),3)</f>
        <v>#N/A</v>
      </c>
      <c r="B137" s="15">
        <v>4277</v>
      </c>
      <c r="C137" s="14" t="s">
        <v>840</v>
      </c>
      <c r="D137" t="s">
        <v>978</v>
      </c>
      <c r="E137" t="str">
        <f t="shared" si="5"/>
        <v>='https://cezenergocz.sharepoint.com/sites/Provoznhodnoty111/Sdilene dokumenty/General/Provozni hodnoty 2021/Jednotky/[2021 Provozní hodnoty Hanušovice.xlsx]ExportDB'!$C$3</v>
      </c>
      <c r="F137">
        <f>[392]ExportDB!$C$3</f>
        <v>4277</v>
      </c>
      <c r="G137" t="str">
        <f t="shared" ca="1" si="7"/>
        <v>AOKROUHLIT(SVYHLEDAT($D$2;'https://cezenergocz-my.sharepoint.com/personal/jakub_urban_cezenergo_cz/Documents/Dokumenty/[2021 Provozní hodnoty Hanušovice.xlsx]ERU-1'!$A$6:$BE$17;A$2;NEPRAVDA);3)</v>
      </c>
      <c r="I137" t="str">
        <f t="shared" ca="1" si="6"/>
        <v>2021 Provozní hodnoty Hanušovice.xlsx</v>
      </c>
    </row>
    <row r="138" spans="1:9" x14ac:dyDescent="0.25">
      <c r="A138" s="15" t="e">
        <f>ROUND(VLOOKUP($D$2,'[393]ERU-1'!$A$6:$BE$17,A$2,FALSE),3)</f>
        <v>#N/A</v>
      </c>
      <c r="B138" s="15">
        <v>4265</v>
      </c>
      <c r="C138" s="14" t="s">
        <v>842</v>
      </c>
      <c r="D138" t="s">
        <v>979</v>
      </c>
      <c r="E138" t="str">
        <f t="shared" si="5"/>
        <v>='https://cezenergocz.sharepoint.com/sites/Provoznhodnoty111/Sdilene dokumenty/General/Provozni hodnoty 2021/Jednotky/[2021 Provozní hodnoty Jablonec nad Nisou Březová.xlsx]ExportDB'!$C$3</v>
      </c>
      <c r="F138">
        <f>[393]ExportDB!$C$3</f>
        <v>4265</v>
      </c>
      <c r="G138" t="str">
        <f t="shared" ca="1" si="7"/>
        <v>AOKROUHLIT(SVYHLEDAT($D$2;'https://cezenergocz.sharepoint.com/sites/Provoznhodnoty111/Sdilene dokumenty/General/Provozni hodnoty 2021/Jednotky/[2021 Provozní hodnoty Jablonec nad Nisou Březová.xlsx]ERU-1'!$A$6:$BE$17;A$2;NEPRAVDA);3)</v>
      </c>
      <c r="I138" t="str">
        <f t="shared" ca="1" si="6"/>
        <v>2021 Provozní hodnoty Jablonec nad Nisou Březová.xlsx</v>
      </c>
    </row>
    <row r="139" spans="1:9" x14ac:dyDescent="0.25">
      <c r="A139" s="15" t="e">
        <f>ROUND(VLOOKUP($D$2,'[394]ERU-1'!$A$6:$BE$17,A$2,FALSE),3)</f>
        <v>#N/A</v>
      </c>
      <c r="B139" s="15">
        <v>4349</v>
      </c>
      <c r="C139" s="14" t="s">
        <v>844</v>
      </c>
      <c r="D139" t="s">
        <v>980</v>
      </c>
      <c r="E139" t="str">
        <f t="shared" ref="E139:E142" si="8">"='"&amp;$D$2&amp;"["&amp;D139&amp;"]"&amp;$D$3</f>
        <v>='https://cezenergocz.sharepoint.com/sites/Provoznhodnoty111/Sdilene dokumenty/General/Provozni hodnoty 2021/Jednotky/[2021 Provozní hodnoty Pelhřimov Nemocnice.xlsx]ExportDB'!$C$3</v>
      </c>
      <c r="F139">
        <f>[394]ExportDB!$C$3</f>
        <v>4349</v>
      </c>
      <c r="G139" t="str">
        <f t="shared" ca="1" si="7"/>
        <v>AOKROUHLIT(SVYHLEDAT($D$2;'https://cezenergocz.sharepoint.com/sites/Provoznhodnoty111/Sdilene dokumenty/General/Provozni hodnoty 2021/Jednotky/[2021 Provozní hodnoty Pelhřimov Nemocnice.xlsx]ERU-1'!$A$6:$BE$17;A$2;NEPRAVDA);3)</v>
      </c>
      <c r="I139" t="str">
        <f t="shared" ca="1" si="6"/>
        <v>2021 Provozní hodnoty Pelhřimov Nemocnice.xlsx</v>
      </c>
    </row>
    <row r="140" spans="1:9" x14ac:dyDescent="0.25">
      <c r="A140" s="15" t="e">
        <f>ROUND(VLOOKUP($D$2,'[395]ERU-1'!$A$6:$BE$17,A$2,FALSE),3)</f>
        <v>#N/A</v>
      </c>
      <c r="B140" s="15">
        <v>4352</v>
      </c>
      <c r="C140" s="14" t="s">
        <v>845</v>
      </c>
      <c r="D140" t="s">
        <v>981</v>
      </c>
      <c r="E140" t="str">
        <f t="shared" si="8"/>
        <v>='https://cezenergocz.sharepoint.com/sites/Provoznhodnoty111/Sdilene dokumenty/General/Provozni hodnoty 2021/Jednotky/[2021 Provozní hodnoty Havlíčkův Brod Nemocnice.xlsx]ExportDB'!$C$3</v>
      </c>
      <c r="F140">
        <f>[395]ExportDB!$C$3</f>
        <v>4352</v>
      </c>
      <c r="G140" t="str">
        <f t="shared" ca="1" si="7"/>
        <v>AOKROUHLIT(SVYHLEDAT($D$2;'https://cezenergocz.sharepoint.com/sites/Provoznhodnoty111/Sdilene dokumenty/General/Provozni hodnoty 2021/Jednotky/[2021 Provozní hodnoty Havlíčkův Brod Nemocnice.xlsx]ERU-1'!$A$6:$BE$17;A$2;NEPRAVDA);3)</v>
      </c>
      <c r="I140" t="str">
        <f t="shared" ref="I140:I142" ca="1" si="9">MID(G140,FIND("[",G140,1)+1,LEN(G140)-FIND("[",G140,1)-(LEN(G140)-FIND("]",G140,1)+1))</f>
        <v>2021 Provozní hodnoty Havlíčkův Brod Nemocnice.xlsx</v>
      </c>
    </row>
    <row r="141" spans="1:9" x14ac:dyDescent="0.25">
      <c r="A141" s="15" t="e">
        <f>ROUND(VLOOKUP($D$2,'[396]ERU-1'!$A$6:$BE$17,A$2,FALSE),3)</f>
        <v>#N/A</v>
      </c>
      <c r="B141" s="15">
        <v>4406</v>
      </c>
      <c r="C141" s="14" t="s">
        <v>846</v>
      </c>
      <c r="D141" t="s">
        <v>982</v>
      </c>
      <c r="E141" t="str">
        <f t="shared" si="8"/>
        <v>='https://cezenergocz.sharepoint.com/sites/Provoznhodnoty111/Sdilene dokumenty/General/Provozni hodnoty 2021/Jednotky/[2021 Provozní hodnoty Česká Třebová Semanín.xlsx]ExportDB'!$C$3</v>
      </c>
      <c r="F141">
        <f>[396]ExportDB!$C$3</f>
        <v>4406</v>
      </c>
      <c r="G141" t="str">
        <f t="shared" ca="1" si="7"/>
        <v>AOKROUHLIT(SVYHLEDAT($D$2;'https://cezenergocz.sharepoint.com/sites/Provoznhodnoty111/Sdilene dokumenty/General/Provozni hodnoty 2021/Jednotky/[2021 Provozní hodnoty Česká Třebová Semanín.xlsx]ERU-1'!$A$6:$BE$17;A$2;NEPRAVDA);3)</v>
      </c>
      <c r="I141" t="str">
        <f t="shared" ca="1" si="9"/>
        <v>2021 Provozní hodnoty Česká Třebová Semanín.xlsx</v>
      </c>
    </row>
    <row r="142" spans="1:9" x14ac:dyDescent="0.25">
      <c r="A142" s="15">
        <v>0</v>
      </c>
      <c r="B142" s="51">
        <v>4405</v>
      </c>
      <c r="C142" s="14" t="s">
        <v>847</v>
      </c>
      <c r="E142" t="str">
        <f t="shared" si="8"/>
        <v>='https://cezenergocz.sharepoint.com/sites/Provoznhodnoty111/Sdilene dokumenty/General/Provozni hodnoty 2021/Jednotky/[]ExportDB'!$C$3</v>
      </c>
      <c r="F142" t="e">
        <v>#N/A</v>
      </c>
      <c r="G142" t="e">
        <f t="shared" ca="1" si="7"/>
        <v>#N/A</v>
      </c>
      <c r="I142" t="e">
        <f t="shared" ca="1" si="9"/>
        <v>#N/A</v>
      </c>
    </row>
    <row r="143" spans="1:9" x14ac:dyDescent="0.25">
      <c r="A143" s="15">
        <v>0</v>
      </c>
      <c r="B143" s="51">
        <v>4410</v>
      </c>
      <c r="C143" t="s">
        <v>992</v>
      </c>
    </row>
  </sheetData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5C360-A15A-4A60-97AE-D66C7009D2E2}">
  <sheetPr codeName="List3"/>
  <dimension ref="A1:L159"/>
  <sheetViews>
    <sheetView topLeftCell="A127" workbookViewId="0">
      <selection activeCell="C159" sqref="C159"/>
    </sheetView>
  </sheetViews>
  <sheetFormatPr defaultColWidth="8.85546875" defaultRowHeight="15" x14ac:dyDescent="0.25"/>
  <cols>
    <col min="2" max="2" width="49" bestFit="1" customWidth="1"/>
    <col min="3" max="3" width="10" bestFit="1" customWidth="1"/>
    <col min="4" max="4" width="18.42578125" bestFit="1" customWidth="1"/>
    <col min="9" max="9" width="18.42578125" bestFit="1" customWidth="1"/>
    <col min="10" max="10" width="19.28515625" bestFit="1" customWidth="1"/>
    <col min="11" max="11" width="17.85546875" bestFit="1" customWidth="1"/>
  </cols>
  <sheetData>
    <row r="1" spans="1:12" x14ac:dyDescent="0.25">
      <c r="D1" t="s">
        <v>1020</v>
      </c>
      <c r="E1" t="s">
        <v>1021</v>
      </c>
      <c r="H1" t="s">
        <v>1022</v>
      </c>
      <c r="I1" t="s">
        <v>1023</v>
      </c>
      <c r="J1" t="s">
        <v>1027</v>
      </c>
    </row>
    <row r="2" spans="1:12" x14ac:dyDescent="0.25">
      <c r="A2">
        <v>3375</v>
      </c>
      <c r="B2" t="str">
        <f>INDEX('[397]2019_11_nove'!$G$5:$G$250,MATCH("NA"&amp;$A2,'[397]2019_11_nove'!$U$5:$U$250,0),1)</f>
        <v>KJ - Babice (areál Hamé)</v>
      </c>
      <c r="C2" t="str">
        <f>INDEX('[397]2019_11_nove'!$F$5:$F$174,MATCH("NA"&amp;A2,'[397]2019_11_nove'!$U$5:$U$174,0))</f>
        <v>32375_T11</v>
      </c>
      <c r="D2">
        <f>INDEX('[397]2019_11_nove'!$J$5:$L$250,MATCH("NA"&amp;$A2,'[397]2019_11_nove'!$U$5:$U$250,0),1)</f>
        <v>1290</v>
      </c>
      <c r="E2">
        <f>INDEX('[397]2019_11_nove'!$J$5:$L$250,MATCH("NA"&amp;$A2,'[397]2019_11_nove'!$U$5:$U$250,0),2)</f>
        <v>999</v>
      </c>
      <c r="F2">
        <f t="shared" ref="F2:F33" si="0">SUMIFS($D$2:$D$181,$C$2:$C$181,C2)</f>
        <v>1290</v>
      </c>
      <c r="G2">
        <f t="shared" ref="G2:G33" si="1">SUMIFS($E$2:$E$181,$C$2:$C$181,C2)</f>
        <v>999</v>
      </c>
      <c r="H2">
        <v>0</v>
      </c>
      <c r="I2" t="s">
        <v>582</v>
      </c>
      <c r="J2" t="str">
        <f>VLOOKUP(A2,[398]KGJ!$C$2:$F$152,4,FALSE)</f>
        <v>859182400211958560</v>
      </c>
      <c r="K2" t="str">
        <f>IF(L2&lt;3,"EG.D, a.s.",IF(L2=3,"PRE distribuce, a.s.","ČEZ Distribuce, a.s."))</f>
        <v>EG.D, a.s.</v>
      </c>
      <c r="L2">
        <v>2</v>
      </c>
    </row>
    <row r="3" spans="1:12" x14ac:dyDescent="0.25">
      <c r="A3">
        <v>3520</v>
      </c>
      <c r="B3" t="str">
        <f>INDEX('[397]2019_11_nove'!$G$5:$G$250,MATCH("NA"&amp;$A3,'[397]2019_11_nove'!$U$5:$U$250,0),1)</f>
        <v>KJ - Bečov</v>
      </c>
      <c r="C3" t="str">
        <f>INDEX('[397]2019_11_nove'!$F$5:$F$174,MATCH("NA"&amp;A3,'[397]2019_11_nove'!$U$5:$U$174,0))</f>
        <v>32525_T11</v>
      </c>
      <c r="D3">
        <f>INDEX('[397]2019_11_nove'!$J$5:$L$250,MATCH("NA"&amp;$A3,'[397]2019_11_nove'!$U$5:$U$250,0),1)</f>
        <v>1290</v>
      </c>
      <c r="E3">
        <f>INDEX('[397]2019_11_nove'!$J$5:$L$250,MATCH("NA"&amp;$A3,'[397]2019_11_nove'!$U$5:$U$250,0),2)</f>
        <v>999</v>
      </c>
      <c r="F3">
        <f t="shared" si="0"/>
        <v>1290</v>
      </c>
      <c r="G3">
        <f t="shared" si="1"/>
        <v>999</v>
      </c>
      <c r="H3">
        <v>0</v>
      </c>
      <c r="I3" t="s">
        <v>585</v>
      </c>
      <c r="J3" t="str">
        <f>VLOOKUP(A3,[398]KGJ!$C$2:$F$152,4,FALSE)</f>
        <v>859182400408222856</v>
      </c>
      <c r="K3" t="str">
        <f t="shared" ref="K3:K66" si="2">IF(L3&lt;3,"EG.D, a.s.",IF(L3=3,"PRE distribuce, a.s.","ČEZ Distribuce, a.s."))</f>
        <v>ČEZ Distribuce, a.s.</v>
      </c>
      <c r="L3">
        <v>4</v>
      </c>
    </row>
    <row r="4" spans="1:12" x14ac:dyDescent="0.25">
      <c r="A4">
        <v>3435</v>
      </c>
      <c r="B4" t="str">
        <f>INDEX('[397]2019_11_nove'!$G$5:$G$250,MATCH("NA"&amp;$A4,'[397]2019_11_nove'!$U$5:$U$250,0),1)</f>
        <v>KJ - Benešov</v>
      </c>
      <c r="C4" t="str">
        <f>INDEX('[397]2019_11_nove'!$F$5:$F$174,MATCH("NA"&amp;A4,'[397]2019_11_nove'!$U$5:$U$174,0))</f>
        <v>32480_T11</v>
      </c>
      <c r="D4">
        <f>INDEX('[397]2019_11_nove'!$J$5:$L$250,MATCH("NA"&amp;$A4,'[397]2019_11_nove'!$U$5:$U$250,0),1)</f>
        <v>1274</v>
      </c>
      <c r="E4">
        <f>INDEX('[397]2019_11_nove'!$J$5:$L$250,MATCH("NA"&amp;$A4,'[397]2019_11_nove'!$U$5:$U$250,0),2)</f>
        <v>999</v>
      </c>
      <c r="F4">
        <f t="shared" si="0"/>
        <v>1274</v>
      </c>
      <c r="G4">
        <f t="shared" si="1"/>
        <v>999</v>
      </c>
      <c r="H4">
        <v>0</v>
      </c>
      <c r="I4" t="s">
        <v>572</v>
      </c>
      <c r="J4" t="str">
        <f>VLOOKUP(A4,[398]KGJ!$C$2:$F$152,4,FALSE)</f>
        <v>859182400609691338</v>
      </c>
      <c r="K4" t="str">
        <f t="shared" si="2"/>
        <v>ČEZ Distribuce, a.s.</v>
      </c>
      <c r="L4">
        <v>6</v>
      </c>
    </row>
    <row r="5" spans="1:12" x14ac:dyDescent="0.25">
      <c r="A5">
        <v>3943</v>
      </c>
      <c r="B5" t="str">
        <f>INDEX('[397]2019_11_nove'!$G$5:$G$250,MATCH("NA"&amp;$A5,'[397]2019_11_nove'!$U$5:$U$250,0),1)</f>
        <v>KJ - Bochov</v>
      </c>
      <c r="C5" t="str">
        <f>INDEX('[397]2019_11_nove'!$F$5:$F$174,MATCH("NA"&amp;A5,'[397]2019_11_nove'!$U$5:$U$174,0))</f>
        <v>32933_T11</v>
      </c>
      <c r="D5">
        <f>INDEX('[397]2019_11_nove'!$J$5:$L$250,MATCH("NA"&amp;$A5,'[397]2019_11_nove'!$U$5:$U$250,0),1)</f>
        <v>286</v>
      </c>
      <c r="E5">
        <f>INDEX('[397]2019_11_nove'!$J$5:$L$250,MATCH("NA"&amp;$A5,'[397]2019_11_nove'!$U$5:$U$250,0),2)</f>
        <v>200</v>
      </c>
      <c r="F5">
        <f t="shared" si="0"/>
        <v>286</v>
      </c>
      <c r="G5">
        <f t="shared" si="1"/>
        <v>200</v>
      </c>
      <c r="H5">
        <v>0</v>
      </c>
      <c r="I5" t="s">
        <v>592</v>
      </c>
      <c r="J5" t="str">
        <f>VLOOKUP(A5,[398]KGJ!$C$2:$F$152,4,FALSE)</f>
        <v>859182400801238850</v>
      </c>
      <c r="K5" t="str">
        <f t="shared" si="2"/>
        <v>ČEZ Distribuce, a.s.</v>
      </c>
      <c r="L5">
        <v>8</v>
      </c>
    </row>
    <row r="6" spans="1:12" x14ac:dyDescent="0.25">
      <c r="A6">
        <v>2967</v>
      </c>
      <c r="B6" t="str">
        <f>INDEX('[397]2019_11_nove'!$G$5:$G$250,MATCH("NA"&amp;$A6,'[397]2019_11_nove'!$U$5:$U$250,0),1)</f>
        <v>KJ - Bojkovice</v>
      </c>
      <c r="C6" t="str">
        <f>INDEX('[397]2019_11_nove'!$F$5:$F$174,MATCH("NA"&amp;A6,'[397]2019_11_nove'!$U$5:$U$174,0))</f>
        <v>30791_T11</v>
      </c>
      <c r="D6">
        <f>INDEX('[397]2019_11_nove'!$J$5:$L$250,MATCH("NA"&amp;$A6,'[397]2019_11_nove'!$U$5:$U$250,0),1)</f>
        <v>1274</v>
      </c>
      <c r="E6">
        <f>INDEX('[397]2019_11_nove'!$J$5:$L$250,MATCH("NA"&amp;$A6,'[397]2019_11_nove'!$U$5:$U$250,0),2)</f>
        <v>999</v>
      </c>
      <c r="F6">
        <f t="shared" si="0"/>
        <v>1274</v>
      </c>
      <c r="G6">
        <f t="shared" si="1"/>
        <v>999</v>
      </c>
      <c r="H6">
        <v>0</v>
      </c>
      <c r="I6" t="s">
        <v>582</v>
      </c>
      <c r="J6" t="str">
        <f>VLOOKUP(A6,[398]KGJ!$C$2:$F$152,4,FALSE)</f>
        <v>859182400211451122</v>
      </c>
      <c r="K6" t="str">
        <f t="shared" si="2"/>
        <v>EG.D, a.s.</v>
      </c>
      <c r="L6">
        <v>2</v>
      </c>
    </row>
    <row r="7" spans="1:12" x14ac:dyDescent="0.25">
      <c r="A7">
        <v>2448</v>
      </c>
      <c r="B7" t="str">
        <f>INDEX('[397]2019_11_nove'!$G$5:$G$250,MATCH("NA"&amp;$A7,'[397]2019_11_nove'!$U$5:$U$250,0),1)</f>
        <v>KJ - Broumov</v>
      </c>
      <c r="C7" t="str">
        <f>INDEX('[397]2019_11_nove'!$F$5:$F$174,MATCH("NA"&amp;A7,'[397]2019_11_nove'!$U$5:$U$174,0))</f>
        <v>32196_T11</v>
      </c>
      <c r="D7">
        <f>INDEX('[397]2019_11_nove'!$J$5:$L$250,MATCH("NA"&amp;$A7,'[397]2019_11_nove'!$U$5:$U$250,0),1)</f>
        <v>723</v>
      </c>
      <c r="E7">
        <f>INDEX('[397]2019_11_nove'!$J$5:$L$250,MATCH("NA"&amp;$A7,'[397]2019_11_nove'!$U$5:$U$250,0),2)</f>
        <v>600</v>
      </c>
      <c r="F7">
        <f t="shared" si="0"/>
        <v>723</v>
      </c>
      <c r="G7">
        <f t="shared" si="1"/>
        <v>600</v>
      </c>
      <c r="H7">
        <v>0</v>
      </c>
      <c r="I7" t="s">
        <v>1031</v>
      </c>
      <c r="J7" t="str">
        <f>VLOOKUP(A7,[398]KGJ!$C$2:$F$152,4,FALSE)</f>
        <v>859182400707833074</v>
      </c>
      <c r="K7" t="str">
        <f t="shared" si="2"/>
        <v>ČEZ Distribuce, a.s.</v>
      </c>
      <c r="L7">
        <v>7</v>
      </c>
    </row>
    <row r="8" spans="1:12" x14ac:dyDescent="0.25">
      <c r="A8">
        <v>540</v>
      </c>
      <c r="B8" t="str">
        <f>INDEX('[397]2019_11_nove'!$G$5:$G$250,MATCH("NA"&amp;$A8,'[397]2019_11_nove'!$U$5:$U$250,0),1)</f>
        <v>KJ - Brtnice</v>
      </c>
      <c r="C8" t="str">
        <f>INDEX('[397]2019_11_nove'!$F$5:$F$174,MATCH("NA"&amp;A8,'[397]2019_11_nove'!$U$5:$U$174,0))</f>
        <v>25506_T11</v>
      </c>
      <c r="D8">
        <f>INDEX('[397]2019_11_nove'!$J$5:$L$250,MATCH("NA"&amp;$A8,'[397]2019_11_nove'!$U$5:$U$250,0),1)</f>
        <v>417</v>
      </c>
      <c r="E8">
        <f>INDEX('[397]2019_11_nove'!$J$5:$L$250,MATCH("NA"&amp;$A8,'[397]2019_11_nove'!$U$5:$U$250,0),2)</f>
        <v>266</v>
      </c>
      <c r="F8">
        <f t="shared" si="0"/>
        <v>417</v>
      </c>
      <c r="G8">
        <f t="shared" si="1"/>
        <v>266</v>
      </c>
      <c r="H8">
        <v>0</v>
      </c>
      <c r="I8" t="s">
        <v>583</v>
      </c>
      <c r="J8" t="str">
        <f>VLOOKUP(A8,[398]KGJ!$C$2:$F$152,4,FALSE)</f>
        <v>859182400211368567</v>
      </c>
      <c r="K8" t="str">
        <f t="shared" si="2"/>
        <v>EG.D, a.s.</v>
      </c>
      <c r="L8">
        <v>2</v>
      </c>
    </row>
    <row r="9" spans="1:12" x14ac:dyDescent="0.25">
      <c r="A9">
        <v>2477</v>
      </c>
      <c r="B9" t="str">
        <f>INDEX('[397]2019_11_nove'!$G$5:$G$250,MATCH("NA"&amp;$A9,'[397]2019_11_nove'!$U$5:$U$250,0),1)</f>
        <v>KJ - Bystřice nad Pernštejnem</v>
      </c>
      <c r="C9" t="str">
        <f>INDEX('[397]2019_11_nove'!$F$5:$F$174,MATCH("NA"&amp;A9,'[397]2019_11_nove'!$U$5:$U$174,0))</f>
        <v>17525_T11</v>
      </c>
      <c r="D9">
        <f>INDEX('[397]2019_11_nove'!$J$5:$L$250,MATCH("NA"&amp;$A9,'[397]2019_11_nove'!$U$5:$U$250,0),1)</f>
        <v>2254</v>
      </c>
      <c r="E9">
        <f>INDEX('[397]2019_11_nove'!$J$5:$L$250,MATCH("NA"&amp;$A9,'[397]2019_11_nove'!$U$5:$U$250,0),2)</f>
        <v>2000</v>
      </c>
      <c r="F9">
        <f t="shared" si="0"/>
        <v>2254</v>
      </c>
      <c r="G9">
        <f t="shared" si="1"/>
        <v>2000</v>
      </c>
      <c r="H9">
        <v>0</v>
      </c>
      <c r="I9" t="s">
        <v>583</v>
      </c>
      <c r="J9" t="str">
        <f>VLOOKUP(A9,[398]KGJ!$C$2:$F$152,4,FALSE)</f>
        <v>859182400211611540</v>
      </c>
      <c r="K9" t="str">
        <f t="shared" si="2"/>
        <v>EG.D, a.s.</v>
      </c>
      <c r="L9">
        <v>2</v>
      </c>
    </row>
    <row r="10" spans="1:12" x14ac:dyDescent="0.25">
      <c r="A10">
        <v>3929</v>
      </c>
      <c r="B10" t="str">
        <f>INDEX('[397]2019_11_nove'!$G$5:$G$250,MATCH("NA"&amp;$A10,'[397]2019_11_nove'!$U$5:$U$250,0),1)</f>
        <v>KJ - Česká Třebová - Na Milíři</v>
      </c>
      <c r="C10" t="str">
        <f>INDEX('[397]2019_11_nove'!$F$5:$F$174,MATCH("NA"&amp;A10,'[397]2019_11_nove'!$U$5:$U$174,0))</f>
        <v>32992_T11</v>
      </c>
      <c r="D10">
        <f>INDEX('[397]2019_11_nove'!$J$5:$L$250,MATCH("NA"&amp;$A10,'[397]2019_11_nove'!$U$5:$U$250,0),1)</f>
        <v>280</v>
      </c>
      <c r="E10">
        <f>INDEX('[397]2019_11_nove'!$J$5:$L$250,MATCH("NA"&amp;$A10,'[397]2019_11_nove'!$U$5:$U$250,0),2)</f>
        <v>200</v>
      </c>
      <c r="F10">
        <f t="shared" si="0"/>
        <v>280</v>
      </c>
      <c r="G10">
        <f t="shared" si="1"/>
        <v>200</v>
      </c>
      <c r="H10">
        <v>0</v>
      </c>
      <c r="I10" t="s">
        <v>584</v>
      </c>
      <c r="J10" t="str">
        <f>VLOOKUP(A10,[398]KGJ!$C$2:$F$152,4,FALSE)</f>
        <v>859182400708320177</v>
      </c>
      <c r="K10" t="str">
        <f t="shared" si="2"/>
        <v>ČEZ Distribuce, a.s.</v>
      </c>
      <c r="L10">
        <v>7</v>
      </c>
    </row>
    <row r="11" spans="1:12" x14ac:dyDescent="0.25">
      <c r="A11">
        <v>4406</v>
      </c>
      <c r="B11" t="str">
        <f>INDEX('[397]2019_11_nove'!$G$5:$G$250,MATCH("NA"&amp;$A11,'[397]2019_11_nove'!$U$5:$U$250,0),1)</f>
        <v>KJ - Česká Třebová ul. Semanínská</v>
      </c>
      <c r="C11" t="str">
        <f>INDEX('[397]2019_11_nove'!$F$5:$F$174,MATCH("NA"&amp;A11,'[397]2019_11_nove'!$U$5:$U$174,0))</f>
        <v>33595_T11</v>
      </c>
      <c r="D11">
        <f>INDEX('[397]2019_11_nove'!$J$5:$L$250,MATCH("NA"&amp;$A11,'[397]2019_11_nove'!$U$5:$U$250,0),1)</f>
        <v>280</v>
      </c>
      <c r="E11">
        <f>INDEX('[397]2019_11_nove'!$J$5:$L$250,MATCH("NA"&amp;$A11,'[397]2019_11_nove'!$U$5:$U$250,0),2)</f>
        <v>200</v>
      </c>
      <c r="F11">
        <f t="shared" si="0"/>
        <v>280</v>
      </c>
      <c r="G11">
        <f t="shared" si="1"/>
        <v>200</v>
      </c>
      <c r="H11">
        <v>0</v>
      </c>
      <c r="I11" t="s">
        <v>584</v>
      </c>
      <c r="J11" t="str">
        <f>VLOOKUP(A11,[398]KGJ!$C$2:$F$152,4,FALSE)</f>
        <v>859182400708534987</v>
      </c>
      <c r="K11" t="str">
        <f t="shared" si="2"/>
        <v>ČEZ Distribuce, a.s.</v>
      </c>
      <c r="L11">
        <v>7</v>
      </c>
    </row>
    <row r="12" spans="1:12" x14ac:dyDescent="0.25">
      <c r="A12">
        <v>3124</v>
      </c>
      <c r="B12" t="str">
        <f>INDEX('[397]2019_11_nove'!$G$5:$G$250,MATCH("NA"&amp;$A12,'[397]2019_11_nove'!$U$5:$U$250,0),1)</f>
        <v>KJ - Česká Třebová, Křib</v>
      </c>
      <c r="C12" t="str">
        <f>INDEX('[397]2019_11_nove'!$F$5:$F$174,MATCH("NA"&amp;A12,'[397]2019_11_nove'!$U$5:$U$174,0))</f>
        <v>32199_T11</v>
      </c>
      <c r="D12">
        <f>INDEX('[397]2019_11_nove'!$J$5:$L$250,MATCH("NA"&amp;$A12,'[397]2019_11_nove'!$U$5:$U$250,0),1)</f>
        <v>286</v>
      </c>
      <c r="E12">
        <f>INDEX('[397]2019_11_nove'!$J$5:$L$250,MATCH("NA"&amp;$A12,'[397]2019_11_nove'!$U$5:$U$250,0),2)</f>
        <v>200</v>
      </c>
      <c r="F12">
        <f t="shared" si="0"/>
        <v>286</v>
      </c>
      <c r="G12">
        <f t="shared" si="1"/>
        <v>200</v>
      </c>
      <c r="H12">
        <v>0</v>
      </c>
      <c r="I12" t="s">
        <v>584</v>
      </c>
      <c r="J12" t="str">
        <f>VLOOKUP(A12,[398]KGJ!$C$2:$F$152,4,FALSE)</f>
        <v>859182400707930063</v>
      </c>
      <c r="K12" t="str">
        <f t="shared" si="2"/>
        <v>ČEZ Distribuce, a.s.</v>
      </c>
      <c r="L12">
        <v>7</v>
      </c>
    </row>
    <row r="13" spans="1:12" x14ac:dyDescent="0.25">
      <c r="A13">
        <v>3242</v>
      </c>
      <c r="B13" t="str">
        <f>INDEX('[397]2019_11_nove'!$G$5:$G$250,MATCH("NA"&amp;$A13,'[397]2019_11_nove'!$U$5:$U$250,0),1)</f>
        <v>KJ - Česká Třebová, Lhotka</v>
      </c>
      <c r="C13" t="str">
        <f>INDEX('[397]2019_11_nove'!$F$5:$F$174,MATCH("NA"&amp;A13,'[397]2019_11_nove'!$U$5:$U$174,0))</f>
        <v>32197_T11</v>
      </c>
      <c r="D13">
        <f>INDEX('[397]2019_11_nove'!$J$5:$L$250,MATCH("NA"&amp;$A13,'[397]2019_11_nove'!$U$5:$U$250,0),1)</f>
        <v>1046</v>
      </c>
      <c r="E13">
        <f>INDEX('[397]2019_11_nove'!$J$5:$L$250,MATCH("NA"&amp;$A13,'[397]2019_11_nove'!$U$5:$U$250,0),2)</f>
        <v>800</v>
      </c>
      <c r="F13">
        <f t="shared" si="0"/>
        <v>1046</v>
      </c>
      <c r="G13">
        <f t="shared" si="1"/>
        <v>800</v>
      </c>
      <c r="H13">
        <v>0</v>
      </c>
      <c r="I13" t="s">
        <v>584</v>
      </c>
      <c r="J13" t="str">
        <f>VLOOKUP(A13,[398]KGJ!$C$2:$F$152,4,FALSE)</f>
        <v>859182400707919624</v>
      </c>
      <c r="K13" t="str">
        <f t="shared" si="2"/>
        <v>ČEZ Distribuce, a.s.</v>
      </c>
      <c r="L13">
        <v>7</v>
      </c>
    </row>
    <row r="14" spans="1:12" x14ac:dyDescent="0.25">
      <c r="A14">
        <v>4316</v>
      </c>
      <c r="B14" t="str">
        <f>INDEX('[397]2019_11_nove'!$G$5:$G$250,MATCH("NA"&amp;$A14,'[397]2019_11_nove'!$U$5:$U$250,0),1)</f>
        <v>KJ - Dřevomodelárna sléváren Třinec</v>
      </c>
      <c r="C14" t="str">
        <f>INDEX('[397]2019_11_nove'!$F$5:$F$174,MATCH("NA"&amp;A14,'[397]2019_11_nove'!$U$5:$U$174,0))</f>
        <v>33468_T11</v>
      </c>
      <c r="D14">
        <f>INDEX('[397]2019_11_nove'!$J$5:$L$250,MATCH("NA"&amp;$A14,'[397]2019_11_nove'!$U$5:$U$250,0),1)</f>
        <v>278</v>
      </c>
      <c r="E14">
        <f>INDEX('[397]2019_11_nove'!$J$5:$L$250,MATCH("NA"&amp;$A14,'[397]2019_11_nove'!$U$5:$U$250,0),2)</f>
        <v>184</v>
      </c>
      <c r="F14">
        <f t="shared" si="0"/>
        <v>278</v>
      </c>
      <c r="G14">
        <f t="shared" si="1"/>
        <v>184</v>
      </c>
      <c r="H14">
        <v>0</v>
      </c>
      <c r="I14" t="s">
        <v>587</v>
      </c>
      <c r="J14" t="str">
        <f>VLOOKUP(A14,[398]KGJ!$C$2:$F$152,4,FALSE)</f>
        <v>859182400511773177</v>
      </c>
      <c r="K14" t="str">
        <f t="shared" si="2"/>
        <v>ČEZ Distribuce, a.s.</v>
      </c>
      <c r="L14">
        <v>5</v>
      </c>
    </row>
    <row r="15" spans="1:12" x14ac:dyDescent="0.25">
      <c r="A15">
        <v>3040</v>
      </c>
      <c r="B15" t="str">
        <f>INDEX('[397]2019_11_nove'!$G$5:$G$250,MATCH("NA"&amp;$A15,'[397]2019_11_nove'!$U$5:$U$250,0),1)</f>
        <v>KJ - Duchcov</v>
      </c>
      <c r="C15" t="str">
        <f>INDEX('[397]2019_11_nove'!$F$5:$F$174,MATCH("NA"&amp;A15,'[397]2019_11_nove'!$U$5:$U$174,0))</f>
        <v>31832_T11</v>
      </c>
      <c r="D15">
        <f>INDEX('[397]2019_11_nove'!$J$5:$L$250,MATCH("NA"&amp;$A15,'[397]2019_11_nove'!$U$5:$U$250,0),1)</f>
        <v>2513</v>
      </c>
      <c r="E15">
        <f>INDEX('[397]2019_11_nove'!$J$5:$L$250,MATCH("NA"&amp;$A15,'[397]2019_11_nove'!$U$5:$U$250,0),2)</f>
        <v>2000</v>
      </c>
      <c r="F15">
        <f t="shared" si="0"/>
        <v>2513</v>
      </c>
      <c r="G15">
        <f t="shared" si="1"/>
        <v>2000</v>
      </c>
      <c r="H15">
        <v>0</v>
      </c>
      <c r="I15" t="s">
        <v>585</v>
      </c>
      <c r="J15" t="str">
        <f>VLOOKUP(A15,[398]KGJ!$C$2:$F$152,4,FALSE)</f>
        <v>859182400408014512</v>
      </c>
      <c r="K15" t="str">
        <f t="shared" si="2"/>
        <v>ČEZ Distribuce, a.s.</v>
      </c>
      <c r="L15">
        <v>4</v>
      </c>
    </row>
    <row r="16" spans="1:12" x14ac:dyDescent="0.25">
      <c r="A16">
        <v>3974</v>
      </c>
      <c r="B16" t="str">
        <f>INDEX('[397]2019_11_nove'!$G$5:$G$250,MATCH("NA"&amp;$A16,'[397]2019_11_nove'!$U$5:$U$250,0),1)</f>
        <v>KJ - EcV.III</v>
      </c>
      <c r="C16" t="str">
        <f>INDEX('[397]2019_11_nove'!$F$5:$F$174,MATCH("NA"&amp;A16,'[397]2019_11_nove'!$U$5:$U$174,0))</f>
        <v>32991_T11</v>
      </c>
      <c r="D16">
        <f>INDEX('[397]2019_11_nove'!$J$5:$L$250,MATCH("NA"&amp;$A16,'[397]2019_11_nove'!$U$5:$U$250,0),1)</f>
        <v>1966</v>
      </c>
      <c r="E16">
        <f>INDEX('[397]2019_11_nove'!$J$5:$L$250,MATCH("NA"&amp;$A16,'[397]2019_11_nove'!$U$5:$U$250,0),2)</f>
        <v>1560</v>
      </c>
      <c r="F16">
        <f t="shared" si="0"/>
        <v>1966</v>
      </c>
      <c r="G16">
        <f t="shared" si="1"/>
        <v>1560</v>
      </c>
      <c r="H16">
        <v>0</v>
      </c>
      <c r="I16" t="s">
        <v>587</v>
      </c>
      <c r="J16" t="str">
        <f>VLOOKUP(A16,[398]KGJ!$C$2:$F$152,4,FALSE)</f>
        <v>859182412540505032</v>
      </c>
      <c r="K16" t="str">
        <f t="shared" si="2"/>
        <v>ČEZ Distribuce, a.s.</v>
      </c>
      <c r="L16">
        <v>5</v>
      </c>
    </row>
    <row r="17" spans="1:12" x14ac:dyDescent="0.25">
      <c r="A17">
        <v>4405</v>
      </c>
      <c r="B17" t="str">
        <f>INDEX('[397]2019_11_nove'!$G$5:$G$250,MATCH("NA"&amp;$A17,'[397]2019_11_nove'!$U$5:$U$250,0),1)</f>
        <v>KJ - FRUTA Kunovice</v>
      </c>
      <c r="C17" t="str">
        <f>INDEX('[397]2019_11_nove'!$F$5:$F$174,MATCH("NA"&amp;A17,'[397]2019_11_nove'!$U$5:$U$174,0))</f>
        <v>33624_T11</v>
      </c>
      <c r="D17">
        <f>INDEX('[397]2019_11_nove'!$J$5:$L$250,MATCH("NA"&amp;$A17,'[397]2019_11_nove'!$U$5:$U$250,0),1)</f>
        <v>280</v>
      </c>
      <c r="E17">
        <f>INDEX('[397]2019_11_nove'!$J$5:$L$250,MATCH("NA"&amp;$A17,'[397]2019_11_nove'!$U$5:$U$250,0),2)</f>
        <v>200</v>
      </c>
      <c r="F17">
        <f t="shared" si="0"/>
        <v>280</v>
      </c>
      <c r="G17">
        <f t="shared" si="1"/>
        <v>200</v>
      </c>
      <c r="H17">
        <v>0</v>
      </c>
      <c r="I17" t="s">
        <v>582</v>
      </c>
      <c r="J17" t="str">
        <f>VLOOKUP(A17,[398]KGJ!$C$2:$F$152,4,FALSE)</f>
        <v>859182400212873305</v>
      </c>
      <c r="K17" t="str">
        <f t="shared" si="2"/>
        <v>EG.D, a.s.</v>
      </c>
      <c r="L17">
        <v>2</v>
      </c>
    </row>
    <row r="18" spans="1:12" x14ac:dyDescent="0.25">
      <c r="A18">
        <v>2698</v>
      </c>
      <c r="B18" t="str">
        <f>INDEX('[397]2019_11_nove'!$G$5:$G$250,MATCH("NA"&amp;$A18,'[397]2019_11_nove'!$U$5:$U$250,0),1)</f>
        <v>KJ - Frýdlant 180</v>
      </c>
      <c r="C18" t="str">
        <f>INDEX('[397]2019_11_nove'!$F$5:$F$174,MATCH("NA"&amp;A18,'[397]2019_11_nove'!$U$5:$U$174,0))</f>
        <v>09439_T11</v>
      </c>
      <c r="D18">
        <f>INDEX('[397]2019_11_nove'!$J$5:$L$250,MATCH("NA"&amp;$A18,'[397]2019_11_nove'!$U$5:$U$250,0),1)</f>
        <v>254</v>
      </c>
      <c r="E18">
        <f>INDEX('[397]2019_11_nove'!$J$5:$L$250,MATCH("NA"&amp;$A18,'[397]2019_11_nove'!$U$5:$U$250,0),2)</f>
        <v>180</v>
      </c>
      <c r="F18">
        <f t="shared" si="0"/>
        <v>1497</v>
      </c>
      <c r="G18">
        <f t="shared" si="1"/>
        <v>1349</v>
      </c>
      <c r="H18">
        <v>0</v>
      </c>
      <c r="I18" t="s">
        <v>586</v>
      </c>
      <c r="J18" t="str">
        <f>VLOOKUP(A18,[398]KGJ!$C$2:$F$152,4,FALSE)</f>
        <v>859182400408107597</v>
      </c>
      <c r="K18" t="str">
        <f t="shared" si="2"/>
        <v>ČEZ Distribuce, a.s.</v>
      </c>
      <c r="L18">
        <v>4</v>
      </c>
    </row>
    <row r="19" spans="1:12" x14ac:dyDescent="0.25">
      <c r="A19">
        <v>2479</v>
      </c>
      <c r="B19" t="str">
        <f>INDEX('[397]2019_11_nove'!$G$5:$G$250,MATCH("NA"&amp;$A19,'[397]2019_11_nove'!$U$5:$U$250,0),1)</f>
        <v>KJ - Fügnerova, Vrchlabí</v>
      </c>
      <c r="C19" t="str">
        <f>INDEX('[397]2019_11_nove'!$F$5:$F$174,MATCH("NA"&amp;A19,'[397]2019_11_nove'!$U$5:$U$174,0))</f>
        <v>17527_T11</v>
      </c>
      <c r="D19">
        <f>INDEX('[397]2019_11_nove'!$J$5:$L$250,MATCH("NA"&amp;$A19,'[397]2019_11_nove'!$U$5:$U$250,0),1)</f>
        <v>952</v>
      </c>
      <c r="E19">
        <f>INDEX('[397]2019_11_nove'!$J$5:$L$250,MATCH("NA"&amp;$A19,'[397]2019_11_nove'!$U$5:$U$250,0),2)</f>
        <v>800</v>
      </c>
      <c r="F19">
        <f t="shared" si="0"/>
        <v>952</v>
      </c>
      <c r="G19">
        <f t="shared" si="1"/>
        <v>800</v>
      </c>
      <c r="H19">
        <v>0</v>
      </c>
      <c r="I19" t="s">
        <v>1031</v>
      </c>
      <c r="J19" t="str">
        <f>VLOOKUP(A19,[398]KGJ!$C$2:$F$152,4,FALSE)</f>
        <v>859182400707934887</v>
      </c>
      <c r="K19" t="str">
        <f t="shared" si="2"/>
        <v>ČEZ Distribuce, a.s.</v>
      </c>
      <c r="L19">
        <v>7</v>
      </c>
    </row>
    <row r="20" spans="1:12" x14ac:dyDescent="0.25">
      <c r="A20">
        <v>4277</v>
      </c>
      <c r="B20" t="str">
        <f>INDEX('[397]2019_11_nove'!$G$5:$G$250,MATCH("NA"&amp;$A20,'[397]2019_11_nove'!$U$5:$U$250,0),1)</f>
        <v>KJ - Hanušovice</v>
      </c>
      <c r="C20" t="str">
        <f>INDEX('[397]2019_11_nove'!$F$5:$F$174,MATCH("NA"&amp;A20,'[397]2019_11_nove'!$U$5:$U$174,0))</f>
        <v>33471_T11</v>
      </c>
      <c r="D20">
        <f>INDEX('[397]2019_11_nove'!$J$5:$L$250,MATCH("NA"&amp;$A20,'[397]2019_11_nove'!$U$5:$U$250,0),1)</f>
        <v>284</v>
      </c>
      <c r="E20">
        <f>INDEX('[397]2019_11_nove'!$J$5:$L$250,MATCH("NA"&amp;$A20,'[397]2019_11_nove'!$U$5:$U$250,0),2)</f>
        <v>200</v>
      </c>
      <c r="F20">
        <f t="shared" si="0"/>
        <v>284</v>
      </c>
      <c r="G20">
        <f t="shared" si="1"/>
        <v>200</v>
      </c>
      <c r="H20">
        <v>0</v>
      </c>
      <c r="I20" t="s">
        <v>589</v>
      </c>
      <c r="J20" t="str">
        <f>VLOOKUP(A20,[398]KGJ!$C$2:$F$152,4,FALSE)</f>
        <v>859182400511645580</v>
      </c>
      <c r="K20" t="str">
        <f t="shared" si="2"/>
        <v>ČEZ Distribuce, a.s.</v>
      </c>
      <c r="L20">
        <v>5</v>
      </c>
    </row>
    <row r="21" spans="1:12" x14ac:dyDescent="0.25">
      <c r="A21">
        <v>3503</v>
      </c>
      <c r="B21" t="str">
        <f>INDEX('[397]2019_11_nove'!$G$5:$G$250,MATCH("NA"&amp;$A21,'[397]2019_11_nove'!$U$5:$U$250,0),1)</f>
        <v>KJ - Havlíčkův Brod - Na Výšině  C200</v>
      </c>
      <c r="C21" t="str">
        <f>INDEX('[397]2019_11_nove'!$F$5:$F$174,MATCH("NA"&amp;A21,'[397]2019_11_nove'!$U$5:$U$174,0))</f>
        <v>25751_T11</v>
      </c>
      <c r="D21">
        <f>INDEX('[397]2019_11_nove'!$J$5:$L$250,MATCH("NA"&amp;$A21,'[397]2019_11_nove'!$U$5:$U$250,0),1)</f>
        <v>263</v>
      </c>
      <c r="E21">
        <f>INDEX('[397]2019_11_nove'!$J$5:$L$250,MATCH("NA"&amp;$A21,'[397]2019_11_nove'!$U$5:$U$250,0),2)</f>
        <v>184</v>
      </c>
      <c r="F21">
        <f t="shared" si="0"/>
        <v>735</v>
      </c>
      <c r="G21">
        <f t="shared" si="1"/>
        <v>584</v>
      </c>
      <c r="H21">
        <v>0</v>
      </c>
      <c r="I21" t="s">
        <v>583</v>
      </c>
      <c r="J21" t="str">
        <f>VLOOKUP(A21,[398]KGJ!$C$2:$F$152,4,FALSE)</f>
        <v>859182400708029780</v>
      </c>
      <c r="K21" t="str">
        <f t="shared" si="2"/>
        <v>ČEZ Distribuce, a.s.</v>
      </c>
      <c r="L21">
        <v>7</v>
      </c>
    </row>
    <row r="22" spans="1:12" x14ac:dyDescent="0.25">
      <c r="A22">
        <v>2682</v>
      </c>
      <c r="B22" t="str">
        <f>INDEX('[397]2019_11_nove'!$G$5:$G$250,MATCH("NA"&amp;$A22,'[397]2019_11_nove'!$U$5:$U$250,0),1)</f>
        <v>KJ - Havlíčkův Brod, Na Výšině</v>
      </c>
      <c r="C22" t="str">
        <f>INDEX('[397]2019_11_nove'!$F$5:$F$174,MATCH("NA"&amp;A22,'[397]2019_11_nove'!$U$5:$U$174,0))</f>
        <v>25751_T11</v>
      </c>
      <c r="D22">
        <f>INDEX('[397]2019_11_nove'!$J$5:$L$250,MATCH("NA"&amp;$A22,'[397]2019_11_nove'!$U$5:$U$250,0),1)</f>
        <v>472</v>
      </c>
      <c r="E22">
        <f>INDEX('[397]2019_11_nove'!$J$5:$L$250,MATCH("NA"&amp;$A22,'[397]2019_11_nove'!$U$5:$U$250,0),2)</f>
        <v>400</v>
      </c>
      <c r="F22">
        <f t="shared" si="0"/>
        <v>735</v>
      </c>
      <c r="G22">
        <f t="shared" si="1"/>
        <v>584</v>
      </c>
      <c r="H22">
        <v>0</v>
      </c>
      <c r="I22" t="s">
        <v>583</v>
      </c>
      <c r="J22" t="str">
        <f>VLOOKUP(A22,[398]KGJ!$C$2:$F$152,4,FALSE)</f>
        <v>859182400707782426</v>
      </c>
      <c r="K22" t="str">
        <f t="shared" si="2"/>
        <v>ČEZ Distribuce, a.s.</v>
      </c>
      <c r="L22">
        <v>7</v>
      </c>
    </row>
    <row r="23" spans="1:12" x14ac:dyDescent="0.25">
      <c r="A23">
        <v>3515</v>
      </c>
      <c r="B23" t="str">
        <f>INDEX('[397]2019_11_nove'!$G$5:$G$250,MATCH("NA"&amp;$A23,'[397]2019_11_nove'!$U$5:$U$250,0),1)</f>
        <v>KJ - Havlíčkův Brod, Rozkošská</v>
      </c>
      <c r="C23" t="str">
        <f>INDEX('[397]2019_11_nove'!$F$5:$F$174,MATCH("NA"&amp;A23,'[397]2019_11_nove'!$U$5:$U$174,0))</f>
        <v>32564_T11</v>
      </c>
      <c r="D23">
        <f>INDEX('[397]2019_11_nove'!$J$5:$L$250,MATCH("NA"&amp;$A23,'[397]2019_11_nove'!$U$5:$U$250,0),1)</f>
        <v>286</v>
      </c>
      <c r="E23">
        <f>INDEX('[397]2019_11_nove'!$J$5:$L$250,MATCH("NA"&amp;$A23,'[397]2019_11_nove'!$U$5:$U$250,0),2)</f>
        <v>200</v>
      </c>
      <c r="F23">
        <f t="shared" si="0"/>
        <v>286</v>
      </c>
      <c r="G23">
        <f t="shared" si="1"/>
        <v>200</v>
      </c>
      <c r="H23">
        <v>0</v>
      </c>
      <c r="I23" t="s">
        <v>583</v>
      </c>
      <c r="J23" t="str">
        <f>VLOOKUP(A23,[398]KGJ!$C$2:$F$152,4,FALSE)</f>
        <v>859182400708029803</v>
      </c>
      <c r="K23" t="str">
        <f t="shared" si="2"/>
        <v>ČEZ Distribuce, a.s.</v>
      </c>
      <c r="L23">
        <v>7</v>
      </c>
    </row>
    <row r="24" spans="1:12" x14ac:dyDescent="0.25">
      <c r="A24">
        <v>2681</v>
      </c>
      <c r="B24" t="str">
        <f>INDEX('[397]2019_11_nove'!$G$5:$G$250,MATCH("NA"&amp;$A24,'[397]2019_11_nove'!$U$5:$U$250,0),1)</f>
        <v>KJ - Havlíčkův Brod, Smetanovo náměstí</v>
      </c>
      <c r="C24" t="str">
        <f>INDEX('[397]2019_11_nove'!$F$5:$F$174,MATCH("NA"&amp;A24,'[397]2019_11_nove'!$U$5:$U$174,0))</f>
        <v>25752_T11</v>
      </c>
      <c r="D24">
        <f>INDEX('[397]2019_11_nove'!$J$5:$L$250,MATCH("NA"&amp;$A24,'[397]2019_11_nove'!$U$5:$U$250,0),1)</f>
        <v>472</v>
      </c>
      <c r="E24">
        <f>INDEX('[397]2019_11_nove'!$J$5:$L$250,MATCH("NA"&amp;$A24,'[397]2019_11_nove'!$U$5:$U$250,0),2)</f>
        <v>400</v>
      </c>
      <c r="F24">
        <f t="shared" si="0"/>
        <v>472</v>
      </c>
      <c r="G24">
        <f t="shared" si="1"/>
        <v>400</v>
      </c>
      <c r="H24">
        <v>0</v>
      </c>
      <c r="I24" t="s">
        <v>583</v>
      </c>
      <c r="J24" t="str">
        <f>VLOOKUP(A24,[398]KGJ!$C$2:$F$152,4,FALSE)</f>
        <v>859182400707832312</v>
      </c>
      <c r="K24" t="str">
        <f t="shared" si="2"/>
        <v>ČEZ Distribuce, a.s.</v>
      </c>
      <c r="L24">
        <v>7</v>
      </c>
    </row>
    <row r="25" spans="1:12" x14ac:dyDescent="0.25">
      <c r="A25">
        <v>2683</v>
      </c>
      <c r="B25" t="str">
        <f>INDEX('[397]2019_11_nove'!$G$5:$G$250,MATCH("NA"&amp;$A25,'[397]2019_11_nove'!$U$5:$U$250,0),1)</f>
        <v>KJ - Havlíčkův Brod, Žižkov II</v>
      </c>
      <c r="C25" t="str">
        <f>INDEX('[397]2019_11_nove'!$F$5:$F$174,MATCH("NA"&amp;A25,'[397]2019_11_nove'!$U$5:$U$174,0))</f>
        <v>25754_T11</v>
      </c>
      <c r="D25">
        <f>INDEX('[397]2019_11_nove'!$J$5:$L$250,MATCH("NA"&amp;$A25,'[397]2019_11_nove'!$U$5:$U$250,0),1)</f>
        <v>472</v>
      </c>
      <c r="E25">
        <f>INDEX('[397]2019_11_nove'!$J$5:$L$250,MATCH("NA"&amp;$A25,'[397]2019_11_nove'!$U$5:$U$250,0),2)</f>
        <v>400</v>
      </c>
      <c r="F25">
        <f t="shared" si="0"/>
        <v>472</v>
      </c>
      <c r="G25">
        <f t="shared" si="1"/>
        <v>400</v>
      </c>
      <c r="H25">
        <v>0</v>
      </c>
      <c r="I25" t="s">
        <v>583</v>
      </c>
      <c r="J25" t="str">
        <f>VLOOKUP(A25,[398]KGJ!$C$2:$F$152,4,FALSE)</f>
        <v>859182400707789678</v>
      </c>
      <c r="K25" t="str">
        <f t="shared" si="2"/>
        <v>ČEZ Distribuce, a.s.</v>
      </c>
      <c r="L25">
        <v>7</v>
      </c>
    </row>
    <row r="26" spans="1:12" x14ac:dyDescent="0.25">
      <c r="A26">
        <v>4278</v>
      </c>
      <c r="B26" t="str">
        <f>INDEX('[397]2019_11_nove'!$G$5:$G$250,MATCH("NA"&amp;$A26,'[397]2019_11_nove'!$U$5:$U$250,0),1)</f>
        <v>KJ - Helvíkovice</v>
      </c>
      <c r="C26" t="str">
        <f>INDEX('[397]2019_11_nove'!$F$5:$F$174,MATCH("NA"&amp;A26,'[397]2019_11_nove'!$U$5:$U$174,0))</f>
        <v>33287_T11</v>
      </c>
      <c r="D26">
        <f>INDEX('[397]2019_11_nove'!$J$5:$L$250,MATCH("NA"&amp;$A26,'[397]2019_11_nove'!$U$5:$U$250,0),1)</f>
        <v>300</v>
      </c>
      <c r="E26">
        <f>INDEX('[397]2019_11_nove'!$J$5:$L$250,MATCH("NA"&amp;$A26,'[397]2019_11_nove'!$U$5:$U$250,0),2)</f>
        <v>200</v>
      </c>
      <c r="F26">
        <f t="shared" si="0"/>
        <v>300</v>
      </c>
      <c r="G26">
        <f t="shared" si="1"/>
        <v>200</v>
      </c>
      <c r="H26">
        <v>0</v>
      </c>
      <c r="I26" t="s">
        <v>584</v>
      </c>
      <c r="J26" t="str">
        <f>VLOOKUP(A26,[398]KGJ!$C$2:$F$152,4,FALSE)</f>
        <v>859182409720200016</v>
      </c>
      <c r="K26" t="str">
        <f t="shared" si="2"/>
        <v>ČEZ Distribuce, a.s.</v>
      </c>
      <c r="L26">
        <v>7</v>
      </c>
    </row>
    <row r="27" spans="1:12" x14ac:dyDescent="0.25">
      <c r="A27">
        <v>4631</v>
      </c>
      <c r="B27" t="str">
        <f>INDEX('[397]2019_11_nove'!$G$5:$G$250,MATCH("NA"&amp;$A27,'[397]2019_11_nove'!$U$5:$U$250,0),1)</f>
        <v>KJ - Heřmanův Městec U Bažantnice</v>
      </c>
      <c r="C27" t="str">
        <f>INDEX('[397]2019_11_nove'!$F$5:$F$174,MATCH("NA"&amp;A27,'[397]2019_11_nove'!$U$5:$U$174,0))</f>
        <v>34620_T11</v>
      </c>
      <c r="D27">
        <f>INDEX('[397]2019_11_nove'!$J$5:$L$250,MATCH("NA"&amp;$A27,'[397]2019_11_nove'!$U$5:$U$250,0),1)</f>
        <v>280</v>
      </c>
      <c r="E27">
        <f>INDEX('[397]2019_11_nove'!$J$5:$L$250,MATCH("NA"&amp;$A27,'[397]2019_11_nove'!$U$5:$U$250,0),2)</f>
        <v>200</v>
      </c>
      <c r="F27">
        <f t="shared" si="0"/>
        <v>280</v>
      </c>
      <c r="G27">
        <f t="shared" si="1"/>
        <v>200</v>
      </c>
      <c r="H27">
        <v>0</v>
      </c>
      <c r="I27" t="s">
        <v>584</v>
      </c>
      <c r="J27" t="e">
        <f>VLOOKUP(A27,[398]KGJ!$C$2:$F$152,4,FALSE)</f>
        <v>#N/A</v>
      </c>
      <c r="K27" t="str">
        <f t="shared" si="2"/>
        <v>ČEZ Distribuce, a.s.</v>
      </c>
      <c r="L27">
        <v>7</v>
      </c>
    </row>
    <row r="28" spans="1:12" x14ac:dyDescent="0.25">
      <c r="A28">
        <v>4629</v>
      </c>
      <c r="B28" t="str">
        <f>INDEX('[397]2019_11_nove'!$G$5:$G$250,MATCH("NA"&amp;$A28,'[397]2019_11_nove'!$U$5:$U$250,0),1)</f>
        <v>KJ - Heřmanův Městec V Lukách</v>
      </c>
      <c r="C28" t="str">
        <f>INDEX('[397]2019_11_nove'!$F$5:$F$174,MATCH("NA"&amp;A28,'[397]2019_11_nove'!$U$5:$U$174,0))</f>
        <v>34619_T11</v>
      </c>
      <c r="D28">
        <f>INDEX('[397]2019_11_nove'!$J$5:$L$250,MATCH("NA"&amp;$A28,'[397]2019_11_nove'!$U$5:$U$250,0),1)</f>
        <v>280</v>
      </c>
      <c r="E28">
        <f>INDEX('[397]2019_11_nove'!$J$5:$L$250,MATCH("NA"&amp;$A28,'[397]2019_11_nove'!$U$5:$U$250,0),2)</f>
        <v>200</v>
      </c>
      <c r="F28">
        <f t="shared" si="0"/>
        <v>280</v>
      </c>
      <c r="G28">
        <f t="shared" si="1"/>
        <v>200</v>
      </c>
      <c r="H28">
        <v>0</v>
      </c>
      <c r="I28" t="s">
        <v>584</v>
      </c>
      <c r="J28" t="e">
        <f>VLOOKUP(A28,[398]KGJ!$C$2:$F$152,4,FALSE)</f>
        <v>#N/A</v>
      </c>
      <c r="K28" t="str">
        <f t="shared" si="2"/>
        <v>ČEZ Distribuce, a.s.</v>
      </c>
      <c r="L28">
        <v>7</v>
      </c>
    </row>
    <row r="29" spans="1:12" x14ac:dyDescent="0.25">
      <c r="A29">
        <v>2879</v>
      </c>
      <c r="B29" t="str">
        <f>INDEX('[397]2019_11_nove'!$G$5:$G$250,MATCH("NA"&amp;$A29,'[397]2019_11_nove'!$U$5:$U$250,0),1)</f>
        <v>KJ - Hlučín</v>
      </c>
      <c r="C29" t="str">
        <f>INDEX('[397]2019_11_nove'!$F$5:$F$174,MATCH("NA"&amp;A29,'[397]2019_11_nove'!$U$5:$U$174,0))</f>
        <v>31847_T11</v>
      </c>
      <c r="D29">
        <f>INDEX('[397]2019_11_nove'!$J$5:$L$250,MATCH("NA"&amp;$A29,'[397]2019_11_nove'!$U$5:$U$250,0),1)</f>
        <v>1791</v>
      </c>
      <c r="E29">
        <f>INDEX('[397]2019_11_nove'!$J$5:$L$250,MATCH("NA"&amp;$A29,'[397]2019_11_nove'!$U$5:$U$250,0),2)</f>
        <v>1560</v>
      </c>
      <c r="F29">
        <f t="shared" si="0"/>
        <v>1791</v>
      </c>
      <c r="G29">
        <f t="shared" si="1"/>
        <v>1560</v>
      </c>
      <c r="H29">
        <v>0</v>
      </c>
      <c r="I29" t="s">
        <v>587</v>
      </c>
      <c r="J29" t="str">
        <f>VLOOKUP(A29,[398]KGJ!$C$2:$F$152,4,FALSE)</f>
        <v>859182400510974322</v>
      </c>
      <c r="K29" t="str">
        <f t="shared" si="2"/>
        <v>ČEZ Distribuce, a.s.</v>
      </c>
      <c r="L29">
        <v>5</v>
      </c>
    </row>
    <row r="30" spans="1:12" x14ac:dyDescent="0.25">
      <c r="A30">
        <v>2856</v>
      </c>
      <c r="B30" t="str">
        <f>INDEX('[397]2019_11_nove'!$G$5:$G$250,MATCH("NA"&amp;$A30,'[397]2019_11_nove'!$U$5:$U$250,0),1)</f>
        <v>KJ - Hodkovice nad Mohelkou</v>
      </c>
      <c r="C30" t="str">
        <f>INDEX('[397]2019_11_nove'!$F$5:$F$174,MATCH("NA"&amp;A30,'[397]2019_11_nove'!$U$5:$U$174,0))</f>
        <v>31802_T11</v>
      </c>
      <c r="D30">
        <f>INDEX('[397]2019_11_nove'!$J$5:$L$250,MATCH("NA"&amp;$A30,'[397]2019_11_nove'!$U$5:$U$250,0),1)</f>
        <v>952</v>
      </c>
      <c r="E30">
        <f>INDEX('[397]2019_11_nove'!$J$5:$L$250,MATCH("NA"&amp;$A30,'[397]2019_11_nove'!$U$5:$U$250,0),2)</f>
        <v>800</v>
      </c>
      <c r="F30">
        <f t="shared" si="0"/>
        <v>952</v>
      </c>
      <c r="G30">
        <f t="shared" si="1"/>
        <v>800</v>
      </c>
      <c r="H30">
        <v>0</v>
      </c>
      <c r="I30" t="s">
        <v>586</v>
      </c>
      <c r="J30" t="str">
        <f>VLOOKUP(A30,[398]KGJ!$C$2:$F$152,4,FALSE)</f>
        <v>859182400407972004</v>
      </c>
      <c r="K30" t="str">
        <f t="shared" si="2"/>
        <v>ČEZ Distribuce, a.s.</v>
      </c>
      <c r="L30">
        <v>4</v>
      </c>
    </row>
    <row r="31" spans="1:12" x14ac:dyDescent="0.25">
      <c r="A31">
        <v>3433</v>
      </c>
      <c r="B31" t="str">
        <f>INDEX('[397]2019_11_nove'!$G$5:$G$250,MATCH("NA"&amp;$A31,'[397]2019_11_nove'!$U$5:$U$250,0),1)</f>
        <v>KJ - Hodonice</v>
      </c>
      <c r="C31" t="str">
        <f>INDEX('[397]2019_11_nove'!$F$5:$F$174,MATCH("NA"&amp;A31,'[397]2019_11_nove'!$U$5:$U$174,0))</f>
        <v>32481_T11</v>
      </c>
      <c r="D31">
        <f>INDEX('[397]2019_11_nove'!$J$5:$L$250,MATCH("NA"&amp;$A31,'[397]2019_11_nove'!$U$5:$U$250,0),1)</f>
        <v>2473</v>
      </c>
      <c r="E31">
        <f>INDEX('[397]2019_11_nove'!$J$5:$L$250,MATCH("NA"&amp;$A31,'[397]2019_11_nove'!$U$5:$U$250,0),2)</f>
        <v>2000</v>
      </c>
      <c r="F31">
        <f t="shared" si="0"/>
        <v>4946</v>
      </c>
      <c r="G31">
        <f t="shared" si="1"/>
        <v>4000</v>
      </c>
      <c r="H31">
        <v>0</v>
      </c>
      <c r="I31" t="s">
        <v>581</v>
      </c>
      <c r="J31" t="str">
        <f>VLOOKUP(A31,[398]KGJ!$C$2:$F$152,4,FALSE)</f>
        <v>859182400211994636</v>
      </c>
      <c r="K31" t="str">
        <f t="shared" si="2"/>
        <v>EG.D, a.s.</v>
      </c>
      <c r="L31">
        <v>2</v>
      </c>
    </row>
    <row r="32" spans="1:12" x14ac:dyDescent="0.25">
      <c r="A32">
        <v>3434</v>
      </c>
      <c r="B32" t="str">
        <f>INDEX('[397]2019_11_nove'!$G$5:$G$250,MATCH("NA"&amp;$A32,'[397]2019_11_nove'!$U$5:$U$250,0),1)</f>
        <v>KJ - Hodonice č.2</v>
      </c>
      <c r="C32" t="str">
        <f>INDEX('[397]2019_11_nove'!$F$5:$F$174,MATCH("NA"&amp;A32,'[397]2019_11_nove'!$U$5:$U$174,0))</f>
        <v>32481_T11</v>
      </c>
      <c r="D32">
        <f>INDEX('[397]2019_11_nove'!$J$5:$L$250,MATCH("NA"&amp;$A32,'[397]2019_11_nove'!$U$5:$U$250,0),1)</f>
        <v>2473</v>
      </c>
      <c r="E32">
        <f>INDEX('[397]2019_11_nove'!$J$5:$L$250,MATCH("NA"&amp;$A32,'[397]2019_11_nove'!$U$5:$U$250,0),2)</f>
        <v>2000</v>
      </c>
      <c r="F32">
        <f t="shared" si="0"/>
        <v>4946</v>
      </c>
      <c r="G32">
        <f t="shared" si="1"/>
        <v>4000</v>
      </c>
      <c r="H32">
        <v>0</v>
      </c>
      <c r="I32" t="s">
        <v>581</v>
      </c>
      <c r="J32" t="str">
        <f>VLOOKUP(A32,[398]KGJ!$C$2:$F$152,4,FALSE)</f>
        <v>859182400211994636</v>
      </c>
      <c r="K32" t="str">
        <f t="shared" si="2"/>
        <v>EG.D, a.s.</v>
      </c>
      <c r="L32">
        <v>2</v>
      </c>
    </row>
    <row r="33" spans="1:12" x14ac:dyDescent="0.25">
      <c r="A33">
        <v>3333</v>
      </c>
      <c r="B33" t="str">
        <f>INDEX('[397]2019_11_nove'!$G$5:$G$250,MATCH("NA"&amp;$A33,'[397]2019_11_nove'!$U$5:$U$250,0),1)</f>
        <v>KJ - Horní Bříza</v>
      </c>
      <c r="C33" t="str">
        <f>INDEX('[397]2019_11_nove'!$F$5:$F$174,MATCH("NA"&amp;A33,'[397]2019_11_nove'!$U$5:$U$174,0))</f>
        <v>32324_T11</v>
      </c>
      <c r="D33">
        <f>INDEX('[397]2019_11_nove'!$J$5:$L$250,MATCH("NA"&amp;$A33,'[397]2019_11_nove'!$U$5:$U$250,0),1)</f>
        <v>1995</v>
      </c>
      <c r="E33">
        <f>INDEX('[397]2019_11_nove'!$J$5:$L$250,MATCH("NA"&amp;$A33,'[397]2019_11_nove'!$U$5:$U$250,0),2)</f>
        <v>1560</v>
      </c>
      <c r="F33">
        <f t="shared" si="0"/>
        <v>1995</v>
      </c>
      <c r="G33">
        <f t="shared" si="1"/>
        <v>1560</v>
      </c>
      <c r="H33">
        <v>0</v>
      </c>
      <c r="I33" t="s">
        <v>588</v>
      </c>
      <c r="J33" t="str">
        <f>VLOOKUP(A33,[398]KGJ!$C$2:$F$152,4,FALSE)</f>
        <v>859182400800926147</v>
      </c>
      <c r="K33" t="str">
        <f t="shared" si="2"/>
        <v>ČEZ Distribuce, a.s.</v>
      </c>
      <c r="L33">
        <v>8</v>
      </c>
    </row>
    <row r="34" spans="1:12" x14ac:dyDescent="0.25">
      <c r="A34">
        <v>4078</v>
      </c>
      <c r="B34" t="str">
        <f>INDEX('[397]2019_11_nove'!$G$5:$G$250,MATCH("NA"&amp;$A34,'[397]2019_11_nove'!$U$5:$U$250,0),1)</f>
        <v>KJ - Horní Slavkov</v>
      </c>
      <c r="C34" t="str">
        <f>INDEX('[397]2019_11_nove'!$F$5:$F$174,MATCH("NA"&amp;A34,'[397]2019_11_nove'!$U$5:$U$174,0))</f>
        <v>32937_T11</v>
      </c>
      <c r="D34">
        <f>INDEX('[397]2019_11_nove'!$J$5:$L$250,MATCH("NA"&amp;$A34,'[397]2019_11_nove'!$U$5:$U$250,0),1)</f>
        <v>2400</v>
      </c>
      <c r="E34">
        <f>INDEX('[397]2019_11_nove'!$J$5:$L$250,MATCH("NA"&amp;$A34,'[397]2019_11_nove'!$U$5:$U$250,0),2)</f>
        <v>2000</v>
      </c>
      <c r="F34">
        <f t="shared" ref="F34:F65" si="3">SUMIFS($D$2:$D$181,$C$2:$C$181,C34)</f>
        <v>4800</v>
      </c>
      <c r="G34">
        <f t="shared" ref="G34:G65" si="4">SUMIFS($E$2:$E$181,$C$2:$C$181,C34)</f>
        <v>4000</v>
      </c>
      <c r="H34">
        <v>0</v>
      </c>
      <c r="I34" s="61" t="s">
        <v>592</v>
      </c>
      <c r="J34" t="str">
        <f>VLOOKUP(A34,[398]KGJ!$C$2:$F$152,4,FALSE)</f>
        <v>859182400801206866</v>
      </c>
      <c r="K34" t="str">
        <f t="shared" si="2"/>
        <v>ČEZ Distribuce, a.s.</v>
      </c>
      <c r="L34">
        <v>8</v>
      </c>
    </row>
    <row r="35" spans="1:12" x14ac:dyDescent="0.25">
      <c r="A35">
        <v>4077</v>
      </c>
      <c r="B35" t="str">
        <f>INDEX('[397]2019_11_nove'!$G$5:$G$250,MATCH("NA"&amp;$A35,'[397]2019_11_nove'!$U$5:$U$250,0),1)</f>
        <v>KJ - Horní Slavkov</v>
      </c>
      <c r="C35" t="str">
        <f>INDEX('[397]2019_11_nove'!$F$5:$F$174,MATCH("NA"&amp;A35,'[397]2019_11_nove'!$U$5:$U$174,0))</f>
        <v>32937_T11</v>
      </c>
      <c r="D35">
        <f>INDEX('[397]2019_11_nove'!$J$5:$L$250,MATCH("NA"&amp;$A35,'[397]2019_11_nove'!$U$5:$U$250,0),1)</f>
        <v>2400</v>
      </c>
      <c r="E35">
        <f>INDEX('[397]2019_11_nove'!$J$5:$L$250,MATCH("NA"&amp;$A35,'[397]2019_11_nove'!$U$5:$U$250,0),2)</f>
        <v>2000</v>
      </c>
      <c r="F35">
        <f t="shared" si="3"/>
        <v>4800</v>
      </c>
      <c r="G35">
        <f t="shared" si="4"/>
        <v>4000</v>
      </c>
      <c r="H35">
        <v>0</v>
      </c>
      <c r="I35" s="61" t="s">
        <v>592</v>
      </c>
      <c r="J35" t="str">
        <f>VLOOKUP(A35,[398]KGJ!$C$2:$F$152,4,FALSE)</f>
        <v>859182400801206866</v>
      </c>
      <c r="K35" t="str">
        <f t="shared" si="2"/>
        <v>ČEZ Distribuce, a.s.</v>
      </c>
      <c r="L35">
        <v>8</v>
      </c>
    </row>
    <row r="36" spans="1:12" x14ac:dyDescent="0.25">
      <c r="A36">
        <v>2883</v>
      </c>
      <c r="B36" t="str">
        <f>INDEX('[397]2019_11_nove'!$G$5:$G$250,MATCH("NA"&amp;$A36,'[397]2019_11_nove'!$U$5:$U$250,0),1)</f>
        <v>KJ - Hořovice</v>
      </c>
      <c r="C36" t="str">
        <f>INDEX('[397]2019_11_nove'!$F$5:$F$174,MATCH("NA"&amp;A36,'[397]2019_11_nove'!$U$5:$U$174,0))</f>
        <v>31880_T11</v>
      </c>
      <c r="D36">
        <f>INDEX('[397]2019_11_nove'!$J$5:$L$250,MATCH("NA"&amp;$A36,'[397]2019_11_nove'!$U$5:$U$250,0),1)</f>
        <v>723</v>
      </c>
      <c r="E36">
        <f>INDEX('[397]2019_11_nove'!$J$5:$L$250,MATCH("NA"&amp;$A36,'[397]2019_11_nove'!$U$5:$U$250,0),2)</f>
        <v>600</v>
      </c>
      <c r="F36">
        <f t="shared" si="3"/>
        <v>723</v>
      </c>
      <c r="G36">
        <f t="shared" si="4"/>
        <v>600</v>
      </c>
      <c r="H36">
        <v>0</v>
      </c>
      <c r="I36" t="s">
        <v>572</v>
      </c>
      <c r="J36" t="str">
        <f>VLOOKUP(A36,[398]KGJ!$C$2:$F$152,4,FALSE)</f>
        <v>859182400609470421</v>
      </c>
      <c r="K36" t="str">
        <f t="shared" si="2"/>
        <v>ČEZ Distribuce, a.s.</v>
      </c>
      <c r="L36">
        <v>6</v>
      </c>
    </row>
    <row r="37" spans="1:12" x14ac:dyDescent="0.25">
      <c r="A37">
        <v>3386</v>
      </c>
      <c r="B37" t="str">
        <f>INDEX('[397]2019_11_nove'!$G$5:$G$250,MATCH("NA"&amp;$A37,'[397]2019_11_nove'!$U$5:$U$250,0),1)</f>
        <v>KJ - Hrabyně (areál RÚ)</v>
      </c>
      <c r="C37" t="str">
        <f>INDEX('[397]2019_11_nove'!$F$5:$F$174,MATCH("NA"&amp;A37,'[397]2019_11_nove'!$U$5:$U$174,0))</f>
        <v>32461_T11</v>
      </c>
      <c r="D37">
        <f>INDEX('[397]2019_11_nove'!$J$5:$L$250,MATCH("NA"&amp;$A37,'[397]2019_11_nove'!$U$5:$U$250,0),1)</f>
        <v>2053</v>
      </c>
      <c r="E37">
        <f>INDEX('[397]2019_11_nove'!$J$5:$L$250,MATCH("NA"&amp;$A37,'[397]2019_11_nove'!$U$5:$U$250,0),2)</f>
        <v>1560</v>
      </c>
      <c r="F37">
        <f t="shared" si="3"/>
        <v>2053</v>
      </c>
      <c r="G37">
        <f t="shared" si="4"/>
        <v>1560</v>
      </c>
      <c r="H37">
        <v>0</v>
      </c>
      <c r="I37" t="s">
        <v>587</v>
      </c>
      <c r="J37" t="str">
        <f>VLOOKUP(A37,[398]KGJ!$C$2:$F$152,4,FALSE)</f>
        <v>859182400511118022</v>
      </c>
      <c r="K37" t="str">
        <f t="shared" si="2"/>
        <v>ČEZ Distribuce, a.s.</v>
      </c>
      <c r="L37">
        <v>5</v>
      </c>
    </row>
    <row r="38" spans="1:12" x14ac:dyDescent="0.25">
      <c r="A38">
        <v>3546</v>
      </c>
      <c r="B38" t="str">
        <f>INDEX('[397]2019_11_nove'!$G$5:$G$250,MATCH("NA"&amp;$A38,'[397]2019_11_nove'!$U$5:$U$250,0),1)</f>
        <v>KJ - Humpolec, Lnářská</v>
      </c>
      <c r="C38" t="str">
        <f>INDEX('[397]2019_11_nove'!$F$5:$F$174,MATCH("NA"&amp;A38,'[397]2019_11_nove'!$U$5:$U$174,0))</f>
        <v>32565_T11</v>
      </c>
      <c r="D38">
        <f>INDEX('[397]2019_11_nove'!$J$5:$L$250,MATCH("NA"&amp;$A38,'[397]2019_11_nove'!$U$5:$U$250,0),1)</f>
        <v>626</v>
      </c>
      <c r="E38">
        <f>INDEX('[397]2019_11_nove'!$J$5:$L$250,MATCH("NA"&amp;$A38,'[397]2019_11_nove'!$U$5:$U$250,0),2)</f>
        <v>455</v>
      </c>
      <c r="F38">
        <f t="shared" si="3"/>
        <v>626</v>
      </c>
      <c r="G38">
        <f t="shared" si="4"/>
        <v>455</v>
      </c>
      <c r="H38">
        <v>0</v>
      </c>
      <c r="I38" t="s">
        <v>583</v>
      </c>
      <c r="J38" t="str">
        <f>VLOOKUP(A38,[398]KGJ!$C$2:$F$152,4,FALSE)</f>
        <v>859182400105888010</v>
      </c>
      <c r="K38" t="str">
        <f t="shared" si="2"/>
        <v>EG.D, a.s.</v>
      </c>
      <c r="L38">
        <v>1</v>
      </c>
    </row>
    <row r="39" spans="1:12" x14ac:dyDescent="0.25">
      <c r="A39">
        <v>2806</v>
      </c>
      <c r="B39" t="str">
        <f>INDEX('[397]2019_11_nove'!$G$5:$G$250,MATCH("NA"&amp;$A39,'[397]2019_11_nove'!$U$5:$U$250,0),1)</f>
        <v>KJ - Humpolec, Na Rybníčku</v>
      </c>
      <c r="C39" t="str">
        <f>INDEX('[397]2019_11_nove'!$F$5:$F$174,MATCH("NA"&amp;A39,'[397]2019_11_nove'!$U$5:$U$174,0))</f>
        <v>29508_T11</v>
      </c>
      <c r="D39">
        <f>INDEX('[397]2019_11_nove'!$J$5:$L$250,MATCH("NA"&amp;$A39,'[397]2019_11_nove'!$U$5:$U$250,0),1)</f>
        <v>808</v>
      </c>
      <c r="E39">
        <f>INDEX('[397]2019_11_nove'!$J$5:$L$250,MATCH("NA"&amp;$A39,'[397]2019_11_nove'!$U$5:$U$250,0),2)</f>
        <v>600</v>
      </c>
      <c r="F39">
        <f t="shared" si="3"/>
        <v>808</v>
      </c>
      <c r="G39">
        <f t="shared" si="4"/>
        <v>600</v>
      </c>
      <c r="H39">
        <v>0</v>
      </c>
      <c r="I39" t="s">
        <v>583</v>
      </c>
      <c r="J39" t="str">
        <f>VLOOKUP(A39,[398]KGJ!$C$2:$F$152,4,FALSE)</f>
        <v>859182400105638295</v>
      </c>
      <c r="K39" t="str">
        <f t="shared" si="2"/>
        <v>EG.D, a.s.</v>
      </c>
      <c r="L39">
        <v>1</v>
      </c>
    </row>
    <row r="40" spans="1:12" x14ac:dyDescent="0.25">
      <c r="A40">
        <v>3290</v>
      </c>
      <c r="B40" t="str">
        <f>INDEX('[397]2019_11_nove'!$G$5:$G$250,MATCH("NA"&amp;$A40,'[397]2019_11_nove'!$U$5:$U$250,0),1)</f>
        <v>KJ - Ivančice</v>
      </c>
      <c r="C40" t="str">
        <f>INDEX('[397]2019_11_nove'!$F$5:$F$174,MATCH("NA"&amp;A40,'[397]2019_11_nove'!$U$5:$U$174,0))</f>
        <v>32305_T11</v>
      </c>
      <c r="D40">
        <f>INDEX('[397]2019_11_nove'!$J$5:$L$250,MATCH("NA"&amp;$A40,'[397]2019_11_nove'!$U$5:$U$250,0),1)</f>
        <v>2513</v>
      </c>
      <c r="E40">
        <f>INDEX('[397]2019_11_nove'!$J$5:$L$250,MATCH("NA"&amp;$A40,'[397]2019_11_nove'!$U$5:$U$250,0),2)</f>
        <v>2000</v>
      </c>
      <c r="F40">
        <f t="shared" si="3"/>
        <v>2513</v>
      </c>
      <c r="G40">
        <f t="shared" si="4"/>
        <v>2000</v>
      </c>
      <c r="H40">
        <v>0</v>
      </c>
      <c r="I40" t="s">
        <v>581</v>
      </c>
      <c r="J40" t="str">
        <f>VLOOKUP(A40,[398]KGJ!$C$2:$F$152,4,FALSE)</f>
        <v>859182400211707304</v>
      </c>
      <c r="K40" t="str">
        <f t="shared" si="2"/>
        <v>EG.D, a.s.</v>
      </c>
      <c r="L40">
        <v>2</v>
      </c>
    </row>
    <row r="41" spans="1:12" x14ac:dyDescent="0.25">
      <c r="A41">
        <v>4108</v>
      </c>
      <c r="B41" t="str">
        <f>INDEX('[397]2019_11_nove'!$G$5:$G$250,MATCH("NA"&amp;$A41,'[397]2019_11_nove'!$U$5:$U$250,0),1)</f>
        <v>KJ - Jáchymov</v>
      </c>
      <c r="C41" t="str">
        <f>INDEX('[397]2019_11_nove'!$F$5:$F$174,MATCH("NA"&amp;A41,'[397]2019_11_nove'!$U$5:$U$174,0))</f>
        <v>33004_T11</v>
      </c>
      <c r="D41">
        <f>INDEX('[397]2019_11_nove'!$J$5:$L$250,MATCH("NA"&amp;$A41,'[397]2019_11_nove'!$U$5:$U$250,0),1)</f>
        <v>748</v>
      </c>
      <c r="E41">
        <f>INDEX('[397]2019_11_nove'!$J$5:$L$250,MATCH("NA"&amp;$A41,'[397]2019_11_nove'!$U$5:$U$250,0),2)</f>
        <v>600</v>
      </c>
      <c r="F41">
        <f t="shared" si="3"/>
        <v>748</v>
      </c>
      <c r="G41">
        <f t="shared" si="4"/>
        <v>600</v>
      </c>
      <c r="H41">
        <v>0</v>
      </c>
      <c r="I41" t="s">
        <v>592</v>
      </c>
      <c r="J41" t="str">
        <f>VLOOKUP(A41,[398]KGJ!$C$2:$F$152,4,FALSE)</f>
        <v>859182400801242147</v>
      </c>
      <c r="K41" t="str">
        <f t="shared" si="2"/>
        <v>ČEZ Distribuce, a.s.</v>
      </c>
      <c r="L41">
        <v>8</v>
      </c>
    </row>
    <row r="42" spans="1:12" x14ac:dyDescent="0.25">
      <c r="A42">
        <v>3941</v>
      </c>
      <c r="B42" t="str">
        <f>INDEX('[397]2019_11_nove'!$G$5:$G$250,MATCH("NA"&amp;$A42,'[397]2019_11_nove'!$U$5:$U$250,0),1)</f>
        <v>KJ - Jaroměř</v>
      </c>
      <c r="C42" t="str">
        <f>INDEX('[397]2019_11_nove'!$F$5:$F$174,MATCH("NA"&amp;A42,'[397]2019_11_nove'!$U$5:$U$174,0))</f>
        <v>32867_T11</v>
      </c>
      <c r="D42">
        <f>INDEX('[397]2019_11_nove'!$J$5:$L$250,MATCH("NA"&amp;$A42,'[397]2019_11_nove'!$U$5:$U$250,0),1)</f>
        <v>286</v>
      </c>
      <c r="E42">
        <f>INDEX('[397]2019_11_nove'!$J$5:$L$250,MATCH("NA"&amp;$A42,'[397]2019_11_nove'!$U$5:$U$250,0),2)</f>
        <v>200</v>
      </c>
      <c r="F42">
        <f t="shared" si="3"/>
        <v>286</v>
      </c>
      <c r="G42">
        <f t="shared" si="4"/>
        <v>200</v>
      </c>
      <c r="H42">
        <v>0</v>
      </c>
      <c r="I42" t="s">
        <v>1031</v>
      </c>
      <c r="J42" t="str">
        <f>VLOOKUP(A42,[398]KGJ!$C$2:$F$152,4,FALSE)</f>
        <v>859182400708136730</v>
      </c>
      <c r="K42" t="str">
        <f t="shared" si="2"/>
        <v>ČEZ Distribuce, a.s.</v>
      </c>
      <c r="L42">
        <v>7</v>
      </c>
    </row>
    <row r="43" spans="1:12" x14ac:dyDescent="0.25">
      <c r="A43">
        <v>2042</v>
      </c>
      <c r="B43" t="str">
        <f>INDEX('[397]2019_11_nove'!$G$5:$G$250,MATCH("NA"&amp;$A43,'[397]2019_11_nove'!$U$5:$U$250,0),1)</f>
        <v>KJ - Jihlava, U Břízek</v>
      </c>
      <c r="C43" t="str">
        <f>INDEX('[397]2019_11_nove'!$F$5:$F$174,MATCH("NA"&amp;A43,'[397]2019_11_nove'!$U$5:$U$174,0))</f>
        <v>09594_T11</v>
      </c>
      <c r="D43">
        <f>INDEX('[397]2019_11_nove'!$J$5:$L$250,MATCH("NA"&amp;$A43,'[397]2019_11_nove'!$U$5:$U$250,0),1)</f>
        <v>2473</v>
      </c>
      <c r="E43">
        <f>INDEX('[397]2019_11_nove'!$J$5:$L$250,MATCH("NA"&amp;$A43,'[397]2019_11_nove'!$U$5:$U$250,0),2)</f>
        <v>2014</v>
      </c>
      <c r="F43">
        <f t="shared" si="3"/>
        <v>2473</v>
      </c>
      <c r="G43">
        <f t="shared" si="4"/>
        <v>2014</v>
      </c>
      <c r="H43">
        <v>0</v>
      </c>
      <c r="I43" t="s">
        <v>583</v>
      </c>
      <c r="J43" t="str">
        <f>VLOOKUP(A43,[398]KGJ!$C$2:$F$152,4,FALSE)</f>
        <v>859182400211231632</v>
      </c>
      <c r="K43" t="str">
        <f t="shared" si="2"/>
        <v>EG.D, a.s.</v>
      </c>
      <c r="L43">
        <v>2</v>
      </c>
    </row>
    <row r="44" spans="1:12" x14ac:dyDescent="0.25">
      <c r="A44">
        <v>4276</v>
      </c>
      <c r="B44" t="str">
        <f>INDEX('[397]2019_11_nove'!$G$5:$G$250,MATCH("NA"&amp;$A44,'[397]2019_11_nove'!$U$5:$U$250,0),1)</f>
        <v>KJ - JnN ul. Boženy Němcové</v>
      </c>
      <c r="C44" t="str">
        <f>INDEX('[397]2019_11_nove'!$F$5:$F$174,MATCH("NA"&amp;A44,'[397]2019_11_nove'!$U$5:$U$174,0))</f>
        <v>33469_T11</v>
      </c>
      <c r="D44">
        <f>INDEX('[397]2019_11_nove'!$J$5:$L$250,MATCH("NA"&amp;$A44,'[397]2019_11_nove'!$U$5:$U$250,0),1)</f>
        <v>300</v>
      </c>
      <c r="E44">
        <f>INDEX('[397]2019_11_nove'!$J$5:$L$250,MATCH("NA"&amp;$A44,'[397]2019_11_nove'!$U$5:$U$250,0),2)</f>
        <v>200</v>
      </c>
      <c r="F44">
        <f t="shared" si="3"/>
        <v>600</v>
      </c>
      <c r="G44">
        <f t="shared" si="4"/>
        <v>400</v>
      </c>
      <c r="H44">
        <v>0</v>
      </c>
      <c r="I44" t="s">
        <v>586</v>
      </c>
      <c r="J44" t="str">
        <f>VLOOKUP(A44,[398]KGJ!$C$2:$F$152,4,FALSE)</f>
        <v>859182400408598432</v>
      </c>
      <c r="K44" t="str">
        <f t="shared" si="2"/>
        <v>ČEZ Distribuce, a.s.</v>
      </c>
      <c r="L44">
        <v>4</v>
      </c>
    </row>
    <row r="45" spans="1:12" x14ac:dyDescent="0.25">
      <c r="A45">
        <v>4275</v>
      </c>
      <c r="B45" t="str">
        <f>INDEX('[397]2019_11_nove'!$G$5:$G$250,MATCH("NA"&amp;$A45,'[397]2019_11_nove'!$U$5:$U$250,0),1)</f>
        <v>KJ - JnN ul. Boženy Němcové</v>
      </c>
      <c r="C45" t="str">
        <f>INDEX('[397]2019_11_nove'!$F$5:$F$174,MATCH("NA"&amp;A45,'[397]2019_11_nove'!$U$5:$U$174,0))</f>
        <v>33469_T11</v>
      </c>
      <c r="D45">
        <f>INDEX('[397]2019_11_nove'!$J$5:$L$250,MATCH("NA"&amp;$A45,'[397]2019_11_nove'!$U$5:$U$250,0),1)</f>
        <v>300</v>
      </c>
      <c r="E45">
        <f>INDEX('[397]2019_11_nove'!$J$5:$L$250,MATCH("NA"&amp;$A45,'[397]2019_11_nove'!$U$5:$U$250,0),2)</f>
        <v>200</v>
      </c>
      <c r="F45">
        <f t="shared" si="3"/>
        <v>600</v>
      </c>
      <c r="G45">
        <f t="shared" si="4"/>
        <v>400</v>
      </c>
      <c r="H45">
        <v>0</v>
      </c>
      <c r="I45" t="s">
        <v>586</v>
      </c>
      <c r="J45" t="str">
        <f>VLOOKUP(A45,[398]KGJ!$C$2:$F$152,4,FALSE)</f>
        <v>859182400408598432</v>
      </c>
      <c r="K45" t="str">
        <f t="shared" si="2"/>
        <v>ČEZ Distribuce, a.s.</v>
      </c>
      <c r="L45">
        <v>4</v>
      </c>
    </row>
    <row r="46" spans="1:12" x14ac:dyDescent="0.25">
      <c r="A46">
        <v>4265</v>
      </c>
      <c r="B46" t="str">
        <f>INDEX('[397]2019_11_nove'!$G$5:$G$250,MATCH("NA"&amp;$A46,'[397]2019_11_nove'!$U$5:$U$250,0),1)</f>
        <v>KJ - JnN ul. Březová</v>
      </c>
      <c r="C46" t="str">
        <f>INDEX('[397]2019_11_nove'!$F$5:$F$174,MATCH("NA"&amp;A46,'[397]2019_11_nove'!$U$5:$U$174,0))</f>
        <v>33510_T11</v>
      </c>
      <c r="D46">
        <f>INDEX('[397]2019_11_nove'!$J$5:$L$250,MATCH("NA"&amp;$A46,'[397]2019_11_nove'!$U$5:$U$250,0),1)</f>
        <v>1268</v>
      </c>
      <c r="E46">
        <f>INDEX('[397]2019_11_nove'!$J$5:$L$250,MATCH("NA"&amp;$A46,'[397]2019_11_nove'!$U$5:$U$250,0),2)</f>
        <v>999</v>
      </c>
      <c r="F46">
        <f t="shared" si="3"/>
        <v>1268</v>
      </c>
      <c r="G46">
        <f t="shared" si="4"/>
        <v>999</v>
      </c>
      <c r="H46">
        <v>0</v>
      </c>
      <c r="I46" t="s">
        <v>586</v>
      </c>
      <c r="J46" t="str">
        <f>VLOOKUP(A46,[398]KGJ!$C$2:$F$152,4,FALSE)</f>
        <v>859182400408600531</v>
      </c>
      <c r="K46" t="str">
        <f t="shared" si="2"/>
        <v>ČEZ Distribuce, a.s.</v>
      </c>
      <c r="L46">
        <v>4</v>
      </c>
    </row>
    <row r="47" spans="1:12" x14ac:dyDescent="0.25">
      <c r="A47">
        <v>4274</v>
      </c>
      <c r="B47" t="str">
        <f>INDEX('[397]2019_11_nove'!$G$5:$G$250,MATCH("NA"&amp;$A47,'[397]2019_11_nove'!$U$5:$U$250,0),1)</f>
        <v>KJ - JnN ul. Josefa Hory</v>
      </c>
      <c r="C47" t="str">
        <f>INDEX('[397]2019_11_nove'!$F$5:$F$174,MATCH("NA"&amp;A47,'[397]2019_11_nove'!$U$5:$U$174,0))</f>
        <v>33470_T11</v>
      </c>
      <c r="D47">
        <f>INDEX('[397]2019_11_nove'!$J$5:$L$250,MATCH("NA"&amp;$A47,'[397]2019_11_nove'!$U$5:$U$250,0),1)</f>
        <v>280</v>
      </c>
      <c r="E47">
        <f>INDEX('[397]2019_11_nove'!$J$5:$L$250,MATCH("NA"&amp;$A47,'[397]2019_11_nove'!$U$5:$U$250,0),2)</f>
        <v>200</v>
      </c>
      <c r="F47">
        <f t="shared" si="3"/>
        <v>280</v>
      </c>
      <c r="G47">
        <f t="shared" si="4"/>
        <v>200</v>
      </c>
      <c r="H47">
        <v>0</v>
      </c>
      <c r="I47" t="s">
        <v>586</v>
      </c>
      <c r="J47" t="str">
        <f>VLOOKUP(A47,[398]KGJ!$C$2:$F$152,4,FALSE)</f>
        <v>859182400408590368</v>
      </c>
      <c r="K47" t="str">
        <f t="shared" si="2"/>
        <v>ČEZ Distribuce, a.s.</v>
      </c>
      <c r="L47">
        <v>4</v>
      </c>
    </row>
    <row r="48" spans="1:12" x14ac:dyDescent="0.25">
      <c r="A48">
        <v>4154</v>
      </c>
      <c r="B48" t="str">
        <f>INDEX('[397]2019_11_nove'!$G$5:$G$250,MATCH("NA"&amp;$A48,'[397]2019_11_nove'!$U$5:$U$250,0),1)</f>
        <v>KJ - JnN ul. Liberecká</v>
      </c>
      <c r="C48" t="str">
        <f>INDEX('[397]2019_11_nove'!$F$5:$F$174,MATCH("NA"&amp;A48,'[397]2019_11_nove'!$U$5:$U$174,0))</f>
        <v>33443_T11</v>
      </c>
      <c r="D48">
        <f>INDEX('[397]2019_11_nove'!$J$5:$L$250,MATCH("NA"&amp;$A48,'[397]2019_11_nove'!$U$5:$U$250,0),1)</f>
        <v>1268</v>
      </c>
      <c r="E48">
        <f>INDEX('[397]2019_11_nove'!$J$5:$L$250,MATCH("NA"&amp;$A48,'[397]2019_11_nove'!$U$5:$U$250,0),2)</f>
        <v>999</v>
      </c>
      <c r="F48">
        <f t="shared" si="3"/>
        <v>1268</v>
      </c>
      <c r="G48">
        <f t="shared" si="4"/>
        <v>999</v>
      </c>
      <c r="H48">
        <v>0</v>
      </c>
      <c r="I48" t="s">
        <v>586</v>
      </c>
      <c r="J48" t="str">
        <f>VLOOKUP(A48,[398]KGJ!$C$2:$F$152,4,FALSE)</f>
        <v>859182400408600555</v>
      </c>
      <c r="K48" t="str">
        <f t="shared" si="2"/>
        <v>ČEZ Distribuce, a.s.</v>
      </c>
      <c r="L48">
        <v>4</v>
      </c>
    </row>
    <row r="49" spans="1:12" x14ac:dyDescent="0.25">
      <c r="A49">
        <v>4410</v>
      </c>
      <c r="B49" t="str">
        <f>INDEX('[397]2019_11_nove'!$G$5:$G$250,MATCH("NA"&amp;$A49,'[397]2019_11_nove'!$U$5:$U$250,0),1)</f>
        <v>KJ - JOB AIR TECHNIC</v>
      </c>
      <c r="C49" t="str">
        <f>INDEX('[397]2019_11_nove'!$F$5:$F$174,MATCH("NA"&amp;A49,'[397]2019_11_nove'!$U$5:$U$174,0))</f>
        <v>33739_T11</v>
      </c>
      <c r="D49">
        <f>INDEX('[397]2019_11_nove'!$J$5:$L$250,MATCH("NA"&amp;$A49,'[397]2019_11_nove'!$U$5:$U$250,0),1)</f>
        <v>300</v>
      </c>
      <c r="E49">
        <f>INDEX('[397]2019_11_nove'!$J$5:$L$250,MATCH("NA"&amp;$A49,'[397]2019_11_nove'!$U$5:$U$250,0),2)</f>
        <v>200</v>
      </c>
      <c r="F49">
        <f t="shared" si="3"/>
        <v>300</v>
      </c>
      <c r="G49">
        <f t="shared" si="4"/>
        <v>200</v>
      </c>
      <c r="H49">
        <v>0</v>
      </c>
      <c r="I49" t="s">
        <v>587</v>
      </c>
      <c r="J49" t="str">
        <f>VLOOKUP(A49,[398]KGJ!$C$2:$F$152,4,FALSE)</f>
        <v>859182402920002039</v>
      </c>
      <c r="K49" t="str">
        <f t="shared" si="2"/>
        <v>ČEZ Distribuce, a.s.</v>
      </c>
      <c r="L49">
        <v>9</v>
      </c>
    </row>
    <row r="50" spans="1:12" x14ac:dyDescent="0.25">
      <c r="A50">
        <v>3498</v>
      </c>
      <c r="B50" t="str">
        <f>INDEX('[397]2019_11_nove'!$G$5:$G$250,MATCH("NA"&amp;$A50,'[397]2019_11_nove'!$U$5:$U$250,0),1)</f>
        <v>KJ - Kamenický Šenov</v>
      </c>
      <c r="C50" t="str">
        <f>INDEX('[397]2019_11_nove'!$F$5:$F$174,MATCH("NA"&amp;A50,'[397]2019_11_nove'!$U$5:$U$174,0))</f>
        <v>32505_T11</v>
      </c>
      <c r="D50">
        <f>INDEX('[397]2019_11_nove'!$J$5:$L$250,MATCH("NA"&amp;$A50,'[397]2019_11_nove'!$U$5:$U$250,0),1)</f>
        <v>2473</v>
      </c>
      <c r="E50">
        <f>INDEX('[397]2019_11_nove'!$J$5:$L$250,MATCH("NA"&amp;$A50,'[397]2019_11_nove'!$U$5:$U$250,0),2)</f>
        <v>2000</v>
      </c>
      <c r="F50">
        <f t="shared" si="3"/>
        <v>2473</v>
      </c>
      <c r="G50">
        <f t="shared" si="4"/>
        <v>2000</v>
      </c>
      <c r="H50">
        <v>0</v>
      </c>
      <c r="I50" t="s">
        <v>586</v>
      </c>
      <c r="J50" t="str">
        <f>VLOOKUP(A50,[398]KGJ!$C$2:$F$152,4,FALSE)</f>
        <v>859182400408199998</v>
      </c>
      <c r="K50" t="str">
        <f t="shared" si="2"/>
        <v>ČEZ Distribuce, a.s.</v>
      </c>
      <c r="L50">
        <v>4</v>
      </c>
    </row>
    <row r="51" spans="1:12" x14ac:dyDescent="0.25">
      <c r="A51">
        <v>2884</v>
      </c>
      <c r="B51" t="str">
        <f>INDEX('[397]2019_11_nove'!$G$5:$G$250,MATCH("NA"&amp;$A51,'[397]2019_11_nove'!$U$5:$U$250,0),1)</f>
        <v>KJ - Kaznějov</v>
      </c>
      <c r="C51" t="str">
        <f>INDEX('[397]2019_11_nove'!$F$5:$F$174,MATCH("NA"&amp;A51,'[397]2019_11_nove'!$U$5:$U$174,0))</f>
        <v>31831_T11</v>
      </c>
      <c r="D51">
        <f>INDEX('[397]2019_11_nove'!$J$5:$L$250,MATCH("NA"&amp;$A51,'[397]2019_11_nove'!$U$5:$U$250,0),1)</f>
        <v>1162</v>
      </c>
      <c r="E51">
        <f>INDEX('[397]2019_11_nove'!$J$5:$L$250,MATCH("NA"&amp;$A51,'[397]2019_11_nove'!$U$5:$U$250,0),2)</f>
        <v>999</v>
      </c>
      <c r="F51">
        <f t="shared" si="3"/>
        <v>1162</v>
      </c>
      <c r="G51">
        <f t="shared" si="4"/>
        <v>999</v>
      </c>
      <c r="H51">
        <v>0</v>
      </c>
      <c r="I51" t="s">
        <v>588</v>
      </c>
      <c r="J51" t="str">
        <f>VLOOKUP(A51,[398]KGJ!$C$2:$F$152,4,FALSE)</f>
        <v>859182400800795576</v>
      </c>
      <c r="K51" t="str">
        <f t="shared" si="2"/>
        <v>ČEZ Distribuce, a.s.</v>
      </c>
      <c r="L51">
        <v>8</v>
      </c>
    </row>
    <row r="52" spans="1:12" x14ac:dyDescent="0.25">
      <c r="A52">
        <v>4153</v>
      </c>
      <c r="B52" t="str">
        <f>INDEX('[397]2019_11_nove'!$G$5:$G$250,MATCH("NA"&amp;$A52,'[397]2019_11_nove'!$U$5:$U$250,0),1)</f>
        <v>KJ - Kdyně</v>
      </c>
      <c r="C52" t="str">
        <f>INDEX('[397]2019_11_nove'!$F$5:$F$174,MATCH("NA"&amp;A52,'[397]2019_11_nove'!$U$5:$U$174,0))</f>
        <v>33134_T11</v>
      </c>
      <c r="D52">
        <f>INDEX('[397]2019_11_nove'!$J$5:$L$250,MATCH("NA"&amp;$A52,'[397]2019_11_nove'!$U$5:$U$250,0),1)</f>
        <v>1207</v>
      </c>
      <c r="E52">
        <f>INDEX('[397]2019_11_nove'!$J$5:$L$250,MATCH("NA"&amp;$A52,'[397]2019_11_nove'!$U$5:$U$250,0),2)</f>
        <v>999</v>
      </c>
      <c r="F52">
        <f t="shared" si="3"/>
        <v>1207</v>
      </c>
      <c r="G52">
        <f t="shared" si="4"/>
        <v>999</v>
      </c>
      <c r="H52">
        <v>0</v>
      </c>
      <c r="I52" t="s">
        <v>588</v>
      </c>
      <c r="J52" t="str">
        <f>VLOOKUP(A52,[398]KGJ!$C$2:$F$152,4,FALSE)</f>
        <v>859182400801300823</v>
      </c>
      <c r="K52" t="str">
        <f t="shared" si="2"/>
        <v>ČEZ Distribuce, a.s.</v>
      </c>
      <c r="L52">
        <v>8</v>
      </c>
    </row>
    <row r="53" spans="1:12" x14ac:dyDescent="0.25">
      <c r="A53">
        <v>2447</v>
      </c>
      <c r="B53" t="str">
        <f>INDEX('[397]2019_11_nove'!$G$5:$G$250,MATCH("NA"&amp;$A53,'[397]2019_11_nove'!$U$5:$U$250,0),1)</f>
        <v>KJ - Kladruby (areál RÚ)</v>
      </c>
      <c r="C53" t="str">
        <f>INDEX('[397]2019_11_nove'!$F$5:$F$174,MATCH("NA"&amp;A53,'[397]2019_11_nove'!$U$5:$U$174,0))</f>
        <v>31299_T11</v>
      </c>
      <c r="D53">
        <f>INDEX('[397]2019_11_nove'!$J$5:$L$250,MATCH("NA"&amp;$A53,'[397]2019_11_nove'!$U$5:$U$250,0),1)</f>
        <v>952</v>
      </c>
      <c r="E53">
        <f>INDEX('[397]2019_11_nove'!$J$5:$L$250,MATCH("NA"&amp;$A53,'[397]2019_11_nove'!$U$5:$U$250,0),2)</f>
        <v>800</v>
      </c>
      <c r="F53">
        <f t="shared" si="3"/>
        <v>952</v>
      </c>
      <c r="G53">
        <f t="shared" si="4"/>
        <v>800</v>
      </c>
      <c r="H53">
        <v>0</v>
      </c>
      <c r="I53" t="s">
        <v>572</v>
      </c>
      <c r="J53" t="str">
        <f>VLOOKUP(A53,[398]KGJ!$C$2:$F$152,4,FALSE)</f>
        <v>859182400609426213</v>
      </c>
      <c r="K53" t="str">
        <f t="shared" si="2"/>
        <v>ČEZ Distribuce, a.s.</v>
      </c>
      <c r="L53">
        <v>6</v>
      </c>
    </row>
    <row r="54" spans="1:12" x14ac:dyDescent="0.25">
      <c r="A54">
        <v>4589</v>
      </c>
      <c r="B54" t="str">
        <f>INDEX('[397]2019_11_nove'!$G$5:$G$250,MATCH("NA"&amp;$A54,'[397]2019_11_nove'!$U$5:$U$250,0),1)</f>
        <v>KJ - Klatovy</v>
      </c>
      <c r="C54" t="str">
        <f>INDEX('[397]2019_11_nove'!$F$5:$F$174,MATCH("NA"&amp;A54,'[397]2019_11_nove'!$U$5:$U$174,0))</f>
        <v>34634_T11</v>
      </c>
      <c r="D54">
        <f>INDEX('[397]2019_11_nove'!$J$5:$L$250,MATCH("NA"&amp;$A54,'[397]2019_11_nove'!$U$5:$U$250,0),1)</f>
        <v>993</v>
      </c>
      <c r="E54">
        <f>INDEX('[397]2019_11_nove'!$J$5:$L$250,MATCH("NA"&amp;$A54,'[397]2019_11_nove'!$U$5:$U$250,0),2)</f>
        <v>800</v>
      </c>
      <c r="F54">
        <f t="shared" si="3"/>
        <v>993</v>
      </c>
      <c r="G54">
        <f t="shared" si="4"/>
        <v>800</v>
      </c>
      <c r="H54">
        <v>0</v>
      </c>
      <c r="I54" t="s">
        <v>588</v>
      </c>
      <c r="J54" t="e">
        <f>VLOOKUP(A54,[398]KGJ!$C$2:$F$152,4,FALSE)</f>
        <v>#N/A</v>
      </c>
      <c r="K54" t="str">
        <f t="shared" si="2"/>
        <v>ČEZ Distribuce, a.s.</v>
      </c>
      <c r="L54">
        <v>8</v>
      </c>
    </row>
    <row r="55" spans="1:12" x14ac:dyDescent="0.25">
      <c r="A55">
        <v>3157</v>
      </c>
      <c r="B55" t="str">
        <f>INDEX('[397]2019_11_nove'!$G$5:$G$250,MATCH("NA"&amp;$A55,'[397]2019_11_nove'!$U$5:$U$250,0),1)</f>
        <v>KJ - Klimkovice (areál sanatoria)</v>
      </c>
      <c r="C55" t="str">
        <f>INDEX('[397]2019_11_nove'!$F$5:$F$174,MATCH("NA"&amp;A55,'[397]2019_11_nove'!$U$5:$U$174,0))</f>
        <v>32460_T11</v>
      </c>
      <c r="D55">
        <f>INDEX('[397]2019_11_nove'!$J$5:$L$250,MATCH("NA"&amp;$A55,'[397]2019_11_nove'!$U$5:$U$250,0),1)</f>
        <v>1336</v>
      </c>
      <c r="E55">
        <f>INDEX('[397]2019_11_nove'!$J$5:$L$250,MATCH("NA"&amp;$A55,'[397]2019_11_nove'!$U$5:$U$250,0),2)</f>
        <v>999</v>
      </c>
      <c r="F55">
        <f t="shared" si="3"/>
        <v>1336</v>
      </c>
      <c r="G55">
        <f t="shared" si="4"/>
        <v>999</v>
      </c>
      <c r="H55">
        <v>0</v>
      </c>
      <c r="I55" t="s">
        <v>587</v>
      </c>
      <c r="J55" t="str">
        <f>VLOOKUP(A55,[398]KGJ!$C$2:$F$152,4,FALSE)</f>
        <v>859182400511359548</v>
      </c>
      <c r="K55" t="str">
        <f t="shared" si="2"/>
        <v>ČEZ Distribuce, a.s.</v>
      </c>
      <c r="L55">
        <v>5</v>
      </c>
    </row>
    <row r="56" spans="1:12" x14ac:dyDescent="0.25">
      <c r="A56">
        <v>3608</v>
      </c>
      <c r="B56" t="str">
        <f>INDEX('[397]2019_11_nove'!$G$5:$G$250,MATCH("NA"&amp;$A56,'[397]2019_11_nove'!$U$5:$U$250,0),1)</f>
        <v>KJ - Kojetín</v>
      </c>
      <c r="C56" t="str">
        <f>INDEX('[397]2019_11_nove'!$F$5:$F$174,MATCH("NA"&amp;A56,'[397]2019_11_nove'!$U$5:$U$174,0))</f>
        <v>32599_T11</v>
      </c>
      <c r="D56">
        <f>INDEX('[397]2019_11_nove'!$J$5:$L$250,MATCH("NA"&amp;$A56,'[397]2019_11_nove'!$U$5:$U$250,0),1)</f>
        <v>286</v>
      </c>
      <c r="E56">
        <f>INDEX('[397]2019_11_nove'!$J$5:$L$250,MATCH("NA"&amp;$A56,'[397]2019_11_nove'!$U$5:$U$250,0),2)</f>
        <v>200</v>
      </c>
      <c r="F56">
        <f t="shared" si="3"/>
        <v>286</v>
      </c>
      <c r="G56">
        <f t="shared" si="4"/>
        <v>200</v>
      </c>
      <c r="H56">
        <v>0</v>
      </c>
      <c r="I56" t="s">
        <v>589</v>
      </c>
      <c r="J56" t="str">
        <f>VLOOKUP(A56,[398]KGJ!$C$2:$F$152,4,FALSE)</f>
        <v>859182400511289838</v>
      </c>
      <c r="K56" t="str">
        <f t="shared" si="2"/>
        <v>ČEZ Distribuce, a.s.</v>
      </c>
      <c r="L56">
        <v>5</v>
      </c>
    </row>
    <row r="57" spans="1:12" x14ac:dyDescent="0.25">
      <c r="A57">
        <v>3521</v>
      </c>
      <c r="B57" t="str">
        <f>INDEX('[397]2019_11_nove'!$G$5:$G$250,MATCH("NA"&amp;$A57,'[397]2019_11_nove'!$U$5:$U$250,0),1)</f>
        <v>KJ - Kraslice, Pohraniční stráže</v>
      </c>
      <c r="C57" t="str">
        <f>INDEX('[397]2019_11_nove'!$F$5:$F$174,MATCH("NA"&amp;A57,'[397]2019_11_nove'!$U$5:$U$174,0))</f>
        <v>32524_T11</v>
      </c>
      <c r="D57">
        <f>INDEX('[397]2019_11_nove'!$J$5:$L$250,MATCH("NA"&amp;$A57,'[397]2019_11_nove'!$U$5:$U$250,0),1)</f>
        <v>1274</v>
      </c>
      <c r="E57">
        <f>INDEX('[397]2019_11_nove'!$J$5:$L$250,MATCH("NA"&amp;$A57,'[397]2019_11_nove'!$U$5:$U$250,0),2)</f>
        <v>999</v>
      </c>
      <c r="F57">
        <f t="shared" si="3"/>
        <v>1274</v>
      </c>
      <c r="G57">
        <f t="shared" si="4"/>
        <v>999</v>
      </c>
      <c r="H57">
        <v>0</v>
      </c>
      <c r="I57" t="s">
        <v>592</v>
      </c>
      <c r="J57" t="str">
        <f>VLOOKUP(A57,[398]KGJ!$C$2:$F$152,4,FALSE)</f>
        <v>859182400800990759</v>
      </c>
      <c r="K57" t="str">
        <f t="shared" si="2"/>
        <v>ČEZ Distribuce, a.s.</v>
      </c>
      <c r="L57">
        <v>8</v>
      </c>
    </row>
    <row r="58" spans="1:12" x14ac:dyDescent="0.25">
      <c r="A58">
        <v>3522</v>
      </c>
      <c r="B58" t="str">
        <f>INDEX('[397]2019_11_nove'!$G$5:$G$250,MATCH("NA"&amp;$A58,'[397]2019_11_nove'!$U$5:$U$250,0),1)</f>
        <v>KJ - Kraslice, Školní</v>
      </c>
      <c r="C58" t="str">
        <f>INDEX('[397]2019_11_nove'!$F$5:$F$174,MATCH("NA"&amp;A58,'[397]2019_11_nove'!$U$5:$U$174,0))</f>
        <v>32523_T11</v>
      </c>
      <c r="D58">
        <f>INDEX('[397]2019_11_nove'!$J$5:$L$250,MATCH("NA"&amp;$A58,'[397]2019_11_nove'!$U$5:$U$250,0),1)</f>
        <v>1046</v>
      </c>
      <c r="E58">
        <f>INDEX('[397]2019_11_nove'!$J$5:$L$250,MATCH("NA"&amp;$A58,'[397]2019_11_nove'!$U$5:$U$250,0),2)</f>
        <v>800</v>
      </c>
      <c r="F58">
        <f t="shared" si="3"/>
        <v>1046</v>
      </c>
      <c r="G58">
        <f t="shared" si="4"/>
        <v>800</v>
      </c>
      <c r="H58">
        <v>0</v>
      </c>
      <c r="I58" t="s">
        <v>592</v>
      </c>
      <c r="J58" t="str">
        <f>VLOOKUP(A58,[398]KGJ!$C$2:$F$152,4,FALSE)</f>
        <v>859182400800990735</v>
      </c>
      <c r="K58" t="str">
        <f t="shared" si="2"/>
        <v>ČEZ Distribuce, a.s.</v>
      </c>
      <c r="L58">
        <v>8</v>
      </c>
    </row>
    <row r="59" spans="1:12" x14ac:dyDescent="0.25">
      <c r="A59">
        <v>3849</v>
      </c>
      <c r="B59" t="str">
        <f>INDEX('[397]2019_11_nove'!$G$5:$G$250,MATCH("NA"&amp;$A59,'[397]2019_11_nove'!$U$5:$U$250,0),1)</f>
        <v>KJ - Krásná Lípa</v>
      </c>
      <c r="C59" t="str">
        <f>INDEX('[397]2019_11_nove'!$F$5:$F$174,MATCH("NA"&amp;A59,'[397]2019_11_nove'!$U$5:$U$174,0))</f>
        <v>32958_T11</v>
      </c>
      <c r="D59">
        <f>INDEX('[397]2019_11_nove'!$J$5:$L$250,MATCH("NA"&amp;$A59,'[397]2019_11_nove'!$U$5:$U$250,0),1)</f>
        <v>280</v>
      </c>
      <c r="E59">
        <f>INDEX('[397]2019_11_nove'!$J$5:$L$250,MATCH("NA"&amp;$A59,'[397]2019_11_nove'!$U$5:$U$250,0),2)</f>
        <v>200</v>
      </c>
      <c r="F59">
        <f t="shared" si="3"/>
        <v>280</v>
      </c>
      <c r="G59">
        <f t="shared" si="4"/>
        <v>200</v>
      </c>
      <c r="H59">
        <v>0</v>
      </c>
      <c r="I59" t="s">
        <v>585</v>
      </c>
      <c r="J59" t="str">
        <f>VLOOKUP(A59,[398]KGJ!$C$2:$F$152,4,FALSE)</f>
        <v>859182400408642364</v>
      </c>
      <c r="K59" t="str">
        <f t="shared" si="2"/>
        <v>ČEZ Distribuce, a.s.</v>
      </c>
      <c r="L59">
        <v>4</v>
      </c>
    </row>
    <row r="60" spans="1:12" x14ac:dyDescent="0.25">
      <c r="A60">
        <v>3034</v>
      </c>
      <c r="B60" t="str">
        <f>INDEX('[397]2019_11_nove'!$G$5:$G$250,MATCH("NA"&amp;$A60,'[397]2019_11_nove'!$U$5:$U$250,0),1)</f>
        <v>KJ - Krupka</v>
      </c>
      <c r="C60" t="str">
        <f>INDEX('[397]2019_11_nove'!$F$5:$F$174,MATCH("NA"&amp;A60,'[397]2019_11_nove'!$U$5:$U$174,0))</f>
        <v>32084_T11</v>
      </c>
      <c r="D60">
        <f>INDEX('[397]2019_11_nove'!$J$5:$L$250,MATCH("NA"&amp;$A60,'[397]2019_11_nove'!$U$5:$U$250,0),1)</f>
        <v>1995</v>
      </c>
      <c r="E60">
        <f>INDEX('[397]2019_11_nove'!$J$5:$L$250,MATCH("NA"&amp;$A60,'[397]2019_11_nove'!$U$5:$U$250,0),2)</f>
        <v>1560</v>
      </c>
      <c r="F60">
        <f t="shared" si="3"/>
        <v>1995</v>
      </c>
      <c r="G60">
        <f t="shared" si="4"/>
        <v>1560</v>
      </c>
      <c r="H60">
        <v>0</v>
      </c>
      <c r="I60" t="s">
        <v>585</v>
      </c>
      <c r="J60" t="str">
        <f>VLOOKUP(A60,[398]KGJ!$C$2:$F$152,4,FALSE)</f>
        <v>859182400407990305</v>
      </c>
      <c r="K60" t="str">
        <f t="shared" si="2"/>
        <v>ČEZ Distribuce, a.s.</v>
      </c>
      <c r="L60">
        <v>4</v>
      </c>
    </row>
    <row r="61" spans="1:12" x14ac:dyDescent="0.25">
      <c r="A61">
        <v>2927</v>
      </c>
      <c r="B61" t="str">
        <f>INDEX('[397]2019_11_nove'!$G$5:$G$250,MATCH("NA"&amp;$A61,'[397]2019_11_nove'!$U$5:$U$250,0),1)</f>
        <v>KJ - Lipník nad Bečvou, ul. Hranická</v>
      </c>
      <c r="C61" t="str">
        <f>INDEX('[397]2019_11_nove'!$F$5:$F$174,MATCH("NA"&amp;A61,'[397]2019_11_nove'!$U$5:$U$174,0))</f>
        <v>31944_T11</v>
      </c>
      <c r="D61">
        <f>INDEX('[397]2019_11_nove'!$J$5:$L$250,MATCH("NA"&amp;$A61,'[397]2019_11_nove'!$U$5:$U$250,0),1)</f>
        <v>62</v>
      </c>
      <c r="E61">
        <f>INDEX('[397]2019_11_nove'!$J$5:$L$250,MATCH("NA"&amp;$A61,'[397]2019_11_nove'!$U$5:$U$250,0),2)</f>
        <v>30</v>
      </c>
      <c r="F61">
        <f t="shared" si="3"/>
        <v>62</v>
      </c>
      <c r="G61">
        <f t="shared" si="4"/>
        <v>30</v>
      </c>
      <c r="H61">
        <v>0</v>
      </c>
      <c r="I61" t="s">
        <v>589</v>
      </c>
      <c r="J61" t="str">
        <f>VLOOKUP(A61,[398]KGJ!$C$2:$F$152,4,FALSE)</f>
        <v>859182400510972151</v>
      </c>
      <c r="K61" t="str">
        <f t="shared" si="2"/>
        <v>ČEZ Distribuce, a.s.</v>
      </c>
      <c r="L61">
        <v>5</v>
      </c>
    </row>
    <row r="62" spans="1:12" x14ac:dyDescent="0.25">
      <c r="A62">
        <v>2848</v>
      </c>
      <c r="B62" t="str">
        <f>INDEX('[397]2019_11_nove'!$G$5:$G$250,MATCH("NA"&amp;$A62,'[397]2019_11_nove'!$U$5:$U$250,0),1)</f>
        <v>KJ - Lipník nad Bečvou, ul. Na Bečvě</v>
      </c>
      <c r="C62" t="str">
        <f>INDEX('[397]2019_11_nove'!$F$5:$F$174,MATCH("NA"&amp;A62,'[397]2019_11_nove'!$U$5:$U$174,0))</f>
        <v>31846_T11</v>
      </c>
      <c r="D62">
        <f>INDEX('[397]2019_11_nove'!$J$5:$L$250,MATCH("NA"&amp;$A62,'[397]2019_11_nove'!$U$5:$U$250,0),1)</f>
        <v>1162</v>
      </c>
      <c r="E62">
        <f>INDEX('[397]2019_11_nove'!$J$5:$L$250,MATCH("NA"&amp;$A62,'[397]2019_11_nove'!$U$5:$U$250,0),2)</f>
        <v>999</v>
      </c>
      <c r="F62">
        <f t="shared" si="3"/>
        <v>1162</v>
      </c>
      <c r="G62">
        <f t="shared" si="4"/>
        <v>999</v>
      </c>
      <c r="H62">
        <v>0</v>
      </c>
      <c r="I62" t="s">
        <v>589</v>
      </c>
      <c r="J62" t="str">
        <f>VLOOKUP(A62,[398]KGJ!$C$2:$F$152,4,FALSE)</f>
        <v>859182400510972120</v>
      </c>
      <c r="K62" t="str">
        <f t="shared" si="2"/>
        <v>ČEZ Distribuce, a.s.</v>
      </c>
      <c r="L62">
        <v>5</v>
      </c>
    </row>
    <row r="63" spans="1:12" x14ac:dyDescent="0.25">
      <c r="A63">
        <v>3942</v>
      </c>
      <c r="B63" t="str">
        <f>INDEX('[397]2019_11_nove'!$G$5:$G$250,MATCH("NA"&amp;$A63,'[397]2019_11_nove'!$U$5:$U$250,0),1)</f>
        <v>KJ - Litomyšl</v>
      </c>
      <c r="C63" t="str">
        <f>INDEX('[397]2019_11_nove'!$F$5:$F$174,MATCH("NA"&amp;A63,'[397]2019_11_nove'!$U$5:$U$174,0))</f>
        <v>32907_T11</v>
      </c>
      <c r="D63">
        <f>INDEX('[397]2019_11_nove'!$J$5:$L$250,MATCH("NA"&amp;$A63,'[397]2019_11_nove'!$U$5:$U$250,0),1)</f>
        <v>286</v>
      </c>
      <c r="E63">
        <f>INDEX('[397]2019_11_nove'!$J$5:$L$250,MATCH("NA"&amp;$A63,'[397]2019_11_nove'!$U$5:$U$250,0),2)</f>
        <v>200</v>
      </c>
      <c r="F63">
        <f t="shared" si="3"/>
        <v>286</v>
      </c>
      <c r="G63">
        <f t="shared" si="4"/>
        <v>200</v>
      </c>
      <c r="H63">
        <v>0</v>
      </c>
      <c r="I63" t="s">
        <v>584</v>
      </c>
      <c r="J63" t="str">
        <f>VLOOKUP(A63,[398]KGJ!$C$2:$F$152,4,FALSE)</f>
        <v>859182400708274562</v>
      </c>
      <c r="K63" t="str">
        <f t="shared" si="2"/>
        <v>ČEZ Distribuce, a.s.</v>
      </c>
      <c r="L63">
        <v>7</v>
      </c>
    </row>
    <row r="64" spans="1:12" x14ac:dyDescent="0.25">
      <c r="A64">
        <v>3972</v>
      </c>
      <c r="B64" t="str">
        <f>INDEX('[397]2019_11_nove'!$G$5:$G$250,MATCH("NA"&amp;$A64,'[397]2019_11_nove'!$U$5:$U$250,0),1)</f>
        <v>KJ - Luby U Pily</v>
      </c>
      <c r="C64" t="str">
        <f>INDEX('[397]2019_11_nove'!$F$5:$F$174,MATCH("NA"&amp;A64,'[397]2019_11_nove'!$U$5:$U$174,0))</f>
        <v>33379_T11</v>
      </c>
      <c r="D64">
        <f>INDEX('[397]2019_11_nove'!$J$5:$L$250,MATCH("NA"&amp;$A64,'[397]2019_11_nove'!$U$5:$U$250,0),1)</f>
        <v>286</v>
      </c>
      <c r="E64">
        <f>INDEX('[397]2019_11_nove'!$J$5:$L$250,MATCH("NA"&amp;$A64,'[397]2019_11_nove'!$U$5:$U$250,0),2)</f>
        <v>200</v>
      </c>
      <c r="F64">
        <f t="shared" si="3"/>
        <v>286</v>
      </c>
      <c r="G64">
        <f t="shared" si="4"/>
        <v>200</v>
      </c>
      <c r="H64">
        <v>0</v>
      </c>
      <c r="I64" t="s">
        <v>592</v>
      </c>
      <c r="J64" t="str">
        <f>VLOOKUP(A64,[398]KGJ!$C$2:$F$152,4,FALSE)</f>
        <v>859182400801364641</v>
      </c>
      <c r="K64" t="str">
        <f t="shared" si="2"/>
        <v>ČEZ Distribuce, a.s.</v>
      </c>
      <c r="L64">
        <v>8</v>
      </c>
    </row>
    <row r="65" spans="1:12" x14ac:dyDescent="0.25">
      <c r="A65">
        <v>3971</v>
      </c>
      <c r="B65" t="str">
        <f>INDEX('[397]2019_11_nove'!$G$5:$G$250,MATCH("NA"&amp;$A65,'[397]2019_11_nove'!$U$5:$U$250,0),1)</f>
        <v>KJ - Luby ul. Tovární</v>
      </c>
      <c r="C65" t="str">
        <f>INDEX('[397]2019_11_nove'!$F$5:$F$174,MATCH("NA"&amp;A65,'[397]2019_11_nove'!$U$5:$U$174,0))</f>
        <v>33347_T11</v>
      </c>
      <c r="D65">
        <f>INDEX('[397]2019_11_nove'!$J$5:$L$250,MATCH("NA"&amp;$A65,'[397]2019_11_nove'!$U$5:$U$250,0),1)</f>
        <v>286</v>
      </c>
      <c r="E65">
        <f>INDEX('[397]2019_11_nove'!$J$5:$L$250,MATCH("NA"&amp;$A65,'[397]2019_11_nove'!$U$5:$U$250,0),2)</f>
        <v>200</v>
      </c>
      <c r="F65">
        <f t="shared" si="3"/>
        <v>286</v>
      </c>
      <c r="G65">
        <f t="shared" si="4"/>
        <v>200</v>
      </c>
      <c r="H65">
        <v>0</v>
      </c>
      <c r="I65" t="s">
        <v>592</v>
      </c>
      <c r="J65" t="str">
        <f>VLOOKUP(A65,[398]KGJ!$C$2:$F$152,4,FALSE)</f>
        <v>859182400801364665</v>
      </c>
      <c r="K65" t="str">
        <f t="shared" si="2"/>
        <v>ČEZ Distribuce, a.s.</v>
      </c>
      <c r="L65">
        <v>8</v>
      </c>
    </row>
    <row r="66" spans="1:12" x14ac:dyDescent="0.25">
      <c r="A66">
        <v>3691</v>
      </c>
      <c r="B66" t="str">
        <f>INDEX('[397]2019_11_nove'!$G$5:$G$250,MATCH("NA"&amp;$A66,'[397]2019_11_nove'!$U$5:$U$250,0),1)</f>
        <v>KJ - Luhačovice (areál lázní)</v>
      </c>
      <c r="C66" t="str">
        <f>INDEX('[397]2019_11_nove'!$F$5:$F$174,MATCH("NA"&amp;A66,'[397]2019_11_nove'!$U$5:$U$174,0))</f>
        <v>32649_T11</v>
      </c>
      <c r="D66">
        <f>INDEX('[397]2019_11_nove'!$J$5:$L$250,MATCH("NA"&amp;$A66,'[397]2019_11_nove'!$U$5:$U$250,0),1)</f>
        <v>1274</v>
      </c>
      <c r="E66">
        <f>INDEX('[397]2019_11_nove'!$J$5:$L$250,MATCH("NA"&amp;$A66,'[397]2019_11_nove'!$U$5:$U$250,0),2)</f>
        <v>999</v>
      </c>
      <c r="F66">
        <f t="shared" ref="F66:F97" si="5">SUMIFS($D$2:$D$181,$C$2:$C$181,C66)</f>
        <v>1274</v>
      </c>
      <c r="G66">
        <f t="shared" ref="G66:G97" si="6">SUMIFS($E$2:$E$181,$C$2:$C$181,C66)</f>
        <v>999</v>
      </c>
      <c r="H66">
        <v>0</v>
      </c>
      <c r="I66" t="s">
        <v>582</v>
      </c>
      <c r="J66" t="str">
        <f>VLOOKUP(A66,[398]KGJ!$C$2:$F$152,4,FALSE)</f>
        <v>859182400211638974</v>
      </c>
      <c r="K66" t="str">
        <f t="shared" si="2"/>
        <v>EG.D, a.s.</v>
      </c>
      <c r="L66">
        <v>2</v>
      </c>
    </row>
    <row r="67" spans="1:12" x14ac:dyDescent="0.25">
      <c r="A67">
        <v>4381</v>
      </c>
      <c r="B67" t="str">
        <f>INDEX('[397]2019_11_nove'!$G$5:$G$250,MATCH("NA"&amp;$A67,'[397]2019_11_nove'!$U$5:$U$250,0),1)</f>
        <v>KJ - Lysá nad Labem</v>
      </c>
      <c r="C67" t="str">
        <f>INDEX('[397]2019_11_nove'!$F$5:$F$174,MATCH("NA"&amp;A67,'[397]2019_11_nove'!$U$5:$U$174,0))</f>
        <v>33658_T11</v>
      </c>
      <c r="D67">
        <f>INDEX('[397]2019_11_nove'!$J$5:$L$250,MATCH("NA"&amp;$A67,'[397]2019_11_nove'!$U$5:$U$250,0),1)</f>
        <v>993</v>
      </c>
      <c r="E67">
        <f>INDEX('[397]2019_11_nove'!$J$5:$L$250,MATCH("NA"&amp;$A67,'[397]2019_11_nove'!$U$5:$U$250,0),2)</f>
        <v>800</v>
      </c>
      <c r="F67">
        <f t="shared" si="5"/>
        <v>993</v>
      </c>
      <c r="G67">
        <f t="shared" si="6"/>
        <v>800</v>
      </c>
      <c r="H67">
        <v>0</v>
      </c>
      <c r="I67" t="s">
        <v>572</v>
      </c>
      <c r="J67" t="str">
        <f>VLOOKUP(A67,[398]KGJ!$C$2:$F$152,4,FALSE)</f>
        <v>859182400610609018</v>
      </c>
      <c r="K67" t="str">
        <f t="shared" ref="K67:K130" si="7">IF(L67&lt;3,"EG.D, a.s.",IF(L67=3,"PRE distribuce, a.s.","ČEZ Distribuce, a.s."))</f>
        <v>ČEZ Distribuce, a.s.</v>
      </c>
      <c r="L67">
        <v>6</v>
      </c>
    </row>
    <row r="68" spans="1:12" x14ac:dyDescent="0.25">
      <c r="A68">
        <v>2478</v>
      </c>
      <c r="B68" t="str">
        <f>INDEX('[397]2019_11_nove'!$G$5:$G$250,MATCH("NA"&amp;$A68,'[397]2019_11_nove'!$U$5:$U$250,0),1)</f>
        <v>KJ - Malé nám., Votice</v>
      </c>
      <c r="C68" t="str">
        <f>INDEX('[397]2019_11_nove'!$F$5:$F$174,MATCH("NA"&amp;A68,'[397]2019_11_nove'!$U$5:$U$174,0))</f>
        <v>19159_T11</v>
      </c>
      <c r="D68">
        <f>INDEX('[397]2019_11_nove'!$J$5:$L$250,MATCH("NA"&amp;$A68,'[397]2019_11_nove'!$U$5:$U$250,0),1)</f>
        <v>723</v>
      </c>
      <c r="E68">
        <f>INDEX('[397]2019_11_nove'!$J$5:$L$250,MATCH("NA"&amp;$A68,'[397]2019_11_nove'!$U$5:$U$250,0),2)</f>
        <v>600</v>
      </c>
      <c r="F68">
        <f t="shared" si="5"/>
        <v>723</v>
      </c>
      <c r="G68">
        <f t="shared" si="6"/>
        <v>600</v>
      </c>
      <c r="H68">
        <v>0</v>
      </c>
      <c r="I68" t="s">
        <v>572</v>
      </c>
      <c r="J68" t="str">
        <f>VLOOKUP(A68,[398]KGJ!$C$2:$F$152,4,FALSE)</f>
        <v>859182400609619790</v>
      </c>
      <c r="K68" t="str">
        <f t="shared" si="7"/>
        <v>ČEZ Distribuce, a.s.</v>
      </c>
      <c r="L68">
        <v>6</v>
      </c>
    </row>
    <row r="69" spans="1:12" x14ac:dyDescent="0.25">
      <c r="A69">
        <v>3339</v>
      </c>
      <c r="B69" t="str">
        <f>INDEX('[397]2019_11_nove'!$G$5:$G$250,MATCH("NA"&amp;$A69,'[397]2019_11_nove'!$U$5:$U$250,0),1)</f>
        <v>KJ - Meziboří</v>
      </c>
      <c r="C69" t="str">
        <f>INDEX('[397]2019_11_nove'!$F$5:$F$174,MATCH("NA"&amp;A69,'[397]2019_11_nove'!$U$5:$U$174,0))</f>
        <v>32462_T11</v>
      </c>
      <c r="D69">
        <f>INDEX('[397]2019_11_nove'!$J$5:$L$250,MATCH("NA"&amp;$A69,'[397]2019_11_nove'!$U$5:$U$250,0),1)</f>
        <v>1995</v>
      </c>
      <c r="E69">
        <f>INDEX('[397]2019_11_nove'!$J$5:$L$250,MATCH("NA"&amp;$A69,'[397]2019_11_nove'!$U$5:$U$250,0),2)</f>
        <v>1560</v>
      </c>
      <c r="F69">
        <f t="shared" si="5"/>
        <v>3990</v>
      </c>
      <c r="G69">
        <f t="shared" si="6"/>
        <v>3120</v>
      </c>
      <c r="H69">
        <v>0</v>
      </c>
      <c r="I69" t="s">
        <v>585</v>
      </c>
      <c r="J69" t="str">
        <f>VLOOKUP(A69,[398]KGJ!$C$2:$F$152,4,FALSE)</f>
        <v>859182400408096044</v>
      </c>
      <c r="K69" t="str">
        <f t="shared" si="7"/>
        <v>ČEZ Distribuce, a.s.</v>
      </c>
      <c r="L69">
        <v>4</v>
      </c>
    </row>
    <row r="70" spans="1:12" x14ac:dyDescent="0.25">
      <c r="A70">
        <v>3338</v>
      </c>
      <c r="B70" t="str">
        <f>INDEX('[397]2019_11_nove'!$G$5:$G$250,MATCH("NA"&amp;$A70,'[397]2019_11_nove'!$U$5:$U$250,0),1)</f>
        <v>KJ - Meziboří</v>
      </c>
      <c r="C70" t="str">
        <f>INDEX('[397]2019_11_nove'!$F$5:$F$174,MATCH("NA"&amp;A70,'[397]2019_11_nove'!$U$5:$U$174,0))</f>
        <v>32462_T11</v>
      </c>
      <c r="D70">
        <f>INDEX('[397]2019_11_nove'!$J$5:$L$250,MATCH("NA"&amp;$A70,'[397]2019_11_nove'!$U$5:$U$250,0),1)</f>
        <v>1995</v>
      </c>
      <c r="E70">
        <f>INDEX('[397]2019_11_nove'!$J$5:$L$250,MATCH("NA"&amp;$A70,'[397]2019_11_nove'!$U$5:$U$250,0),2)</f>
        <v>1560</v>
      </c>
      <c r="F70">
        <f t="shared" si="5"/>
        <v>3990</v>
      </c>
      <c r="G70">
        <f t="shared" si="6"/>
        <v>3120</v>
      </c>
      <c r="H70">
        <v>0</v>
      </c>
      <c r="I70" t="s">
        <v>585</v>
      </c>
      <c r="J70" t="str">
        <f>VLOOKUP(A70,[398]KGJ!$C$2:$F$152,4,FALSE)</f>
        <v>859182400408096044</v>
      </c>
      <c r="K70" t="str">
        <f t="shared" si="7"/>
        <v>ČEZ Distribuce, a.s.</v>
      </c>
      <c r="L70">
        <v>4</v>
      </c>
    </row>
    <row r="71" spans="1:12" x14ac:dyDescent="0.25">
      <c r="A71">
        <v>3144</v>
      </c>
      <c r="B71" t="str">
        <f>INDEX('[397]2019_11_nove'!$G$5:$G$250,MATCH("NA"&amp;$A71,'[397]2019_11_nove'!$U$5:$U$250,0),1)</f>
        <v>KJ - Mohelnice</v>
      </c>
      <c r="C71" t="str">
        <f>INDEX('[397]2019_11_nove'!$F$5:$F$174,MATCH("NA"&amp;A71,'[397]2019_11_nove'!$U$5:$U$174,0))</f>
        <v>32134_T11</v>
      </c>
      <c r="D71">
        <f>INDEX('[397]2019_11_nove'!$J$5:$L$250,MATCH("NA"&amp;$A71,'[397]2019_11_nove'!$U$5:$U$250,0),1)</f>
        <v>2358</v>
      </c>
      <c r="E71">
        <f>INDEX('[397]2019_11_nove'!$J$5:$L$250,MATCH("NA"&amp;$A71,'[397]2019_11_nove'!$U$5:$U$250,0),2)</f>
        <v>2000</v>
      </c>
      <c r="F71">
        <f t="shared" si="5"/>
        <v>2358</v>
      </c>
      <c r="G71">
        <f t="shared" si="6"/>
        <v>2000</v>
      </c>
      <c r="H71">
        <v>0</v>
      </c>
      <c r="I71" t="s">
        <v>589</v>
      </c>
      <c r="J71" t="str">
        <f>VLOOKUP(A71,[398]KGJ!$C$2:$F$152,4,FALSE)</f>
        <v>859182400511085706</v>
      </c>
      <c r="K71" t="str">
        <f t="shared" si="7"/>
        <v>ČEZ Distribuce, a.s.</v>
      </c>
      <c r="L71">
        <v>5</v>
      </c>
    </row>
    <row r="72" spans="1:12" x14ac:dyDescent="0.25">
      <c r="A72">
        <v>4295</v>
      </c>
      <c r="B72" t="str">
        <f>INDEX('[397]2019_11_nove'!$G$5:$G$250,MATCH("NA"&amp;$A72,'[397]2019_11_nove'!$U$5:$U$250,0),1)</f>
        <v>KJ - Mondelez Opava</v>
      </c>
      <c r="C72" t="str">
        <f>INDEX('[397]2019_11_nove'!$F$5:$F$174,MATCH("NA"&amp;A72,'[397]2019_11_nove'!$U$5:$U$174,0))</f>
        <v>33336_T11</v>
      </c>
      <c r="D72">
        <f>INDEX('[397]2019_11_nove'!$J$5:$L$250,MATCH("NA"&amp;$A72,'[397]2019_11_nove'!$U$5:$U$250,0),1)</f>
        <v>1207</v>
      </c>
      <c r="E72">
        <f>INDEX('[397]2019_11_nove'!$J$5:$L$250,MATCH("NA"&amp;$A72,'[397]2019_11_nove'!$U$5:$U$250,0),2)</f>
        <v>999</v>
      </c>
      <c r="F72">
        <f t="shared" si="5"/>
        <v>1207</v>
      </c>
      <c r="G72">
        <f t="shared" si="6"/>
        <v>999</v>
      </c>
      <c r="H72">
        <v>1</v>
      </c>
      <c r="I72" s="61" t="s">
        <v>587</v>
      </c>
      <c r="J72" t="str">
        <f>VLOOKUP(A72,[398]KGJ!$C$2:$F$152,4,FALSE)</f>
        <v>859182400511792208</v>
      </c>
      <c r="K72" t="str">
        <f t="shared" si="7"/>
        <v>ČEZ Distribuce, a.s.</v>
      </c>
      <c r="L72">
        <v>5</v>
      </c>
    </row>
    <row r="73" spans="1:12" x14ac:dyDescent="0.25">
      <c r="A73">
        <v>3882</v>
      </c>
      <c r="B73" t="str">
        <f>INDEX('[397]2019_11_nove'!$G$5:$G$250,MATCH("NA"&amp;$A73,'[397]2019_11_nove'!$U$5:$U$250,0),1)</f>
        <v>KJ - Moravský Beroun</v>
      </c>
      <c r="C73" t="str">
        <f>INDEX('[397]2019_11_nove'!$F$5:$F$174,MATCH("NA"&amp;A73,'[397]2019_11_nove'!$U$5:$U$174,0))</f>
        <v>32809_T11</v>
      </c>
      <c r="D73">
        <f>INDEX('[397]2019_11_nove'!$J$5:$L$250,MATCH("NA"&amp;$A73,'[397]2019_11_nove'!$U$5:$U$250,0),1)</f>
        <v>1245</v>
      </c>
      <c r="E73">
        <f>INDEX('[397]2019_11_nove'!$J$5:$L$250,MATCH("NA"&amp;$A73,'[397]2019_11_nove'!$U$5:$U$250,0),2)</f>
        <v>999</v>
      </c>
      <c r="F73">
        <f t="shared" si="5"/>
        <v>1245</v>
      </c>
      <c r="G73">
        <f t="shared" si="6"/>
        <v>999</v>
      </c>
      <c r="H73">
        <v>0</v>
      </c>
      <c r="I73" t="s">
        <v>589</v>
      </c>
      <c r="J73" t="str">
        <f>VLOOKUP(A73,[398]KGJ!$C$2:$F$152,4,FALSE)</f>
        <v>859182400511457626</v>
      </c>
      <c r="K73" t="str">
        <f t="shared" si="7"/>
        <v>ČEZ Distribuce, a.s.</v>
      </c>
      <c r="L73">
        <v>5</v>
      </c>
    </row>
    <row r="74" spans="1:12" x14ac:dyDescent="0.25">
      <c r="A74">
        <v>2598</v>
      </c>
      <c r="B74" t="str">
        <f>INDEX('[397]2019_11_nove'!$G$5:$G$250,MATCH("NA"&amp;$A74,'[397]2019_11_nove'!$U$5:$U$250,0),1)</f>
        <v>KJ - Moravský Krumlov</v>
      </c>
      <c r="C74" t="str">
        <f>INDEX('[397]2019_11_nove'!$F$5:$F$174,MATCH("NA"&amp;A74,'[397]2019_11_nove'!$U$5:$U$174,0))</f>
        <v>23270_T11</v>
      </c>
      <c r="D74">
        <f>INDEX('[397]2019_11_nove'!$J$5:$L$250,MATCH("NA"&amp;$A74,'[397]2019_11_nove'!$U$5:$U$250,0),1)</f>
        <v>952</v>
      </c>
      <c r="E74">
        <f>INDEX('[397]2019_11_nove'!$J$5:$L$250,MATCH("NA"&amp;$A74,'[397]2019_11_nove'!$U$5:$U$250,0),2)</f>
        <v>800</v>
      </c>
      <c r="F74">
        <f t="shared" si="5"/>
        <v>952</v>
      </c>
      <c r="G74">
        <f t="shared" si="6"/>
        <v>800</v>
      </c>
      <c r="H74">
        <v>0</v>
      </c>
      <c r="I74" t="s">
        <v>581</v>
      </c>
      <c r="J74" t="str">
        <f>VLOOKUP(A74,[398]KGJ!$C$2:$F$152,4,FALSE)</f>
        <v>859182400211428209</v>
      </c>
      <c r="K74" t="str">
        <f t="shared" si="7"/>
        <v>EG.D, a.s.</v>
      </c>
      <c r="L74">
        <v>2</v>
      </c>
    </row>
    <row r="75" spans="1:12" x14ac:dyDescent="0.25">
      <c r="A75">
        <v>2548</v>
      </c>
      <c r="B75" t="str">
        <f>INDEX('[397]2019_11_nove'!$G$5:$G$250,MATCH("NA"&amp;$A75,'[397]2019_11_nove'!$U$5:$U$250,0),1)</f>
        <v>KJ - Nádražní, Adamov</v>
      </c>
      <c r="C75" t="str">
        <f>INDEX('[397]2019_11_nove'!$F$5:$F$174,MATCH("NA"&amp;A75,'[397]2019_11_nove'!$U$5:$U$174,0))</f>
        <v>17974_T11</v>
      </c>
      <c r="D75">
        <f>INDEX('[397]2019_11_nove'!$J$5:$L$250,MATCH("NA"&amp;$A75,'[397]2019_11_nove'!$U$5:$U$250,0),1)</f>
        <v>2203</v>
      </c>
      <c r="E75">
        <f>INDEX('[397]2019_11_nove'!$J$5:$L$250,MATCH("NA"&amp;$A75,'[397]2019_11_nove'!$U$5:$U$250,0),2)</f>
        <v>2000</v>
      </c>
      <c r="F75">
        <f t="shared" si="5"/>
        <v>2203</v>
      </c>
      <c r="G75">
        <f t="shared" si="6"/>
        <v>2000</v>
      </c>
      <c r="H75">
        <v>0</v>
      </c>
      <c r="I75" t="s">
        <v>581</v>
      </c>
      <c r="J75" t="str">
        <f>VLOOKUP(A75,[398]KGJ!$C$2:$F$152,4,FALSE)</f>
        <v>859182400211637793</v>
      </c>
      <c r="K75" t="str">
        <f t="shared" si="7"/>
        <v>EG.D, a.s.</v>
      </c>
      <c r="L75">
        <v>2</v>
      </c>
    </row>
    <row r="76" spans="1:12" x14ac:dyDescent="0.25">
      <c r="A76">
        <v>4352</v>
      </c>
      <c r="B76" t="str">
        <f>INDEX('[397]2019_11_nove'!$G$5:$G$250,MATCH("NA"&amp;$A76,'[397]2019_11_nove'!$U$5:$U$250,0),1)</f>
        <v xml:space="preserve">KJ - nemocnice H.B. </v>
      </c>
      <c r="C76" t="str">
        <f>INDEX('[397]2019_11_nove'!$F$5:$F$174,MATCH("NA"&amp;A76,'[397]2019_11_nove'!$U$5:$U$174,0))</f>
        <v>33594_T11</v>
      </c>
      <c r="D76">
        <f>INDEX('[397]2019_11_nove'!$J$5:$L$250,MATCH("NA"&amp;$A76,'[397]2019_11_nove'!$U$5:$U$250,0),1)</f>
        <v>1268</v>
      </c>
      <c r="E76">
        <f>INDEX('[397]2019_11_nove'!$J$5:$L$250,MATCH("NA"&amp;$A76,'[397]2019_11_nove'!$U$5:$U$250,0),2)</f>
        <v>999</v>
      </c>
      <c r="F76">
        <f t="shared" si="5"/>
        <v>1268</v>
      </c>
      <c r="G76">
        <f t="shared" si="6"/>
        <v>999</v>
      </c>
      <c r="H76">
        <v>0</v>
      </c>
      <c r="I76" t="s">
        <v>583</v>
      </c>
      <c r="J76" t="str">
        <f>VLOOKUP(A76,[398]KGJ!$C$2:$F$152,4,FALSE)</f>
        <v>859182400708522298</v>
      </c>
      <c r="K76" t="str">
        <f t="shared" si="7"/>
        <v>ČEZ Distribuce, a.s.</v>
      </c>
      <c r="L76">
        <v>7</v>
      </c>
    </row>
    <row r="77" spans="1:12" x14ac:dyDescent="0.25">
      <c r="A77">
        <v>4349</v>
      </c>
      <c r="B77" t="str">
        <f>INDEX('[397]2019_11_nove'!$G$5:$G$250,MATCH("NA"&amp;$A77,'[397]2019_11_nove'!$U$5:$U$250,0),1)</f>
        <v>KJ - nemocnice Pelhřimov</v>
      </c>
      <c r="C77" t="str">
        <f>INDEX('[397]2019_11_nove'!$F$5:$F$174,MATCH("NA"&amp;A77,'[397]2019_11_nove'!$U$5:$U$174,0))</f>
        <v>33593_T11</v>
      </c>
      <c r="D77">
        <f>INDEX('[397]2019_11_nove'!$J$5:$L$250,MATCH("NA"&amp;$A77,'[397]2019_11_nove'!$U$5:$U$250,0),1)</f>
        <v>1268</v>
      </c>
      <c r="E77">
        <f>INDEX('[397]2019_11_nove'!$J$5:$L$250,MATCH("NA"&amp;$A77,'[397]2019_11_nove'!$U$5:$U$250,0),2)</f>
        <v>999</v>
      </c>
      <c r="F77">
        <f t="shared" si="5"/>
        <v>1268</v>
      </c>
      <c r="G77">
        <f t="shared" si="6"/>
        <v>999</v>
      </c>
      <c r="H77">
        <v>0</v>
      </c>
      <c r="I77" t="s">
        <v>583</v>
      </c>
      <c r="J77" t="str">
        <f>VLOOKUP(A77,[398]KGJ!$C$2:$F$152,4,FALSE)</f>
        <v>859182400110007703</v>
      </c>
      <c r="K77" t="str">
        <f t="shared" si="7"/>
        <v>EG.D, a.s.</v>
      </c>
      <c r="L77">
        <v>1</v>
      </c>
    </row>
    <row r="78" spans="1:12" x14ac:dyDescent="0.25">
      <c r="A78">
        <v>3106</v>
      </c>
      <c r="B78" t="str">
        <f>INDEX('[397]2019_11_nove'!$G$5:$G$250,MATCH("NA"&amp;$A78,'[397]2019_11_nove'!$U$5:$U$250,0),1)</f>
        <v>KJ - Nové Hrady</v>
      </c>
      <c r="C78" t="str">
        <f>INDEX('[397]2019_11_nove'!$F$5:$F$174,MATCH("NA"&amp;A78,'[397]2019_11_nove'!$U$5:$U$174,0))</f>
        <v>32016_T11</v>
      </c>
      <c r="D78">
        <f>INDEX('[397]2019_11_nove'!$J$5:$L$250,MATCH("NA"&amp;$A78,'[397]2019_11_nove'!$U$5:$U$250,0),1)</f>
        <v>164</v>
      </c>
      <c r="E78">
        <f>INDEX('[397]2019_11_nove'!$J$5:$L$250,MATCH("NA"&amp;$A78,'[397]2019_11_nove'!$U$5:$U$250,0),2)</f>
        <v>99</v>
      </c>
      <c r="F78">
        <f t="shared" si="5"/>
        <v>164</v>
      </c>
      <c r="G78">
        <f t="shared" si="6"/>
        <v>99</v>
      </c>
      <c r="H78">
        <v>0</v>
      </c>
      <c r="I78" t="s">
        <v>590</v>
      </c>
      <c r="J78" t="str">
        <f>VLOOKUP(A78,[398]KGJ!$C$2:$F$152,4,FALSE)</f>
        <v>859182400105749298</v>
      </c>
      <c r="K78" t="str">
        <f t="shared" si="7"/>
        <v>EG.D, a.s.</v>
      </c>
      <c r="L78">
        <v>1</v>
      </c>
    </row>
    <row r="79" spans="1:12" x14ac:dyDescent="0.25">
      <c r="A79">
        <v>2673</v>
      </c>
      <c r="B79" t="str">
        <f>INDEX('[397]2019_11_nove'!$G$5:$G$250,MATCH("NA"&amp;$A79,'[397]2019_11_nove'!$U$5:$U$250,0),1)</f>
        <v>KJ - Nové Město nad Metují, Družstevní</v>
      </c>
      <c r="C79" t="str">
        <f>INDEX('[397]2019_11_nove'!$F$5:$F$174,MATCH("NA"&amp;A79,'[397]2019_11_nove'!$U$5:$U$174,0))</f>
        <v>25615_T11</v>
      </c>
      <c r="D79">
        <f>INDEX('[397]2019_11_nove'!$J$5:$L$250,MATCH("NA"&amp;$A79,'[397]2019_11_nove'!$U$5:$U$250,0),1)</f>
        <v>472</v>
      </c>
      <c r="E79">
        <f>INDEX('[397]2019_11_nove'!$J$5:$L$250,MATCH("NA"&amp;$A79,'[397]2019_11_nove'!$U$5:$U$250,0),2)</f>
        <v>400</v>
      </c>
      <c r="F79">
        <f t="shared" si="5"/>
        <v>472</v>
      </c>
      <c r="G79">
        <f t="shared" si="6"/>
        <v>400</v>
      </c>
      <c r="H79">
        <v>0</v>
      </c>
      <c r="I79" t="s">
        <v>1031</v>
      </c>
      <c r="J79" t="str">
        <f>VLOOKUP(A79,[398]KGJ!$C$2:$F$152,4,FALSE)</f>
        <v>859182400707789777</v>
      </c>
      <c r="K79" t="str">
        <f t="shared" si="7"/>
        <v>ČEZ Distribuce, a.s.</v>
      </c>
      <c r="L79">
        <v>7</v>
      </c>
    </row>
    <row r="80" spans="1:12" x14ac:dyDescent="0.25">
      <c r="A80">
        <v>2672</v>
      </c>
      <c r="B80" t="str">
        <f>INDEX('[397]2019_11_nove'!$G$5:$G$250,MATCH("NA"&amp;$A80,'[397]2019_11_nove'!$U$5:$U$250,0),1)</f>
        <v>KJ - Nové Město nad Metují, Sokolská</v>
      </c>
      <c r="C80" t="str">
        <f>INDEX('[397]2019_11_nove'!$F$5:$F$174,MATCH("NA"&amp;A80,'[397]2019_11_nove'!$U$5:$U$174,0))</f>
        <v>25614_T11</v>
      </c>
      <c r="D80">
        <f>INDEX('[397]2019_11_nove'!$J$5:$L$250,MATCH("NA"&amp;$A80,'[397]2019_11_nove'!$U$5:$U$250,0),1)</f>
        <v>472</v>
      </c>
      <c r="E80">
        <f>INDEX('[397]2019_11_nove'!$J$5:$L$250,MATCH("NA"&amp;$A80,'[397]2019_11_nove'!$U$5:$U$250,0),2)</f>
        <v>400</v>
      </c>
      <c r="F80">
        <f t="shared" si="5"/>
        <v>472</v>
      </c>
      <c r="G80">
        <f t="shared" si="6"/>
        <v>400</v>
      </c>
      <c r="H80">
        <v>0</v>
      </c>
      <c r="I80" t="s">
        <v>1031</v>
      </c>
      <c r="J80" t="str">
        <f>VLOOKUP(A80,[398]KGJ!$C$2:$F$152,4,FALSE)</f>
        <v>859182400707790421</v>
      </c>
      <c r="K80" t="str">
        <f t="shared" si="7"/>
        <v>ČEZ Distribuce, a.s.</v>
      </c>
      <c r="L80">
        <v>7</v>
      </c>
    </row>
    <row r="81" spans="1:12" x14ac:dyDescent="0.25">
      <c r="A81">
        <v>2449</v>
      </c>
      <c r="B81" t="str">
        <f>INDEX('[397]2019_11_nove'!$G$5:$G$250,MATCH("NA"&amp;$A81,'[397]2019_11_nove'!$U$5:$U$250,0),1)</f>
        <v>KJ - Nové Strašecí</v>
      </c>
      <c r="C81" t="str">
        <f>INDEX('[397]2019_11_nove'!$F$5:$F$174,MATCH("NA"&amp;A81,'[397]2019_11_nove'!$U$5:$U$174,0))</f>
        <v>31853_T11</v>
      </c>
      <c r="D81">
        <f>INDEX('[397]2019_11_nove'!$J$5:$L$250,MATCH("NA"&amp;$A81,'[397]2019_11_nove'!$U$5:$U$250,0),1)</f>
        <v>723</v>
      </c>
      <c r="E81">
        <f>INDEX('[397]2019_11_nove'!$J$5:$L$250,MATCH("NA"&amp;$A81,'[397]2019_11_nove'!$U$5:$U$250,0),2)</f>
        <v>600</v>
      </c>
      <c r="F81">
        <f t="shared" si="5"/>
        <v>723</v>
      </c>
      <c r="G81">
        <f t="shared" si="6"/>
        <v>600</v>
      </c>
      <c r="H81">
        <v>0</v>
      </c>
      <c r="I81" t="s">
        <v>572</v>
      </c>
      <c r="J81" t="str">
        <f>VLOOKUP(A81,[398]KGJ!$C$2:$F$152,4,FALSE)</f>
        <v>859182400609457910</v>
      </c>
      <c r="K81" t="str">
        <f t="shared" si="7"/>
        <v>ČEZ Distribuce, a.s.</v>
      </c>
      <c r="L81">
        <v>6</v>
      </c>
    </row>
    <row r="82" spans="1:12" x14ac:dyDescent="0.25">
      <c r="A82">
        <v>4632</v>
      </c>
      <c r="B82" t="str">
        <f>INDEX('[397]2019_11_nove'!$G$5:$G$250,MATCH("NA"&amp;$A82,'[397]2019_11_nove'!$U$5:$U$250,0),1)</f>
        <v>KJ - Nové Zákupy</v>
      </c>
      <c r="C82" t="str">
        <f>INDEX('[397]2019_11_nove'!$F$5:$F$174,MATCH("NA"&amp;A82,'[397]2019_11_nove'!$U$5:$U$174,0))</f>
        <v>34621_T11</v>
      </c>
      <c r="D82">
        <f>INDEX('[397]2019_11_nove'!$J$5:$L$250,MATCH("NA"&amp;$A82,'[397]2019_11_nove'!$U$5:$U$250,0),1)</f>
        <v>300</v>
      </c>
      <c r="E82">
        <f>INDEX('[397]2019_11_nove'!$J$5:$L$250,MATCH("NA"&amp;$A82,'[397]2019_11_nove'!$U$5:$U$250,0),2)</f>
        <v>200</v>
      </c>
      <c r="F82">
        <f t="shared" si="5"/>
        <v>300</v>
      </c>
      <c r="G82">
        <f t="shared" si="6"/>
        <v>200</v>
      </c>
      <c r="H82">
        <v>0</v>
      </c>
      <c r="I82" t="s">
        <v>586</v>
      </c>
      <c r="J82" t="e">
        <f>VLOOKUP(A82,[398]KGJ!$C$2:$F$152,4,FALSE)</f>
        <v>#N/A</v>
      </c>
      <c r="K82" t="str">
        <f t="shared" si="7"/>
        <v>ČEZ Distribuce, a.s.</v>
      </c>
      <c r="L82">
        <v>4</v>
      </c>
    </row>
    <row r="83" spans="1:12" x14ac:dyDescent="0.25">
      <c r="A83">
        <v>3940</v>
      </c>
      <c r="B83" t="str">
        <f>INDEX('[397]2019_11_nove'!$G$5:$G$250,MATCH("NA"&amp;$A83,'[397]2019_11_nove'!$U$5:$U$250,0),1)</f>
        <v>KJ - Nový Bor, Rumburských hrdinů</v>
      </c>
      <c r="C83" t="str">
        <f>INDEX('[397]2019_11_nove'!$F$5:$F$174,MATCH("NA"&amp;A83,'[397]2019_11_nove'!$U$5:$U$174,0))</f>
        <v>32875_T11</v>
      </c>
      <c r="D83">
        <f>INDEX('[397]2019_11_nove'!$J$5:$L$250,MATCH("NA"&amp;$A83,'[397]2019_11_nove'!$U$5:$U$250,0),1)</f>
        <v>286</v>
      </c>
      <c r="E83">
        <f>INDEX('[397]2019_11_nove'!$J$5:$L$250,MATCH("NA"&amp;$A83,'[397]2019_11_nove'!$U$5:$U$250,0),2)</f>
        <v>200</v>
      </c>
      <c r="F83">
        <f t="shared" si="5"/>
        <v>286</v>
      </c>
      <c r="G83">
        <f t="shared" si="6"/>
        <v>200</v>
      </c>
      <c r="H83">
        <v>0</v>
      </c>
      <c r="I83" t="s">
        <v>586</v>
      </c>
      <c r="J83" t="str">
        <f>VLOOKUP(A83,[398]KGJ!$C$2:$F$152,4,FALSE)</f>
        <v>859182400408444159</v>
      </c>
      <c r="K83" t="str">
        <f t="shared" si="7"/>
        <v>ČEZ Distribuce, a.s.</v>
      </c>
      <c r="L83">
        <v>4</v>
      </c>
    </row>
    <row r="84" spans="1:12" x14ac:dyDescent="0.25">
      <c r="A84">
        <v>3977</v>
      </c>
      <c r="B84" t="str">
        <f>INDEX('[397]2019_11_nove'!$G$5:$G$250,MATCH("NA"&amp;$A84,'[397]2019_11_nove'!$U$5:$U$250,0),1)</f>
        <v>KJ - Nový Bor, Wolkerova</v>
      </c>
      <c r="C84" t="str">
        <f>INDEX('[397]2019_11_nove'!$F$5:$F$174,MATCH("NA"&amp;A84,'[397]2019_11_nove'!$U$5:$U$174,0))</f>
        <v>32908_T11</v>
      </c>
      <c r="D84">
        <f>INDEX('[397]2019_11_nove'!$J$5:$L$250,MATCH("NA"&amp;$A84,'[397]2019_11_nove'!$U$5:$U$250,0),1)</f>
        <v>2400</v>
      </c>
      <c r="E84">
        <f>INDEX('[397]2019_11_nove'!$J$5:$L$250,MATCH("NA"&amp;$A84,'[397]2019_11_nove'!$U$5:$U$250,0),2)</f>
        <v>2000</v>
      </c>
      <c r="F84">
        <f t="shared" si="5"/>
        <v>2400</v>
      </c>
      <c r="G84">
        <f t="shared" si="6"/>
        <v>2000</v>
      </c>
      <c r="H84">
        <v>0</v>
      </c>
      <c r="I84" t="s">
        <v>586</v>
      </c>
      <c r="J84" t="str">
        <f>VLOOKUP(A84,[398]KGJ!$C$2:$F$152,4,FALSE)</f>
        <v>859182400408402548</v>
      </c>
      <c r="K84" t="str">
        <f t="shared" si="7"/>
        <v>ČEZ Distribuce, a.s.</v>
      </c>
      <c r="L84">
        <v>4</v>
      </c>
    </row>
    <row r="85" spans="1:12" x14ac:dyDescent="0.25">
      <c r="A85">
        <v>2643</v>
      </c>
      <c r="B85" t="str">
        <f>INDEX('[397]2019_11_nove'!$G$5:$G$250,MATCH("NA"&amp;$A85,'[397]2019_11_nove'!$U$5:$U$250,0),1)</f>
        <v>KJ - Nymburk</v>
      </c>
      <c r="C85" t="str">
        <f>INDEX('[397]2019_11_nove'!$F$5:$F$174,MATCH("NA"&amp;A85,'[397]2019_11_nove'!$U$5:$U$174,0))</f>
        <v>32017_T11</v>
      </c>
      <c r="D85">
        <f>INDEX('[397]2019_11_nove'!$J$5:$L$250,MATCH("NA"&amp;$A85,'[397]2019_11_nove'!$U$5:$U$250,0),1)</f>
        <v>2664</v>
      </c>
      <c r="E85">
        <f>INDEX('[397]2019_11_nove'!$J$5:$L$250,MATCH("NA"&amp;$A85,'[397]2019_11_nove'!$U$5:$U$250,0),2)</f>
        <v>2000</v>
      </c>
      <c r="F85">
        <f t="shared" si="5"/>
        <v>5328</v>
      </c>
      <c r="G85">
        <f t="shared" si="6"/>
        <v>4000</v>
      </c>
      <c r="H85">
        <v>0</v>
      </c>
      <c r="I85" s="61" t="s">
        <v>572</v>
      </c>
      <c r="J85" t="str">
        <f>VLOOKUP(A85,[398]KGJ!$C$2:$F$152,4,FALSE)</f>
        <v>859182400609428804</v>
      </c>
      <c r="K85" t="str">
        <f t="shared" si="7"/>
        <v>ČEZ Distribuce, a.s.</v>
      </c>
      <c r="L85">
        <v>6</v>
      </c>
    </row>
    <row r="86" spans="1:12" x14ac:dyDescent="0.25">
      <c r="A86">
        <v>2644</v>
      </c>
      <c r="B86" t="str">
        <f>INDEX('[397]2019_11_nove'!$G$5:$G$250,MATCH("NA"&amp;$A86,'[397]2019_11_nove'!$U$5:$U$250,0),1)</f>
        <v>KJ - Nymburk</v>
      </c>
      <c r="C86" t="str">
        <f>INDEX('[397]2019_11_nove'!$F$5:$F$174,MATCH("NA"&amp;A86,'[397]2019_11_nove'!$U$5:$U$174,0))</f>
        <v>32017_T11</v>
      </c>
      <c r="D86">
        <f>INDEX('[397]2019_11_nove'!$J$5:$L$250,MATCH("NA"&amp;$A86,'[397]2019_11_nove'!$U$5:$U$250,0),1)</f>
        <v>2664</v>
      </c>
      <c r="E86">
        <f>INDEX('[397]2019_11_nove'!$J$5:$L$250,MATCH("NA"&amp;$A86,'[397]2019_11_nove'!$U$5:$U$250,0),2)</f>
        <v>2000</v>
      </c>
      <c r="F86">
        <f t="shared" si="5"/>
        <v>5328</v>
      </c>
      <c r="G86">
        <f t="shared" si="6"/>
        <v>4000</v>
      </c>
      <c r="H86">
        <v>0</v>
      </c>
      <c r="I86" s="61" t="s">
        <v>572</v>
      </c>
      <c r="J86" t="str">
        <f>VLOOKUP(A86,[398]KGJ!$C$2:$F$152,4,FALSE)</f>
        <v>859182400609428804</v>
      </c>
      <c r="K86" t="str">
        <f t="shared" si="7"/>
        <v>ČEZ Distribuce, a.s.</v>
      </c>
      <c r="L86">
        <v>6</v>
      </c>
    </row>
    <row r="87" spans="1:12" x14ac:dyDescent="0.25">
      <c r="A87">
        <v>2802</v>
      </c>
      <c r="B87" t="str">
        <f>INDEX('[397]2019_11_nove'!$G$5:$G$250,MATCH("NA"&amp;$A87,'[397]2019_11_nove'!$U$5:$U$250,0),1)</f>
        <v>KJ - Nýřany, Komenského</v>
      </c>
      <c r="C87" t="str">
        <f>INDEX('[397]2019_11_nove'!$F$5:$F$174,MATCH("NA"&amp;A87,'[397]2019_11_nove'!$U$5:$U$174,0))</f>
        <v>28953_T11</v>
      </c>
      <c r="D87">
        <f>INDEX('[397]2019_11_nove'!$J$5:$L$250,MATCH("NA"&amp;$A87,'[397]2019_11_nove'!$U$5:$U$250,0),1)</f>
        <v>723</v>
      </c>
      <c r="E87">
        <f>INDEX('[397]2019_11_nove'!$J$5:$L$250,MATCH("NA"&amp;$A87,'[397]2019_11_nove'!$U$5:$U$250,0),2)</f>
        <v>600</v>
      </c>
      <c r="F87">
        <f t="shared" si="5"/>
        <v>723</v>
      </c>
      <c r="G87">
        <f t="shared" si="6"/>
        <v>600</v>
      </c>
      <c r="H87">
        <v>0</v>
      </c>
      <c r="I87" t="s">
        <v>588</v>
      </c>
      <c r="J87" t="str">
        <f>VLOOKUP(A87,[398]KGJ!$C$2:$F$152,4,FALSE)</f>
        <v>859182400800815137</v>
      </c>
      <c r="K87" t="str">
        <f t="shared" si="7"/>
        <v>ČEZ Distribuce, a.s.</v>
      </c>
      <c r="L87">
        <v>8</v>
      </c>
    </row>
    <row r="88" spans="1:12" x14ac:dyDescent="0.25">
      <c r="A88">
        <v>2803</v>
      </c>
      <c r="B88" t="str">
        <f>INDEX('[397]2019_11_nove'!$G$5:$G$250,MATCH("NA"&amp;$A88,'[397]2019_11_nove'!$U$5:$U$250,0),1)</f>
        <v>KJ - Nýřany, Luční</v>
      </c>
      <c r="C88" t="str">
        <f>INDEX('[397]2019_11_nove'!$F$5:$F$174,MATCH("NA"&amp;A88,'[397]2019_11_nove'!$U$5:$U$174,0))</f>
        <v>28954_T11</v>
      </c>
      <c r="D88">
        <f>INDEX('[397]2019_11_nove'!$J$5:$L$250,MATCH("NA"&amp;$A88,'[397]2019_11_nove'!$U$5:$U$250,0),1)</f>
        <v>952</v>
      </c>
      <c r="E88">
        <f>INDEX('[397]2019_11_nove'!$J$5:$L$250,MATCH("NA"&amp;$A88,'[397]2019_11_nove'!$U$5:$U$250,0),2)</f>
        <v>800</v>
      </c>
      <c r="F88">
        <f t="shared" si="5"/>
        <v>952</v>
      </c>
      <c r="G88">
        <f t="shared" si="6"/>
        <v>800</v>
      </c>
      <c r="H88">
        <v>0</v>
      </c>
      <c r="I88" t="s">
        <v>588</v>
      </c>
      <c r="J88" t="str">
        <f>VLOOKUP(A88,[398]KGJ!$C$2:$F$152,4,FALSE)</f>
        <v>859182400800854433</v>
      </c>
      <c r="K88" t="str">
        <f t="shared" si="7"/>
        <v>ČEZ Distribuce, a.s.</v>
      </c>
      <c r="L88">
        <v>8</v>
      </c>
    </row>
    <row r="89" spans="1:12" x14ac:dyDescent="0.25">
      <c r="A89">
        <v>3560</v>
      </c>
      <c r="B89" t="str">
        <f>INDEX('[397]2019_11_nove'!$G$5:$G$250,MATCH("NA"&amp;$A89,'[397]2019_11_nove'!$U$5:$U$250,0),1)</f>
        <v>KJ - Odolena Voda (areál AERO Vodochody)</v>
      </c>
      <c r="C89" t="str">
        <f>INDEX('[397]2019_11_nove'!$F$5:$F$174,MATCH("NA"&amp;A89,'[397]2019_11_nove'!$U$5:$U$174,0))</f>
        <v>32588_T11</v>
      </c>
      <c r="D89">
        <f>INDEX('[397]2019_11_nove'!$J$5:$L$250,MATCH("NA"&amp;$A89,'[397]2019_11_nove'!$U$5:$U$250,0),1)</f>
        <v>2473</v>
      </c>
      <c r="E89">
        <f>INDEX('[397]2019_11_nove'!$J$5:$L$250,MATCH("NA"&amp;$A89,'[397]2019_11_nove'!$U$5:$U$250,0),2)</f>
        <v>2000</v>
      </c>
      <c r="F89">
        <f t="shared" si="5"/>
        <v>2473</v>
      </c>
      <c r="G89">
        <f t="shared" si="6"/>
        <v>2000</v>
      </c>
      <c r="H89">
        <v>0</v>
      </c>
      <c r="I89" t="s">
        <v>572</v>
      </c>
      <c r="J89" t="str">
        <f>VLOOKUP(A89,[398]KGJ!$C$2:$F$152,4,FALSE)</f>
        <v>859182400609721332</v>
      </c>
      <c r="K89" t="str">
        <f t="shared" si="7"/>
        <v>ČEZ Distribuce, a.s.</v>
      </c>
      <c r="L89">
        <v>6</v>
      </c>
    </row>
    <row r="90" spans="1:12" x14ac:dyDescent="0.25">
      <c r="A90">
        <v>4507</v>
      </c>
      <c r="B90" t="str">
        <f>INDEX('[397]2019_11_nove'!$G$5:$G$250,MATCH("NA"&amp;$A90,'[397]2019_11_nove'!$U$5:$U$250,0),1)</f>
        <v>KJ - Osek</v>
      </c>
      <c r="C90" t="str">
        <f>INDEX('[397]2019_11_nove'!$F$5:$F$174,MATCH("NA"&amp;A90,'[397]2019_11_nove'!$U$5:$U$174,0))</f>
        <v>31854_T11</v>
      </c>
      <c r="D90">
        <f>INDEX('[397]2019_11_nove'!$J$5:$L$250,MATCH("NA"&amp;$A90,'[397]2019_11_nove'!$U$5:$U$250,0),1)</f>
        <v>242</v>
      </c>
      <c r="E90">
        <f>INDEX('[397]2019_11_nove'!$J$5:$L$250,MATCH("NA"&amp;$A90,'[397]2019_11_nove'!$U$5:$U$250,0),2)</f>
        <v>164</v>
      </c>
      <c r="F90">
        <f t="shared" si="5"/>
        <v>242</v>
      </c>
      <c r="G90">
        <f t="shared" si="6"/>
        <v>164</v>
      </c>
      <c r="H90">
        <v>0</v>
      </c>
      <c r="I90" t="s">
        <v>585</v>
      </c>
      <c r="J90" t="str">
        <f>VLOOKUP(A90,[398]KGJ!$C$2:$F$152,4,FALSE)</f>
        <v>859182400408099434</v>
      </c>
      <c r="K90" t="str">
        <f t="shared" si="7"/>
        <v>ČEZ Distribuce, a.s.</v>
      </c>
      <c r="L90">
        <v>4</v>
      </c>
    </row>
    <row r="91" spans="1:12" x14ac:dyDescent="0.25">
      <c r="A91">
        <v>4524</v>
      </c>
      <c r="B91" t="str">
        <f>INDEX('[397]2019_11_nove'!$G$5:$G$250,MATCH("NA"&amp;$A91,'[397]2019_11_nove'!$U$5:$U$250,0),1)</f>
        <v>KJ - Poděbrady</v>
      </c>
      <c r="C91" t="str">
        <f>INDEX('[397]2019_11_nove'!$F$5:$F$174,MATCH("NA"&amp;A91,'[397]2019_11_nove'!$U$5:$U$174,0))</f>
        <v>34102_T11</v>
      </c>
      <c r="D91">
        <f>INDEX('[397]2019_11_nove'!$J$5:$L$250,MATCH("NA"&amp;$A91,'[397]2019_11_nove'!$U$5:$U$250,0),1)</f>
        <v>478</v>
      </c>
      <c r="E91">
        <f>INDEX('[397]2019_11_nove'!$J$5:$L$250,MATCH("NA"&amp;$A91,'[397]2019_11_nove'!$U$5:$U$250,0),2)</f>
        <v>400</v>
      </c>
      <c r="F91">
        <f t="shared" si="5"/>
        <v>478</v>
      </c>
      <c r="G91">
        <f t="shared" si="6"/>
        <v>400</v>
      </c>
      <c r="H91">
        <v>0</v>
      </c>
      <c r="I91" t="s">
        <v>572</v>
      </c>
      <c r="J91" t="e">
        <f>VLOOKUP(A91,[398]KGJ!$C$2:$F$152,4,FALSE)</f>
        <v>#N/A</v>
      </c>
      <c r="K91" t="str">
        <f t="shared" si="7"/>
        <v>ČEZ Distribuce, a.s.</v>
      </c>
      <c r="L91">
        <v>6</v>
      </c>
    </row>
    <row r="92" spans="1:12" x14ac:dyDescent="0.25">
      <c r="A92">
        <v>4536</v>
      </c>
      <c r="B92" t="str">
        <f>INDEX('[397]2019_11_nove'!$G$5:$G$250,MATCH("NA"&amp;$A92,'[397]2019_11_nove'!$U$5:$U$250,0),1)</f>
        <v>KJ - Police nad Metují</v>
      </c>
      <c r="C92" t="str">
        <f>INDEX('[397]2019_11_nove'!$F$5:$F$174,MATCH("NA"&amp;A92,'[397]2019_11_nove'!$U$5:$U$174,0))</f>
        <v>33982_T11</v>
      </c>
      <c r="D92">
        <f>INDEX('[397]2019_11_nove'!$J$5:$L$250,MATCH("NA"&amp;$A92,'[397]2019_11_nove'!$U$5:$U$250,0),1)</f>
        <v>478</v>
      </c>
      <c r="E92">
        <f>INDEX('[397]2019_11_nove'!$J$5:$L$250,MATCH("NA"&amp;$A92,'[397]2019_11_nove'!$U$5:$U$250,0),2)</f>
        <v>400</v>
      </c>
      <c r="F92">
        <f t="shared" si="5"/>
        <v>478</v>
      </c>
      <c r="G92">
        <f t="shared" si="6"/>
        <v>400</v>
      </c>
      <c r="H92">
        <v>0</v>
      </c>
      <c r="I92" t="s">
        <v>1031</v>
      </c>
      <c r="J92" t="e">
        <f>VLOOKUP(A92,[398]KGJ!$C$2:$F$152,4,FALSE)</f>
        <v>#N/A</v>
      </c>
      <c r="K92" t="str">
        <f t="shared" si="7"/>
        <v>ČEZ Distribuce, a.s.</v>
      </c>
      <c r="L92">
        <v>7</v>
      </c>
    </row>
    <row r="93" spans="1:12" x14ac:dyDescent="0.25">
      <c r="A93">
        <v>2886</v>
      </c>
      <c r="B93" t="str">
        <f>INDEX('[397]2019_11_nove'!$G$5:$G$250,MATCH("NA"&amp;$A93,'[397]2019_11_nove'!$U$5:$U$250,0),1)</f>
        <v>KJ - Polička, Hegerova</v>
      </c>
      <c r="C93" t="str">
        <f>INDEX('[397]2019_11_nove'!$F$5:$F$174,MATCH("NA"&amp;A93,'[397]2019_11_nove'!$U$5:$U$174,0))</f>
        <v>30787_T11</v>
      </c>
      <c r="D93">
        <f>INDEX('[397]2019_11_nove'!$J$5:$L$250,MATCH("NA"&amp;$A93,'[397]2019_11_nove'!$U$5:$U$250,0),1)</f>
        <v>472</v>
      </c>
      <c r="E93">
        <f>INDEX('[397]2019_11_nove'!$J$5:$L$250,MATCH("NA"&amp;$A93,'[397]2019_11_nove'!$U$5:$U$250,0),2)</f>
        <v>400</v>
      </c>
      <c r="F93">
        <f t="shared" si="5"/>
        <v>472</v>
      </c>
      <c r="G93">
        <f t="shared" si="6"/>
        <v>400</v>
      </c>
      <c r="H93">
        <v>0</v>
      </c>
      <c r="I93" t="s">
        <v>584</v>
      </c>
      <c r="J93" t="str">
        <f>VLOOKUP(A93,[398]KGJ!$C$2:$F$152,4,FALSE)</f>
        <v>859182400707791480</v>
      </c>
      <c r="K93" t="str">
        <f t="shared" si="7"/>
        <v>ČEZ Distribuce, a.s.</v>
      </c>
      <c r="L93">
        <v>7</v>
      </c>
    </row>
    <row r="94" spans="1:12" x14ac:dyDescent="0.25">
      <c r="A94">
        <v>3280</v>
      </c>
      <c r="B94" t="str">
        <f>INDEX('[397]2019_11_nove'!$G$5:$G$250,MATCH("NA"&amp;$A94,'[397]2019_11_nove'!$U$5:$U$250,0),1)</f>
        <v>KJ - Polička, Jiráskova</v>
      </c>
      <c r="C94" t="str">
        <f>INDEX('[397]2019_11_nove'!$F$5:$F$174,MATCH("NA"&amp;A94,'[397]2019_11_nove'!$U$5:$U$174,0))</f>
        <v>32325_T11</v>
      </c>
      <c r="D94">
        <f>INDEX('[397]2019_11_nove'!$J$5:$L$250,MATCH("NA"&amp;$A94,'[397]2019_11_nove'!$U$5:$U$250,0),1)</f>
        <v>291</v>
      </c>
      <c r="E94">
        <f>INDEX('[397]2019_11_nove'!$J$5:$L$250,MATCH("NA"&amp;$A94,'[397]2019_11_nove'!$U$5:$U$250,0),2)</f>
        <v>200</v>
      </c>
      <c r="F94">
        <f t="shared" si="5"/>
        <v>291</v>
      </c>
      <c r="G94">
        <f t="shared" si="6"/>
        <v>200</v>
      </c>
      <c r="H94">
        <v>0</v>
      </c>
      <c r="I94" t="s">
        <v>584</v>
      </c>
      <c r="J94" t="str">
        <f>VLOOKUP(A94,[398]KGJ!$C$2:$F$152,4,FALSE)</f>
        <v>859182400707965218</v>
      </c>
      <c r="K94" t="str">
        <f t="shared" si="7"/>
        <v>ČEZ Distribuce, a.s.</v>
      </c>
      <c r="L94">
        <v>7</v>
      </c>
    </row>
    <row r="95" spans="1:12" x14ac:dyDescent="0.25">
      <c r="A95">
        <v>2885</v>
      </c>
      <c r="B95" t="str">
        <f>INDEX('[397]2019_11_nove'!$G$5:$G$250,MATCH("NA"&amp;$A95,'[397]2019_11_nove'!$U$5:$U$250,0),1)</f>
        <v>KJ - Polička, Svépomoc</v>
      </c>
      <c r="C95" t="str">
        <f>INDEX('[397]2019_11_nove'!$F$5:$F$174,MATCH("NA"&amp;A95,'[397]2019_11_nove'!$U$5:$U$174,0))</f>
        <v>30790_T11</v>
      </c>
      <c r="D95">
        <f>INDEX('[397]2019_11_nove'!$J$5:$L$250,MATCH("NA"&amp;$A95,'[397]2019_11_nove'!$U$5:$U$250,0),1)</f>
        <v>472</v>
      </c>
      <c r="E95">
        <f>INDEX('[397]2019_11_nove'!$J$5:$L$250,MATCH("NA"&amp;$A95,'[397]2019_11_nove'!$U$5:$U$250,0),2)</f>
        <v>400</v>
      </c>
      <c r="F95">
        <f t="shared" si="5"/>
        <v>472</v>
      </c>
      <c r="G95">
        <f t="shared" si="6"/>
        <v>400</v>
      </c>
      <c r="H95">
        <v>0</v>
      </c>
      <c r="I95" t="s">
        <v>584</v>
      </c>
      <c r="J95" t="str">
        <f>VLOOKUP(A95,[398]KGJ!$C$2:$F$152,4,FALSE)</f>
        <v>859182400707791442</v>
      </c>
      <c r="K95" t="str">
        <f t="shared" si="7"/>
        <v>ČEZ Distribuce, a.s.</v>
      </c>
      <c r="L95">
        <v>7</v>
      </c>
    </row>
    <row r="96" spans="1:12" x14ac:dyDescent="0.25">
      <c r="A96">
        <v>2696</v>
      </c>
      <c r="B96" t="str">
        <f>INDEX('[397]2019_11_nove'!$G$5:$G$250,MATCH("NA"&amp;$A96,'[397]2019_11_nove'!$U$5:$U$250,0),1)</f>
        <v>KJ - Postoloprty, Draguš</v>
      </c>
      <c r="C96" t="str">
        <f>INDEX('[397]2019_11_nove'!$F$5:$F$174,MATCH("NA"&amp;A96,'[397]2019_11_nove'!$U$5:$U$174,0))</f>
        <v>29922_T11</v>
      </c>
      <c r="D96">
        <f>INDEX('[397]2019_11_nove'!$J$5:$L$250,MATCH("NA"&amp;$A96,'[397]2019_11_nove'!$U$5:$U$250,0),1)</f>
        <v>286</v>
      </c>
      <c r="E96">
        <f>INDEX('[397]2019_11_nove'!$J$5:$L$250,MATCH("NA"&amp;$A96,'[397]2019_11_nove'!$U$5:$U$250,0),2)</f>
        <v>200</v>
      </c>
      <c r="F96">
        <f t="shared" si="5"/>
        <v>286</v>
      </c>
      <c r="G96">
        <f t="shared" si="6"/>
        <v>200</v>
      </c>
      <c r="H96">
        <v>0</v>
      </c>
      <c r="I96" t="s">
        <v>585</v>
      </c>
      <c r="J96" t="str">
        <f>VLOOKUP(A96,[398]KGJ!$C$2:$F$152,4,FALSE)</f>
        <v>859182400407980399</v>
      </c>
      <c r="K96" t="str">
        <f t="shared" si="7"/>
        <v>ČEZ Distribuce, a.s.</v>
      </c>
      <c r="L96">
        <v>4</v>
      </c>
    </row>
    <row r="97" spans="1:12" x14ac:dyDescent="0.25">
      <c r="A97">
        <v>2804</v>
      </c>
      <c r="B97" t="str">
        <f>INDEX('[397]2019_11_nove'!$G$5:$G$250,MATCH("NA"&amp;$A97,'[397]2019_11_nove'!$U$5:$U$250,0),1)</f>
        <v>KJ - Postoloprty, Dvořákova</v>
      </c>
      <c r="C97" t="str">
        <f>INDEX('[397]2019_11_nove'!$F$5:$F$174,MATCH("NA"&amp;A97,'[397]2019_11_nove'!$U$5:$U$174,0))</f>
        <v>31801_T11</v>
      </c>
      <c r="D97">
        <f>INDEX('[397]2019_11_nove'!$J$5:$L$250,MATCH("NA"&amp;$A97,'[397]2019_11_nove'!$U$5:$U$250,0),1)</f>
        <v>1063</v>
      </c>
      <c r="E97">
        <f>INDEX('[397]2019_11_nove'!$J$5:$L$250,MATCH("NA"&amp;$A97,'[397]2019_11_nove'!$U$5:$U$250,0),2)</f>
        <v>800</v>
      </c>
      <c r="F97">
        <f t="shared" si="5"/>
        <v>1063</v>
      </c>
      <c r="G97">
        <f t="shared" si="6"/>
        <v>800</v>
      </c>
      <c r="H97">
        <v>0</v>
      </c>
      <c r="I97" t="s">
        <v>585</v>
      </c>
      <c r="J97" t="str">
        <f>VLOOKUP(A97,[398]KGJ!$C$2:$F$152,4,FALSE)</f>
        <v>859182400407980412</v>
      </c>
      <c r="K97" t="str">
        <f t="shared" si="7"/>
        <v>ČEZ Distribuce, a.s.</v>
      </c>
      <c r="L97">
        <v>4</v>
      </c>
    </row>
    <row r="98" spans="1:12" x14ac:dyDescent="0.25">
      <c r="A98">
        <v>4492</v>
      </c>
      <c r="B98" t="str">
        <f>INDEX('[397]2019_11_nove'!$G$5:$G$250,MATCH("NA"&amp;$A98,'[397]2019_11_nove'!$U$5:$U$250,0),1)</f>
        <v>KJ - Prostějov Anglická</v>
      </c>
      <c r="C98" t="str">
        <f>INDEX('[397]2019_11_nove'!$F$5:$F$174,MATCH("NA"&amp;A98,'[397]2019_11_nove'!$U$5:$U$174,0))</f>
        <v>33859_T11</v>
      </c>
      <c r="D98">
        <f>INDEX('[397]2019_11_nove'!$J$5:$L$250,MATCH("NA"&amp;$A98,'[397]2019_11_nove'!$U$5:$U$250,0),1)</f>
        <v>465</v>
      </c>
      <c r="E98">
        <f>INDEX('[397]2019_11_nove'!$J$5:$L$250,MATCH("NA"&amp;$A98,'[397]2019_11_nove'!$U$5:$U$250,0),2)</f>
        <v>326</v>
      </c>
      <c r="F98">
        <f t="shared" ref="F98:F129" si="8">SUMIFS($D$2:$D$181,$C$2:$C$181,C98)</f>
        <v>465</v>
      </c>
      <c r="G98">
        <f t="shared" ref="G98:G129" si="9">SUMIFS($E$2:$E$181,$C$2:$C$181,C98)</f>
        <v>326</v>
      </c>
      <c r="H98">
        <v>0</v>
      </c>
      <c r="I98" t="s">
        <v>589</v>
      </c>
      <c r="J98" t="str">
        <f>VLOOKUP(A98,[398]KGJ!$C$2:$F$152,4,FALSE)</f>
        <v>859182400220135266</v>
      </c>
      <c r="K98" t="str">
        <f t="shared" si="7"/>
        <v>EG.D, a.s.</v>
      </c>
      <c r="L98">
        <v>2</v>
      </c>
    </row>
    <row r="99" spans="1:12" x14ac:dyDescent="0.25">
      <c r="A99">
        <v>3314</v>
      </c>
      <c r="B99" t="str">
        <f>INDEX('[397]2019_11_nove'!$G$5:$G$250,MATCH("NA"&amp;$A99,'[397]2019_11_nove'!$U$5:$U$250,0),1)</f>
        <v>KJ - Prostějov nemocnice</v>
      </c>
      <c r="C99" t="str">
        <f>INDEX('[397]2019_11_nove'!$F$5:$F$174,MATCH("NA"&amp;A99,'[397]2019_11_nove'!$U$5:$U$174,0))</f>
        <v>32354_T11</v>
      </c>
      <c r="D99">
        <f>INDEX('[397]2019_11_nove'!$J$5:$L$250,MATCH("NA"&amp;$A99,'[397]2019_11_nove'!$U$5:$U$250,0),1)</f>
        <v>1995</v>
      </c>
      <c r="E99">
        <f>INDEX('[397]2019_11_nove'!$J$5:$L$250,MATCH("NA"&amp;$A99,'[397]2019_11_nove'!$U$5:$U$250,0),2)</f>
        <v>1560</v>
      </c>
      <c r="F99">
        <f t="shared" si="8"/>
        <v>1995</v>
      </c>
      <c r="G99">
        <f t="shared" si="9"/>
        <v>1560</v>
      </c>
      <c r="H99">
        <v>0</v>
      </c>
      <c r="I99" t="s">
        <v>589</v>
      </c>
      <c r="J99" t="str">
        <f>VLOOKUP(A99,[398]KGJ!$C$2:$F$152,4,FALSE)</f>
        <v>859182400211982121</v>
      </c>
      <c r="K99" t="str">
        <f t="shared" si="7"/>
        <v>EG.D, a.s.</v>
      </c>
      <c r="L99">
        <v>2</v>
      </c>
    </row>
    <row r="100" spans="1:12" x14ac:dyDescent="0.25">
      <c r="A100">
        <v>3315</v>
      </c>
      <c r="B100" t="str">
        <f>INDEX('[397]2019_11_nove'!$G$5:$G$250,MATCH("NA"&amp;$A100,'[397]2019_11_nove'!$U$5:$U$250,0),1)</f>
        <v>KJ - Prostějov sladovny</v>
      </c>
      <c r="C100" t="str">
        <f>INDEX('[397]2019_11_nove'!$F$5:$F$174,MATCH("NA"&amp;A100,'[397]2019_11_nove'!$U$5:$U$174,0))</f>
        <v>32374_T11</v>
      </c>
      <c r="D100">
        <f>INDEX('[397]2019_11_nove'!$J$5:$L$250,MATCH("NA"&amp;$A100,'[397]2019_11_nove'!$U$5:$U$250,0),1)</f>
        <v>2513</v>
      </c>
      <c r="E100">
        <f>INDEX('[397]2019_11_nove'!$J$5:$L$250,MATCH("NA"&amp;$A100,'[397]2019_11_nove'!$U$5:$U$250,0),2)</f>
        <v>2000</v>
      </c>
      <c r="F100">
        <f t="shared" si="8"/>
        <v>2513</v>
      </c>
      <c r="G100">
        <f t="shared" si="9"/>
        <v>2000</v>
      </c>
      <c r="H100">
        <v>0</v>
      </c>
      <c r="I100" t="s">
        <v>589</v>
      </c>
      <c r="J100" t="str">
        <f>VLOOKUP(A100,[398]KGJ!$C$2:$F$152,4,FALSE)</f>
        <v>859182400211908947</v>
      </c>
      <c r="K100" t="str">
        <f t="shared" si="7"/>
        <v>EG.D, a.s.</v>
      </c>
      <c r="L100">
        <v>2</v>
      </c>
    </row>
    <row r="101" spans="1:12" x14ac:dyDescent="0.25">
      <c r="A101">
        <v>3614</v>
      </c>
      <c r="B101" t="str">
        <f>INDEX('[397]2019_11_nove'!$G$5:$G$250,MATCH("NA"&amp;$A101,'[397]2019_11_nove'!$U$5:$U$250,0),1)</f>
        <v>KJ - Prostějov, B. Šmerala</v>
      </c>
      <c r="C101" t="str">
        <f>INDEX('[397]2019_11_nove'!$F$5:$F$174,MATCH("NA"&amp;A101,'[397]2019_11_nove'!$U$5:$U$174,0))</f>
        <v>32646_T11</v>
      </c>
      <c r="D101">
        <f>INDEX('[397]2019_11_nove'!$J$5:$L$250,MATCH("NA"&amp;$A101,'[397]2019_11_nove'!$U$5:$U$250,0),1)</f>
        <v>1964</v>
      </c>
      <c r="E101">
        <f>INDEX('[397]2019_11_nove'!$J$5:$L$250,MATCH("NA"&amp;$A101,'[397]2019_11_nove'!$U$5:$U$250,0),2)</f>
        <v>1560</v>
      </c>
      <c r="F101">
        <f t="shared" si="8"/>
        <v>1964</v>
      </c>
      <c r="G101">
        <f t="shared" si="9"/>
        <v>1560</v>
      </c>
      <c r="H101">
        <v>0</v>
      </c>
      <c r="I101" t="s">
        <v>589</v>
      </c>
      <c r="J101" t="str">
        <f>VLOOKUP(A101,[398]KGJ!$C$2:$F$152,4,FALSE)</f>
        <v>859182400212274263</v>
      </c>
      <c r="K101" t="str">
        <f t="shared" si="7"/>
        <v>EG.D, a.s.</v>
      </c>
      <c r="L101">
        <v>2</v>
      </c>
    </row>
    <row r="102" spans="1:12" x14ac:dyDescent="0.25">
      <c r="A102">
        <v>3611</v>
      </c>
      <c r="B102" t="str">
        <f>INDEX('[397]2019_11_nove'!$G$5:$G$250,MATCH("NA"&amp;$A102,'[397]2019_11_nove'!$U$5:$U$250,0),1)</f>
        <v>KJ - Prostějov, Moravská</v>
      </c>
      <c r="C102" t="str">
        <f>INDEX('[397]2019_11_nove'!$F$5:$F$174,MATCH("NA"&amp;A102,'[397]2019_11_nove'!$U$5:$U$174,0))</f>
        <v>32648_T11</v>
      </c>
      <c r="D102">
        <f>INDEX('[397]2019_11_nove'!$J$5:$L$250,MATCH("NA"&amp;$A102,'[397]2019_11_nove'!$U$5:$U$250,0),1)</f>
        <v>797</v>
      </c>
      <c r="E102">
        <f>INDEX('[397]2019_11_nove'!$J$5:$L$250,MATCH("NA"&amp;$A102,'[397]2019_11_nove'!$U$5:$U$250,0),2)</f>
        <v>600</v>
      </c>
      <c r="F102">
        <f t="shared" si="8"/>
        <v>797</v>
      </c>
      <c r="G102">
        <f t="shared" si="9"/>
        <v>600</v>
      </c>
      <c r="H102">
        <v>0</v>
      </c>
      <c r="I102" t="s">
        <v>589</v>
      </c>
      <c r="J102" t="str">
        <f>VLOOKUP(A102,[398]KGJ!$C$2:$F$152,4,FALSE)</f>
        <v>859182400212274188</v>
      </c>
      <c r="K102" t="str">
        <f t="shared" si="7"/>
        <v>EG.D, a.s.</v>
      </c>
      <c r="L102">
        <v>2</v>
      </c>
    </row>
    <row r="103" spans="1:12" x14ac:dyDescent="0.25">
      <c r="A103">
        <v>3613</v>
      </c>
      <c r="B103" t="str">
        <f>INDEX('[397]2019_11_nove'!$G$5:$G$250,MATCH("NA"&amp;$A103,'[397]2019_11_nove'!$U$5:$U$250,0),1)</f>
        <v>KJ - Prostějov, S. Manharda</v>
      </c>
      <c r="C103" t="str">
        <f>INDEX('[397]2019_11_nove'!$F$5:$F$174,MATCH("NA"&amp;A103,'[397]2019_11_nove'!$U$5:$U$174,0))</f>
        <v>32647_T11</v>
      </c>
      <c r="D103">
        <f>INDEX('[397]2019_11_nove'!$J$5:$L$250,MATCH("NA"&amp;$A103,'[397]2019_11_nove'!$U$5:$U$250,0),1)</f>
        <v>1964</v>
      </c>
      <c r="E103">
        <f>INDEX('[397]2019_11_nove'!$J$5:$L$250,MATCH("NA"&amp;$A103,'[397]2019_11_nove'!$U$5:$U$250,0),2)</f>
        <v>1560</v>
      </c>
      <c r="F103">
        <f t="shared" si="8"/>
        <v>1964</v>
      </c>
      <c r="G103">
        <f t="shared" si="9"/>
        <v>1560</v>
      </c>
      <c r="H103">
        <v>0</v>
      </c>
      <c r="I103" t="s">
        <v>589</v>
      </c>
      <c r="J103" t="str">
        <f>VLOOKUP(A103,[398]KGJ!$C$2:$F$152,4,FALSE)</f>
        <v>859182400212274218</v>
      </c>
      <c r="K103" t="str">
        <f t="shared" si="7"/>
        <v>EG.D, a.s.</v>
      </c>
      <c r="L103">
        <v>2</v>
      </c>
    </row>
    <row r="104" spans="1:12" x14ac:dyDescent="0.25">
      <c r="A104">
        <v>3612</v>
      </c>
      <c r="B104" t="str">
        <f>INDEX('[397]2019_11_nove'!$G$5:$G$250,MATCH("NA"&amp;$A104,'[397]2019_11_nove'!$U$5:$U$250,0),1)</f>
        <v>KJ - Prostějov, Tylova</v>
      </c>
      <c r="C104" t="str">
        <f>INDEX('[397]2019_11_nove'!$F$5:$F$174,MATCH("NA"&amp;A104,'[397]2019_11_nove'!$U$5:$U$174,0))</f>
        <v>32645_T11</v>
      </c>
      <c r="D104">
        <f>INDEX('[397]2019_11_nove'!$J$5:$L$250,MATCH("NA"&amp;$A104,'[397]2019_11_nove'!$U$5:$U$250,0),1)</f>
        <v>1274</v>
      </c>
      <c r="E104">
        <f>INDEX('[397]2019_11_nove'!$J$5:$L$250,MATCH("NA"&amp;$A104,'[397]2019_11_nove'!$U$5:$U$250,0),2)</f>
        <v>999</v>
      </c>
      <c r="F104">
        <f t="shared" si="8"/>
        <v>1274</v>
      </c>
      <c r="G104">
        <f t="shared" si="9"/>
        <v>999</v>
      </c>
      <c r="H104">
        <v>0</v>
      </c>
      <c r="I104" t="s">
        <v>589</v>
      </c>
      <c r="J104" t="str">
        <f>VLOOKUP(A104,[398]KGJ!$C$2:$F$152,4,FALSE)</f>
        <v>859182400212275574</v>
      </c>
      <c r="K104" t="str">
        <f t="shared" si="7"/>
        <v>EG.D, a.s.</v>
      </c>
      <c r="L104">
        <v>2</v>
      </c>
    </row>
    <row r="105" spans="1:12" x14ac:dyDescent="0.25">
      <c r="A105">
        <v>3279</v>
      </c>
      <c r="B105" t="str">
        <f>INDEX('[397]2019_11_nove'!$G$5:$G$250,MATCH("NA"&amp;$A105,'[397]2019_11_nove'!$U$5:$U$250,0),1)</f>
        <v>KJ - Přelouč, 17. listopadu</v>
      </c>
      <c r="C105" t="str">
        <f>INDEX('[397]2019_11_nove'!$F$5:$F$174,MATCH("NA"&amp;A105,'[397]2019_11_nove'!$U$5:$U$174,0))</f>
        <v>32327_T11</v>
      </c>
      <c r="D105">
        <f>INDEX('[397]2019_11_nove'!$J$5:$L$250,MATCH("NA"&amp;$A105,'[397]2019_11_nove'!$U$5:$U$250,0),1)</f>
        <v>291</v>
      </c>
      <c r="E105">
        <f>INDEX('[397]2019_11_nove'!$J$5:$L$250,MATCH("NA"&amp;$A105,'[397]2019_11_nove'!$U$5:$U$250,0),2)</f>
        <v>200</v>
      </c>
      <c r="F105">
        <f t="shared" si="8"/>
        <v>291</v>
      </c>
      <c r="G105">
        <f t="shared" si="9"/>
        <v>200</v>
      </c>
      <c r="H105">
        <v>0</v>
      </c>
      <c r="I105" t="s">
        <v>584</v>
      </c>
      <c r="J105" t="str">
        <f>VLOOKUP(A105,[398]KGJ!$C$2:$F$152,4,FALSE)</f>
        <v>859182400707990845</v>
      </c>
      <c r="K105" t="str">
        <f t="shared" si="7"/>
        <v>ČEZ Distribuce, a.s.</v>
      </c>
      <c r="L105">
        <v>7</v>
      </c>
    </row>
    <row r="106" spans="1:12" x14ac:dyDescent="0.25">
      <c r="A106">
        <v>4109</v>
      </c>
      <c r="B106" t="str">
        <f>INDEX('[397]2019_11_nove'!$G$5:$G$250,MATCH("NA"&amp;$A106,'[397]2019_11_nove'!$U$5:$U$250,0),1)</f>
        <v>KJ - Příbor</v>
      </c>
      <c r="C106" t="str">
        <f>INDEX('[397]2019_11_nove'!$F$5:$F$174,MATCH("NA"&amp;A106,'[397]2019_11_nove'!$U$5:$U$174,0))</f>
        <v>33016_T11</v>
      </c>
      <c r="D106">
        <f>INDEX('[397]2019_11_nove'!$J$5:$L$250,MATCH("NA"&amp;$A106,'[397]2019_11_nove'!$U$5:$U$250,0),1)</f>
        <v>801</v>
      </c>
      <c r="E106">
        <f>INDEX('[397]2019_11_nove'!$J$5:$L$250,MATCH("NA"&amp;$A106,'[397]2019_11_nove'!$U$5:$U$250,0),2)</f>
        <v>600</v>
      </c>
      <c r="F106">
        <f t="shared" si="8"/>
        <v>801</v>
      </c>
      <c r="G106">
        <f t="shared" si="9"/>
        <v>600</v>
      </c>
      <c r="H106">
        <v>0</v>
      </c>
      <c r="I106" t="s">
        <v>587</v>
      </c>
      <c r="J106" t="str">
        <f>VLOOKUP(A106,[398]KGJ!$C$2:$F$152,4,FALSE)</f>
        <v>859182400511655770</v>
      </c>
      <c r="K106" t="str">
        <f t="shared" si="7"/>
        <v>ČEZ Distribuce, a.s.</v>
      </c>
      <c r="L106">
        <v>5</v>
      </c>
    </row>
    <row r="107" spans="1:12" x14ac:dyDescent="0.25">
      <c r="A107">
        <v>4110</v>
      </c>
      <c r="B107" t="str">
        <f>INDEX('[397]2019_11_nove'!$G$5:$G$250,MATCH("NA"&amp;$A107,'[397]2019_11_nove'!$U$5:$U$250,0),1)</f>
        <v>KJ - Rakovník</v>
      </c>
      <c r="C107" t="str">
        <f>INDEX('[397]2019_11_nove'!$F$5:$F$174,MATCH("NA"&amp;A107,'[397]2019_11_nove'!$U$5:$U$174,0))</f>
        <v>33049_T11</v>
      </c>
      <c r="D107">
        <f>INDEX('[397]2019_11_nove'!$J$5:$L$250,MATCH("NA"&amp;$A107,'[397]2019_11_nove'!$U$5:$U$250,0),1)</f>
        <v>1268</v>
      </c>
      <c r="E107">
        <f>INDEX('[397]2019_11_nove'!$J$5:$L$250,MATCH("NA"&amp;$A107,'[397]2019_11_nove'!$U$5:$U$250,0),2)</f>
        <v>999</v>
      </c>
      <c r="F107">
        <f t="shared" si="8"/>
        <v>1268</v>
      </c>
      <c r="G107">
        <f t="shared" si="9"/>
        <v>999</v>
      </c>
      <c r="H107">
        <v>0</v>
      </c>
      <c r="I107" t="s">
        <v>572</v>
      </c>
      <c r="J107" t="str">
        <f>VLOOKUP(A107,[398]KGJ!$C$2:$F$152,4,FALSE)</f>
        <v>859182400610077916</v>
      </c>
      <c r="K107" t="str">
        <f t="shared" si="7"/>
        <v>ČEZ Distribuce, a.s.</v>
      </c>
      <c r="L107">
        <v>6</v>
      </c>
    </row>
    <row r="108" spans="1:12" x14ac:dyDescent="0.25">
      <c r="A108">
        <v>2882</v>
      </c>
      <c r="B108" t="str">
        <f>INDEX('[397]2019_11_nove'!$G$5:$G$250,MATCH("NA"&amp;$A108,'[397]2019_11_nove'!$U$5:$U$250,0),1)</f>
        <v>KJ - Rokycany</v>
      </c>
      <c r="C108" t="str">
        <f>INDEX('[397]2019_11_nove'!$F$5:$F$174,MATCH("NA"&amp;A108,'[397]2019_11_nove'!$U$5:$U$174,0))</f>
        <v>31302_T11</v>
      </c>
      <c r="D108">
        <f>INDEX('[397]2019_11_nove'!$J$5:$L$250,MATCH("NA"&amp;$A108,'[397]2019_11_nove'!$U$5:$U$250,0),1)</f>
        <v>1791</v>
      </c>
      <c r="E108">
        <f>INDEX('[397]2019_11_nove'!$J$5:$L$250,MATCH("NA"&amp;$A108,'[397]2019_11_nove'!$U$5:$U$250,0),2)</f>
        <v>1560</v>
      </c>
      <c r="F108">
        <f t="shared" si="8"/>
        <v>1791</v>
      </c>
      <c r="G108">
        <f t="shared" si="9"/>
        <v>1560</v>
      </c>
      <c r="H108">
        <v>0</v>
      </c>
      <c r="I108" t="s">
        <v>588</v>
      </c>
      <c r="J108" t="str">
        <f>VLOOKUP(A108,[398]KGJ!$C$2:$F$152,4,FALSE)</f>
        <v>859182400800794654</v>
      </c>
      <c r="K108" t="str">
        <f t="shared" si="7"/>
        <v>ČEZ Distribuce, a.s.</v>
      </c>
      <c r="L108">
        <v>8</v>
      </c>
    </row>
    <row r="109" spans="1:12" x14ac:dyDescent="0.25">
      <c r="A109">
        <v>3221</v>
      </c>
      <c r="B109" t="str">
        <f>INDEX('[397]2019_11_nove'!$G$5:$G$250,MATCH("NA"&amp;$A109,'[397]2019_11_nove'!$U$5:$U$250,0),1)</f>
        <v>KJ - Roudnice nad Labem</v>
      </c>
      <c r="C109" t="str">
        <f>INDEX('[397]2019_11_nove'!$F$5:$F$174,MATCH("NA"&amp;A109,'[397]2019_11_nove'!$U$5:$U$174,0))</f>
        <v>32353_T11</v>
      </c>
      <c r="D109">
        <f>INDEX('[397]2019_11_nove'!$J$5:$L$250,MATCH("NA"&amp;$A109,'[397]2019_11_nove'!$U$5:$U$250,0),1)</f>
        <v>291</v>
      </c>
      <c r="E109">
        <f>INDEX('[397]2019_11_nove'!$J$5:$L$250,MATCH("NA"&amp;$A109,'[397]2019_11_nove'!$U$5:$U$250,0),2)</f>
        <v>200</v>
      </c>
      <c r="F109">
        <f t="shared" si="8"/>
        <v>291</v>
      </c>
      <c r="G109">
        <f t="shared" si="9"/>
        <v>200</v>
      </c>
      <c r="H109">
        <v>0</v>
      </c>
      <c r="I109" t="s">
        <v>585</v>
      </c>
      <c r="J109" t="str">
        <f>VLOOKUP(A109,[398]KGJ!$C$2:$F$152,4,FALSE)</f>
        <v>859182400408102479</v>
      </c>
      <c r="K109" t="str">
        <f t="shared" si="7"/>
        <v>ČEZ Distribuce, a.s.</v>
      </c>
      <c r="L109">
        <v>4</v>
      </c>
    </row>
    <row r="110" spans="1:12" x14ac:dyDescent="0.25">
      <c r="A110">
        <v>4296</v>
      </c>
      <c r="B110" t="str">
        <f>INDEX('[397]2019_11_nove'!$G$5:$G$250,MATCH("NA"&amp;$A110,'[397]2019_11_nove'!$U$5:$U$250,0),1)</f>
        <v>KJ - Rýmařov</v>
      </c>
      <c r="C110" t="str">
        <f>INDEX('[397]2019_11_nove'!$F$5:$F$174,MATCH("NA"&amp;A110,'[397]2019_11_nove'!$U$5:$U$174,0))</f>
        <v>33380_T11</v>
      </c>
      <c r="D110">
        <f>INDEX('[397]2019_11_nove'!$J$5:$L$250,MATCH("NA"&amp;$A110,'[397]2019_11_nove'!$U$5:$U$250,0),1)</f>
        <v>1269</v>
      </c>
      <c r="E110">
        <f>INDEX('[397]2019_11_nove'!$J$5:$L$250,MATCH("NA"&amp;$A110,'[397]2019_11_nove'!$U$5:$U$250,0),2)</f>
        <v>999</v>
      </c>
      <c r="F110">
        <f t="shared" si="8"/>
        <v>1269</v>
      </c>
      <c r="G110">
        <f t="shared" si="9"/>
        <v>999</v>
      </c>
      <c r="H110">
        <v>0</v>
      </c>
      <c r="I110" s="61" t="s">
        <v>587</v>
      </c>
      <c r="J110" t="str">
        <f>VLOOKUP(A110,[398]KGJ!$C$2:$F$152,4,FALSE)</f>
        <v>859182400511804406</v>
      </c>
      <c r="K110" t="str">
        <f t="shared" si="7"/>
        <v>ČEZ Distribuce, a.s.</v>
      </c>
      <c r="L110">
        <v>5</v>
      </c>
    </row>
    <row r="111" spans="1:12" x14ac:dyDescent="0.25">
      <c r="A111">
        <v>3867</v>
      </c>
      <c r="B111" t="str">
        <f>INDEX('[397]2019_11_nove'!$G$5:$G$250,MATCH("NA"&amp;$A111,'[397]2019_11_nove'!$U$5:$U$250,0),1)</f>
        <v>KJ - Sedlčany, Na Severním sídlišti</v>
      </c>
      <c r="C111" t="str">
        <f>INDEX('[397]2019_11_nove'!$F$5:$F$174,MATCH("NA"&amp;A111,'[397]2019_11_nove'!$U$5:$U$174,0))</f>
        <v>32802_T11</v>
      </c>
      <c r="D111">
        <f>INDEX('[397]2019_11_nove'!$J$5:$L$250,MATCH("NA"&amp;$A111,'[397]2019_11_nove'!$U$5:$U$250,0),1)</f>
        <v>773</v>
      </c>
      <c r="E111">
        <f>INDEX('[397]2019_11_nove'!$J$5:$L$250,MATCH("NA"&amp;$A111,'[397]2019_11_nove'!$U$5:$U$250,0),2)</f>
        <v>600</v>
      </c>
      <c r="F111">
        <f t="shared" si="8"/>
        <v>773</v>
      </c>
      <c r="G111">
        <f t="shared" si="9"/>
        <v>600</v>
      </c>
      <c r="H111">
        <v>0</v>
      </c>
      <c r="I111" t="s">
        <v>572</v>
      </c>
      <c r="J111" t="str">
        <f>VLOOKUP(A111,[398]KGJ!$C$2:$F$152,4,FALSE)</f>
        <v>859182400610020608</v>
      </c>
      <c r="K111" t="str">
        <f t="shared" si="7"/>
        <v>ČEZ Distribuce, a.s.</v>
      </c>
      <c r="L111">
        <v>6</v>
      </c>
    </row>
    <row r="112" spans="1:12" x14ac:dyDescent="0.25">
      <c r="A112">
        <v>3869</v>
      </c>
      <c r="B112" t="str">
        <f>INDEX('[397]2019_11_nove'!$G$5:$G$250,MATCH("NA"&amp;$A112,'[397]2019_11_nove'!$U$5:$U$250,0),1)</f>
        <v>KJ - Sedlčany, Žižkova</v>
      </c>
      <c r="C112" t="str">
        <f>INDEX('[397]2019_11_nove'!$F$5:$F$174,MATCH("NA"&amp;A112,'[397]2019_11_nove'!$U$5:$U$174,0))</f>
        <v>32942_T11</v>
      </c>
      <c r="D112">
        <f>INDEX('[397]2019_11_nove'!$J$5:$L$250,MATCH("NA"&amp;$A112,'[397]2019_11_nove'!$U$5:$U$250,0),1)</f>
        <v>801</v>
      </c>
      <c r="E112">
        <f>INDEX('[397]2019_11_nove'!$J$5:$L$250,MATCH("NA"&amp;$A112,'[397]2019_11_nove'!$U$5:$U$250,0),2)</f>
        <v>600</v>
      </c>
      <c r="F112">
        <f t="shared" si="8"/>
        <v>801</v>
      </c>
      <c r="G112">
        <f t="shared" si="9"/>
        <v>600</v>
      </c>
      <c r="H112">
        <v>0</v>
      </c>
      <c r="I112" t="s">
        <v>572</v>
      </c>
      <c r="J112" t="str">
        <f>VLOOKUP(A112,[398]KGJ!$C$2:$F$152,4,FALSE)</f>
        <v>859182400610088615</v>
      </c>
      <c r="K112" t="str">
        <f t="shared" si="7"/>
        <v>ČEZ Distribuce, a.s.</v>
      </c>
      <c r="L112">
        <v>6</v>
      </c>
    </row>
    <row r="113" spans="1:12" x14ac:dyDescent="0.25">
      <c r="A113">
        <v>4581</v>
      </c>
      <c r="B113" t="str">
        <f>INDEX('[397]2019_11_nove'!$G$5:$G$250,MATCH("NA"&amp;$A113,'[397]2019_11_nove'!$U$5:$U$250,0),1)</f>
        <v>KJ - Sušice, Na Hrázi</v>
      </c>
      <c r="C113" t="str">
        <f>INDEX('[397]2019_11_nove'!$F$5:$F$174,MATCH("NA"&amp;A113,'[397]2019_11_nove'!$U$5:$U$174,0))</f>
        <v>16219_T11</v>
      </c>
      <c r="D113">
        <f>INDEX('[397]2019_11_nove'!$J$5:$L$250,MATCH("NA"&amp;$A113,'[397]2019_11_nove'!$U$5:$U$250,0),1)</f>
        <v>748</v>
      </c>
      <c r="E113">
        <f>INDEX('[397]2019_11_nove'!$J$5:$L$250,MATCH("NA"&amp;$A113,'[397]2019_11_nove'!$U$5:$U$250,0),2)</f>
        <v>600</v>
      </c>
      <c r="F113">
        <f t="shared" si="8"/>
        <v>1039</v>
      </c>
      <c r="G113">
        <f t="shared" si="9"/>
        <v>800</v>
      </c>
      <c r="H113">
        <v>0</v>
      </c>
      <c r="I113" t="s">
        <v>588</v>
      </c>
      <c r="J113" t="e">
        <f>VLOOKUP(A113,[398]KGJ!$C$2:$F$152,4,FALSE)</f>
        <v>#N/A</v>
      </c>
      <c r="K113" t="str">
        <f t="shared" si="7"/>
        <v>ČEZ Distribuce, a.s.</v>
      </c>
      <c r="L113">
        <v>8</v>
      </c>
    </row>
    <row r="114" spans="1:12" x14ac:dyDescent="0.25">
      <c r="A114">
        <v>4582</v>
      </c>
      <c r="B114" t="str">
        <f>INDEX('[397]2019_11_nove'!$G$5:$G$250,MATCH("NA"&amp;$A114,'[397]2019_11_nove'!$U$5:$U$250,0),1)</f>
        <v>KJ - Sušice, Kaštanová</v>
      </c>
      <c r="C114" t="str">
        <f>INDEX('[397]2019_11_nove'!$F$5:$F$174,MATCH("NA"&amp;A114,'[397]2019_11_nove'!$U$5:$U$174,0))</f>
        <v>12647_T11</v>
      </c>
      <c r="D114">
        <f>INDEX('[397]2019_11_nove'!$J$5:$L$250,MATCH("NA"&amp;$A114,'[397]2019_11_nove'!$U$5:$U$250,0),1)</f>
        <v>663</v>
      </c>
      <c r="E114">
        <f>INDEX('[397]2019_11_nove'!$J$5:$L$250,MATCH("NA"&amp;$A114,'[397]2019_11_nove'!$U$5:$U$250,0),2)</f>
        <v>515</v>
      </c>
      <c r="F114">
        <f t="shared" si="8"/>
        <v>663</v>
      </c>
      <c r="G114">
        <f t="shared" si="9"/>
        <v>515</v>
      </c>
      <c r="H114">
        <v>0</v>
      </c>
      <c r="I114" t="s">
        <v>588</v>
      </c>
      <c r="J114" t="e">
        <f>VLOOKUP(A114,[398]KGJ!$C$2:$F$152,4,FALSE)</f>
        <v>#N/A</v>
      </c>
      <c r="K114" t="str">
        <f t="shared" si="7"/>
        <v>ČEZ Distribuce, a.s.</v>
      </c>
      <c r="L114">
        <v>8</v>
      </c>
    </row>
    <row r="115" spans="1:12" x14ac:dyDescent="0.25">
      <c r="A115">
        <v>3615</v>
      </c>
      <c r="B115" t="str">
        <f>INDEX('[397]2019_11_nove'!$G$5:$G$250,MATCH("NA"&amp;$A115,'[397]2019_11_nove'!$U$5:$U$250,0),1)</f>
        <v>KJ - Sušice, Na Hrázi</v>
      </c>
      <c r="C115" t="str">
        <f>INDEX('[397]2019_11_nove'!$F$5:$F$174,MATCH("NA"&amp;A115,'[397]2019_11_nove'!$U$5:$U$174,0))</f>
        <v>16219_T11</v>
      </c>
      <c r="D115">
        <f>INDEX('[397]2019_11_nove'!$J$5:$L$250,MATCH("NA"&amp;$A115,'[397]2019_11_nove'!$U$5:$U$250,0),1)</f>
        <v>291</v>
      </c>
      <c r="E115">
        <f>INDEX('[397]2019_11_nove'!$J$5:$L$250,MATCH("NA"&amp;$A115,'[397]2019_11_nove'!$U$5:$U$250,0),2)</f>
        <v>200</v>
      </c>
      <c r="F115">
        <f t="shared" si="8"/>
        <v>1039</v>
      </c>
      <c r="G115">
        <f t="shared" si="9"/>
        <v>800</v>
      </c>
      <c r="H115">
        <v>0</v>
      </c>
      <c r="I115" t="s">
        <v>588</v>
      </c>
      <c r="J115" t="str">
        <f>VLOOKUP(A115,[398]KGJ!$C$2:$F$152,4,FALSE)</f>
        <v>859182400800720080</v>
      </c>
      <c r="K115" t="str">
        <f t="shared" si="7"/>
        <v>ČEZ Distribuce, a.s.</v>
      </c>
      <c r="L115">
        <v>8</v>
      </c>
    </row>
    <row r="116" spans="1:12" x14ac:dyDescent="0.25">
      <c r="A116">
        <v>4583</v>
      </c>
      <c r="B116" t="str">
        <f>INDEX('[397]2019_11_nove'!$G$5:$G$250,MATCH("NA"&amp;$A116,'[397]2019_11_nove'!$U$5:$U$250,0),1)</f>
        <v>KJ - Sušice, Pravdova</v>
      </c>
      <c r="C116" t="str">
        <f>INDEX('[397]2019_11_nove'!$F$5:$F$174,MATCH("NA"&amp;A116,'[397]2019_11_nove'!$U$5:$U$174,0))</f>
        <v>16157_T11</v>
      </c>
      <c r="D116">
        <f>INDEX('[397]2019_11_nove'!$J$5:$L$250,MATCH("NA"&amp;$A116,'[397]2019_11_nove'!$U$5:$U$250,0),1)</f>
        <v>663</v>
      </c>
      <c r="E116">
        <f>INDEX('[397]2019_11_nove'!$J$5:$L$250,MATCH("NA"&amp;$A116,'[397]2019_11_nove'!$U$5:$U$250,0),2)</f>
        <v>515</v>
      </c>
      <c r="F116">
        <f t="shared" si="8"/>
        <v>663</v>
      </c>
      <c r="G116">
        <f t="shared" si="9"/>
        <v>515</v>
      </c>
      <c r="H116">
        <v>0</v>
      </c>
      <c r="I116" t="s">
        <v>588</v>
      </c>
      <c r="J116" t="e">
        <f>VLOOKUP(A116,[398]KGJ!$C$2:$F$152,4,FALSE)</f>
        <v>#N/A</v>
      </c>
      <c r="K116" t="str">
        <f t="shared" si="7"/>
        <v>ČEZ Distribuce, a.s.</v>
      </c>
      <c r="L116">
        <v>8</v>
      </c>
    </row>
    <row r="117" spans="1:12" x14ac:dyDescent="0.25">
      <c r="A117">
        <v>4580</v>
      </c>
      <c r="B117" t="str">
        <f>INDEX('[397]2019_11_nove'!$G$5:$G$250,MATCH("NA"&amp;$A117,'[397]2019_11_nove'!$U$5:$U$250,0),1)</f>
        <v>KJ - Sušice, Sirkařská</v>
      </c>
      <c r="C117" t="str">
        <f>INDEX('[397]2019_11_nove'!$F$5:$F$174,MATCH("NA"&amp;A117,'[397]2019_11_nove'!$U$5:$U$174,0))</f>
        <v>11687_T11</v>
      </c>
      <c r="D117">
        <f>INDEX('[397]2019_11_nove'!$J$5:$L$250,MATCH("NA"&amp;$A117,'[397]2019_11_nove'!$U$5:$U$250,0),1)</f>
        <v>748</v>
      </c>
      <c r="E117">
        <f>INDEX('[397]2019_11_nove'!$J$5:$L$250,MATCH("NA"&amp;$A117,'[397]2019_11_nove'!$U$5:$U$250,0),2)</f>
        <v>600</v>
      </c>
      <c r="F117">
        <f t="shared" si="8"/>
        <v>748</v>
      </c>
      <c r="G117">
        <f t="shared" si="9"/>
        <v>600</v>
      </c>
      <c r="H117">
        <v>0</v>
      </c>
      <c r="I117" t="s">
        <v>588</v>
      </c>
      <c r="J117" t="e">
        <f>VLOOKUP(A117,[398]KGJ!$C$2:$F$152,4,FALSE)</f>
        <v>#N/A</v>
      </c>
      <c r="K117" t="str">
        <f t="shared" si="7"/>
        <v>ČEZ Distribuce, a.s.</v>
      </c>
      <c r="L117">
        <v>8</v>
      </c>
    </row>
    <row r="118" spans="1:12" x14ac:dyDescent="0.25">
      <c r="A118">
        <v>3631</v>
      </c>
      <c r="B118" t="str">
        <f>INDEX('[397]2019_11_nove'!$G$5:$G$250,MATCH("NA"&amp;$A118,'[397]2019_11_nove'!$U$5:$U$250,0),1)</f>
        <v>KJ - Sušice, Studentská</v>
      </c>
      <c r="C118" t="str">
        <f>INDEX('[397]2019_11_nove'!$F$5:$F$174,MATCH("NA"&amp;A118,'[397]2019_11_nove'!$U$5:$U$174,0))</f>
        <v>32708_T11</v>
      </c>
      <c r="D118">
        <f>INDEX('[397]2019_11_nove'!$J$5:$L$250,MATCH("NA"&amp;$A118,'[397]2019_11_nove'!$U$5:$U$250,0),1)</f>
        <v>286</v>
      </c>
      <c r="E118">
        <f>INDEX('[397]2019_11_nove'!$J$5:$L$250,MATCH("NA"&amp;$A118,'[397]2019_11_nove'!$U$5:$U$250,0),2)</f>
        <v>200</v>
      </c>
      <c r="F118">
        <f t="shared" si="8"/>
        <v>286</v>
      </c>
      <c r="G118">
        <f t="shared" si="9"/>
        <v>200</v>
      </c>
      <c r="H118">
        <v>0</v>
      </c>
      <c r="I118" t="s">
        <v>588</v>
      </c>
      <c r="J118" t="str">
        <f>VLOOKUP(A118,[398]KGJ!$C$2:$F$152,4,FALSE)</f>
        <v>859182400801044901</v>
      </c>
      <c r="K118" t="str">
        <f t="shared" si="7"/>
        <v>ČEZ Distribuce, a.s.</v>
      </c>
      <c r="L118">
        <v>8</v>
      </c>
    </row>
    <row r="119" spans="1:12" x14ac:dyDescent="0.25">
      <c r="A119">
        <v>3868</v>
      </c>
      <c r="B119" t="str">
        <f>INDEX('[397]2019_11_nove'!$G$5:$G$250,MATCH("NA"&amp;$A119,'[397]2019_11_nove'!$U$5:$U$250,0),1)</f>
        <v>KJ - Světlá nad Sázavou, Zámecká (areál sklárny)</v>
      </c>
      <c r="C119" t="str">
        <f>INDEX('[397]2019_11_nove'!$F$5:$F$174,MATCH("NA"&amp;A119,'[397]2019_11_nove'!$U$5:$U$174,0))</f>
        <v>32834_T11</v>
      </c>
      <c r="D119">
        <f>INDEX('[397]2019_11_nove'!$J$5:$L$250,MATCH("NA"&amp;$A119,'[397]2019_11_nove'!$U$5:$U$250,0),1)</f>
        <v>1245</v>
      </c>
      <c r="E119">
        <f>INDEX('[397]2019_11_nove'!$J$5:$L$250,MATCH("NA"&amp;$A119,'[397]2019_11_nove'!$U$5:$U$250,0),2)</f>
        <v>999</v>
      </c>
      <c r="F119">
        <f t="shared" si="8"/>
        <v>1245</v>
      </c>
      <c r="G119">
        <f t="shared" si="9"/>
        <v>999</v>
      </c>
      <c r="H119">
        <v>0</v>
      </c>
      <c r="I119" s="61" t="s">
        <v>583</v>
      </c>
      <c r="J119" t="str">
        <f>VLOOKUP(A119,[398]KGJ!$C$2:$F$152,4,FALSE)</f>
        <v>859182400708328982</v>
      </c>
      <c r="K119" t="str">
        <f t="shared" si="7"/>
        <v>ČEZ Distribuce, a.s.</v>
      </c>
      <c r="L119">
        <v>7</v>
      </c>
    </row>
    <row r="120" spans="1:12" x14ac:dyDescent="0.25">
      <c r="A120">
        <v>4404</v>
      </c>
      <c r="B120" t="str">
        <f>INDEX('[397]2019_11_nove'!$G$5:$G$250,MATCH("NA"&amp;$A120,'[397]2019_11_nove'!$U$5:$U$250,0),1)</f>
        <v>KJ - Špindlerův mlýn</v>
      </c>
      <c r="C120" t="str">
        <f>INDEX('[397]2019_11_nove'!$F$5:$F$174,MATCH("NA"&amp;A120,'[397]2019_11_nove'!$U$5:$U$174,0))</f>
        <v>33657_T11</v>
      </c>
      <c r="D120">
        <f>INDEX('[397]2019_11_nove'!$J$5:$L$250,MATCH("NA"&amp;$A120,'[397]2019_11_nove'!$U$5:$U$250,0),1)</f>
        <v>283</v>
      </c>
      <c r="E120">
        <f>INDEX('[397]2019_11_nove'!$J$5:$L$250,MATCH("NA"&amp;$A120,'[397]2019_11_nove'!$U$5:$U$250,0),2)</f>
        <v>189</v>
      </c>
      <c r="F120">
        <f t="shared" si="8"/>
        <v>283</v>
      </c>
      <c r="G120">
        <f t="shared" si="9"/>
        <v>189</v>
      </c>
      <c r="H120">
        <v>0</v>
      </c>
      <c r="I120" s="61" t="s">
        <v>1031</v>
      </c>
      <c r="J120" t="str">
        <f>VLOOKUP(A120,[398]KGJ!$C$2:$F$152,4,FALSE)</f>
        <v>859182400708552332</v>
      </c>
      <c r="K120" t="str">
        <f t="shared" si="7"/>
        <v>ČEZ Distribuce, a.s.</v>
      </c>
      <c r="L120">
        <v>7</v>
      </c>
    </row>
    <row r="121" spans="1:12" x14ac:dyDescent="0.25">
      <c r="A121">
        <v>3531</v>
      </c>
      <c r="B121" t="str">
        <f>INDEX('[397]2019_11_nove'!$G$5:$G$250,MATCH("NA"&amp;$A121,'[397]2019_11_nove'!$U$5:$U$250,0),1)</f>
        <v>KJ - Šternberk</v>
      </c>
      <c r="C121" t="str">
        <f>INDEX('[397]2019_11_nove'!$F$5:$F$174,MATCH("NA"&amp;A121,'[397]2019_11_nove'!$U$5:$U$174,0))</f>
        <v>32522_T11</v>
      </c>
      <c r="D121">
        <f>INDEX('[397]2019_11_nove'!$J$5:$L$250,MATCH("NA"&amp;$A121,'[397]2019_11_nove'!$U$5:$U$250,0),1)</f>
        <v>723</v>
      </c>
      <c r="E121">
        <f>INDEX('[397]2019_11_nove'!$J$5:$L$250,MATCH("NA"&amp;$A121,'[397]2019_11_nove'!$U$5:$U$250,0),2)</f>
        <v>600</v>
      </c>
      <c r="F121">
        <f t="shared" si="8"/>
        <v>723</v>
      </c>
      <c r="G121">
        <f t="shared" si="9"/>
        <v>600</v>
      </c>
      <c r="H121">
        <v>0</v>
      </c>
      <c r="I121" t="s">
        <v>589</v>
      </c>
      <c r="J121" t="str">
        <f>VLOOKUP(A121,[398]KGJ!$C$2:$F$152,4,FALSE)</f>
        <v>859182400511229612</v>
      </c>
      <c r="K121" t="str">
        <f t="shared" si="7"/>
        <v>ČEZ Distribuce, a.s.</v>
      </c>
      <c r="L121">
        <v>5</v>
      </c>
    </row>
    <row r="122" spans="1:12" x14ac:dyDescent="0.25">
      <c r="A122">
        <v>2857</v>
      </c>
      <c r="B122" t="str">
        <f>INDEX('[397]2019_11_nove'!$G$5:$G$250,MATCH("NA"&amp;$A122,'[397]2019_11_nove'!$U$5:$U$250,0),1)</f>
        <v>KJ - Šumperk</v>
      </c>
      <c r="C122" t="str">
        <f>INDEX('[397]2019_11_nove'!$F$5:$F$174,MATCH("NA"&amp;A122,'[397]2019_11_nove'!$U$5:$U$174,0))</f>
        <v>32085_T11</v>
      </c>
      <c r="D122">
        <f>INDEX('[397]2019_11_nove'!$J$5:$L$250,MATCH("NA"&amp;$A122,'[397]2019_11_nove'!$U$5:$U$250,0),1)</f>
        <v>1162</v>
      </c>
      <c r="E122">
        <f>INDEX('[397]2019_11_nove'!$J$5:$L$250,MATCH("NA"&amp;$A122,'[397]2019_11_nove'!$U$5:$U$250,0),2)</f>
        <v>999</v>
      </c>
      <c r="F122">
        <f t="shared" si="8"/>
        <v>1162</v>
      </c>
      <c r="G122">
        <f t="shared" si="9"/>
        <v>999</v>
      </c>
      <c r="H122">
        <v>0</v>
      </c>
      <c r="I122" t="s">
        <v>589</v>
      </c>
      <c r="J122" t="str">
        <f>VLOOKUP(A122,[398]KGJ!$C$2:$F$152,4,FALSE)</f>
        <v>859182400510995570</v>
      </c>
      <c r="K122" t="str">
        <f t="shared" si="7"/>
        <v>ČEZ Distribuce, a.s.</v>
      </c>
      <c r="L122">
        <v>5</v>
      </c>
    </row>
    <row r="123" spans="1:12" x14ac:dyDescent="0.25">
      <c r="A123">
        <v>4027</v>
      </c>
      <c r="B123" t="str">
        <f>INDEX('[397]2019_11_nove'!$G$5:$G$250,MATCH("NA"&amp;$A123,'[397]2019_11_nove'!$U$5:$U$250,0),1)</f>
        <v>KJ - Šumperk K2</v>
      </c>
      <c r="C123" t="str">
        <f>INDEX('[397]2019_11_nove'!$F$5:$F$174,MATCH("NA"&amp;A123,'[397]2019_11_nove'!$U$5:$U$174,0))</f>
        <v>33150_T11</v>
      </c>
      <c r="D123">
        <f>INDEX('[397]2019_11_nove'!$J$5:$L$250,MATCH("NA"&amp;$A123,'[397]2019_11_nove'!$U$5:$U$250,0),1)</f>
        <v>1268</v>
      </c>
      <c r="E123">
        <f>INDEX('[397]2019_11_nove'!$J$5:$L$250,MATCH("NA"&amp;$A123,'[397]2019_11_nove'!$U$5:$U$250,0),2)</f>
        <v>999</v>
      </c>
      <c r="F123">
        <f t="shared" si="8"/>
        <v>1268</v>
      </c>
      <c r="G123">
        <f t="shared" si="9"/>
        <v>999</v>
      </c>
      <c r="H123">
        <v>0</v>
      </c>
      <c r="I123" t="s">
        <v>589</v>
      </c>
      <c r="J123" t="str">
        <f>VLOOKUP(A123,[398]KGJ!$C$2:$F$152,4,FALSE)</f>
        <v>859182400511616122</v>
      </c>
      <c r="K123" t="str">
        <f t="shared" si="7"/>
        <v>ČEZ Distribuce, a.s.</v>
      </c>
      <c r="L123">
        <v>5</v>
      </c>
    </row>
    <row r="124" spans="1:12" x14ac:dyDescent="0.25">
      <c r="A124">
        <v>4028</v>
      </c>
      <c r="B124" t="str">
        <f>INDEX('[397]2019_11_nove'!$G$5:$G$250,MATCH("NA"&amp;$A124,'[397]2019_11_nove'!$U$5:$U$250,0),1)</f>
        <v>KJ - Šumperk K3</v>
      </c>
      <c r="C124" t="str">
        <f>INDEX('[397]2019_11_nove'!$F$5:$F$174,MATCH("NA"&amp;A124,'[397]2019_11_nove'!$U$5:$U$174,0))</f>
        <v>33050_T11</v>
      </c>
      <c r="D124">
        <f>INDEX('[397]2019_11_nove'!$J$5:$L$250,MATCH("NA"&amp;$A124,'[397]2019_11_nove'!$U$5:$U$250,0),1)</f>
        <v>1268</v>
      </c>
      <c r="E124">
        <f>INDEX('[397]2019_11_nove'!$J$5:$L$250,MATCH("NA"&amp;$A124,'[397]2019_11_nove'!$U$5:$U$250,0),2)</f>
        <v>999</v>
      </c>
      <c r="F124">
        <f t="shared" si="8"/>
        <v>1268</v>
      </c>
      <c r="G124">
        <f t="shared" si="9"/>
        <v>999</v>
      </c>
      <c r="H124">
        <v>0</v>
      </c>
      <c r="I124" t="s">
        <v>589</v>
      </c>
      <c r="J124" t="str">
        <f>VLOOKUP(A124,[398]KGJ!$C$2:$F$152,4,FALSE)</f>
        <v>859182400511614807</v>
      </c>
      <c r="K124" t="str">
        <f t="shared" si="7"/>
        <v>ČEZ Distribuce, a.s.</v>
      </c>
      <c r="L124">
        <v>5</v>
      </c>
    </row>
    <row r="125" spans="1:12" x14ac:dyDescent="0.25">
      <c r="A125">
        <v>3082</v>
      </c>
      <c r="B125" t="str">
        <f>INDEX('[397]2019_11_nove'!$G$5:$G$250,MATCH("NA"&amp;$A125,'[397]2019_11_nove'!$U$5:$U$250,0),1)</f>
        <v>KJ - Tanvald</v>
      </c>
      <c r="C125" t="str">
        <f>INDEX('[397]2019_11_nove'!$F$5:$F$174,MATCH("NA"&amp;A125,'[397]2019_11_nove'!$U$5:$U$174,0))</f>
        <v>32229_T11</v>
      </c>
      <c r="D125">
        <f>INDEX('[397]2019_11_nove'!$J$5:$L$250,MATCH("NA"&amp;$A125,'[397]2019_11_nove'!$U$5:$U$250,0),1)</f>
        <v>2254</v>
      </c>
      <c r="E125">
        <f>INDEX('[397]2019_11_nove'!$J$5:$L$250,MATCH("NA"&amp;$A125,'[397]2019_11_nove'!$U$5:$U$250,0),2)</f>
        <v>2000</v>
      </c>
      <c r="F125">
        <f t="shared" si="8"/>
        <v>2254</v>
      </c>
      <c r="G125">
        <f t="shared" si="9"/>
        <v>2000</v>
      </c>
      <c r="H125">
        <v>0</v>
      </c>
      <c r="I125" t="s">
        <v>586</v>
      </c>
      <c r="J125" t="str">
        <f>VLOOKUP(A125,[398]KGJ!$C$2:$F$152,4,FALSE)</f>
        <v>859182400408085246</v>
      </c>
      <c r="K125" t="str">
        <f t="shared" si="7"/>
        <v>ČEZ Distribuce, a.s.</v>
      </c>
      <c r="L125">
        <v>4</v>
      </c>
    </row>
    <row r="126" spans="1:12" x14ac:dyDescent="0.25">
      <c r="A126">
        <v>3928</v>
      </c>
      <c r="B126" t="str">
        <f>INDEX('[397]2019_11_nove'!$G$5:$G$250,MATCH("NA"&amp;$A126,'[397]2019_11_nove'!$U$5:$U$250,0),1)</f>
        <v>KJ - Tanvald ul. Vítězná</v>
      </c>
      <c r="C126" t="str">
        <f>INDEX('[397]2019_11_nove'!$F$5:$F$174,MATCH("NA"&amp;A126,'[397]2019_11_nove'!$U$5:$U$174,0))</f>
        <v>33093_T11</v>
      </c>
      <c r="D126">
        <f>INDEX('[397]2019_11_nove'!$J$5:$L$250,MATCH("NA"&amp;$A126,'[397]2019_11_nove'!$U$5:$U$250,0),1)</f>
        <v>300</v>
      </c>
      <c r="E126">
        <f>INDEX('[397]2019_11_nove'!$J$5:$L$250,MATCH("NA"&amp;$A126,'[397]2019_11_nove'!$U$5:$U$250,0),2)</f>
        <v>200</v>
      </c>
      <c r="F126">
        <f t="shared" si="8"/>
        <v>300</v>
      </c>
      <c r="G126">
        <f t="shared" si="9"/>
        <v>200</v>
      </c>
      <c r="H126">
        <v>0</v>
      </c>
      <c r="I126" t="s">
        <v>586</v>
      </c>
      <c r="J126" t="str">
        <f>VLOOKUP(A126,[398]KGJ!$C$2:$F$152,4,FALSE)</f>
        <v>859182400408555558</v>
      </c>
      <c r="K126" t="str">
        <f t="shared" si="7"/>
        <v>ČEZ Distribuce, a.s.</v>
      </c>
      <c r="L126">
        <v>4</v>
      </c>
    </row>
    <row r="127" spans="1:12" x14ac:dyDescent="0.25">
      <c r="A127">
        <v>4026</v>
      </c>
      <c r="B127" t="str">
        <f>INDEX('[397]2019_11_nove'!$G$5:$G$250,MATCH("NA"&amp;$A127,'[397]2019_11_nove'!$U$5:$U$250,0),1)</f>
        <v>KJ - ÚJV Řež</v>
      </c>
      <c r="C127" t="str">
        <f>INDEX('[397]2019_11_nove'!$F$5:$F$174,MATCH("NA"&amp;A127,'[397]2019_11_nove'!$U$5:$U$174,0))</f>
        <v>33114_T11</v>
      </c>
      <c r="D127">
        <f>INDEX('[397]2019_11_nove'!$J$5:$L$250,MATCH("NA"&amp;$A127,'[397]2019_11_nove'!$U$5:$U$250,0),1)</f>
        <v>1268</v>
      </c>
      <c r="E127">
        <f>INDEX('[397]2019_11_nove'!$J$5:$L$250,MATCH("NA"&amp;$A127,'[397]2019_11_nove'!$U$5:$U$250,0),2)</f>
        <v>999</v>
      </c>
      <c r="F127">
        <f t="shared" si="8"/>
        <v>1268</v>
      </c>
      <c r="G127">
        <f t="shared" si="9"/>
        <v>999</v>
      </c>
      <c r="H127">
        <v>0</v>
      </c>
      <c r="I127" t="s">
        <v>572</v>
      </c>
      <c r="J127" t="str">
        <f>VLOOKUP(A127,[398]KGJ!$C$2:$F$152,4,FALSE)</f>
        <v>859182400609618953</v>
      </c>
      <c r="K127" t="str">
        <f t="shared" si="7"/>
        <v>ČEZ Distribuce, a.s.</v>
      </c>
      <c r="L127">
        <v>6</v>
      </c>
    </row>
    <row r="128" spans="1:12" x14ac:dyDescent="0.25">
      <c r="A128">
        <v>2881</v>
      </c>
      <c r="B128" t="str">
        <f>INDEX('[397]2019_11_nove'!$G$5:$G$250,MATCH("NA"&amp;$A128,'[397]2019_11_nove'!$U$5:$U$250,0),1)</f>
        <v>KJ - Ústí nad Orlicí</v>
      </c>
      <c r="C128" t="str">
        <f>INDEX('[397]2019_11_nove'!$F$5:$F$174,MATCH("NA"&amp;A128,'[397]2019_11_nove'!$U$5:$U$174,0))</f>
        <v>31301_T11</v>
      </c>
      <c r="D128">
        <f>INDEX('[397]2019_11_nove'!$J$5:$L$250,MATCH("NA"&amp;$A128,'[397]2019_11_nove'!$U$5:$U$250,0),1)</f>
        <v>1791</v>
      </c>
      <c r="E128">
        <f>INDEX('[397]2019_11_nove'!$J$5:$L$250,MATCH("NA"&amp;$A128,'[397]2019_11_nove'!$U$5:$U$250,0),2)</f>
        <v>1560</v>
      </c>
      <c r="F128">
        <f t="shared" si="8"/>
        <v>1791</v>
      </c>
      <c r="G128">
        <f t="shared" si="9"/>
        <v>1560</v>
      </c>
      <c r="H128">
        <v>0</v>
      </c>
      <c r="I128" t="s">
        <v>584</v>
      </c>
      <c r="J128" t="str">
        <f>VLOOKUP(A128,[398]KGJ!$C$2:$F$152,4,FALSE)</f>
        <v>859182400707785489</v>
      </c>
      <c r="K128" t="str">
        <f t="shared" si="7"/>
        <v>ČEZ Distribuce, a.s.</v>
      </c>
      <c r="L128">
        <v>7</v>
      </c>
    </row>
    <row r="129" spans="1:12" x14ac:dyDescent="0.25">
      <c r="A129">
        <v>3081</v>
      </c>
      <c r="B129" t="str">
        <f>INDEX('[397]2019_11_nove'!$G$5:$G$250,MATCH("NA"&amp;$A129,'[397]2019_11_nove'!$U$5:$U$250,0),1)</f>
        <v>KJ - Ústí nad Orlicí, Okružní</v>
      </c>
      <c r="C129" t="str">
        <f>INDEX('[397]2019_11_nove'!$F$5:$F$174,MATCH("NA"&amp;A129,'[397]2019_11_nove'!$U$5:$U$174,0))</f>
        <v>32133_T11</v>
      </c>
      <c r="D129">
        <f>INDEX('[397]2019_11_nove'!$J$5:$L$250,MATCH("NA"&amp;$A129,'[397]2019_11_nove'!$U$5:$U$250,0),1)</f>
        <v>723</v>
      </c>
      <c r="E129">
        <f>INDEX('[397]2019_11_nove'!$J$5:$L$250,MATCH("NA"&amp;$A129,'[397]2019_11_nove'!$U$5:$U$250,0),2)</f>
        <v>600</v>
      </c>
      <c r="F129">
        <f t="shared" si="8"/>
        <v>723</v>
      </c>
      <c r="G129">
        <f t="shared" si="9"/>
        <v>600</v>
      </c>
      <c r="H129">
        <v>0</v>
      </c>
      <c r="I129" t="s">
        <v>584</v>
      </c>
      <c r="J129" t="str">
        <f>VLOOKUP(A129,[398]KGJ!$C$2:$F$152,4,FALSE)</f>
        <v>859182400707906143</v>
      </c>
      <c r="K129" t="str">
        <f t="shared" si="7"/>
        <v>ČEZ Distribuce, a.s.</v>
      </c>
      <c r="L129">
        <v>7</v>
      </c>
    </row>
    <row r="130" spans="1:12" x14ac:dyDescent="0.25">
      <c r="A130">
        <v>2880</v>
      </c>
      <c r="B130" t="str">
        <f>INDEX('[397]2019_11_nove'!$G$5:$G$250,MATCH("NA"&amp;$A130,'[397]2019_11_nove'!$U$5:$U$250,0),1)</f>
        <v>KJ - Vamberk</v>
      </c>
      <c r="C130" t="str">
        <f>INDEX('[397]2019_11_nove'!$F$5:$F$174,MATCH("NA"&amp;A130,'[397]2019_11_nove'!$U$5:$U$174,0))</f>
        <v>30786_T11</v>
      </c>
      <c r="D130">
        <f>INDEX('[397]2019_11_nove'!$J$5:$L$250,MATCH("NA"&amp;$A130,'[397]2019_11_nove'!$U$5:$U$250,0),1)</f>
        <v>1791</v>
      </c>
      <c r="E130">
        <f>INDEX('[397]2019_11_nove'!$J$5:$L$250,MATCH("NA"&amp;$A130,'[397]2019_11_nove'!$U$5:$U$250,0),2)</f>
        <v>1560</v>
      </c>
      <c r="F130">
        <f t="shared" ref="F130:F154" si="10">SUMIFS($D$2:$D$181,$C$2:$C$181,C130)</f>
        <v>1791</v>
      </c>
      <c r="G130">
        <f t="shared" ref="G130:G154" si="11">SUMIFS($E$2:$E$181,$C$2:$C$181,C130)</f>
        <v>1560</v>
      </c>
      <c r="H130">
        <v>0</v>
      </c>
      <c r="I130" t="s">
        <v>1031</v>
      </c>
      <c r="J130" t="str">
        <f>VLOOKUP(A130,[398]KGJ!$C$2:$F$152,4,FALSE)</f>
        <v>859182400707752221</v>
      </c>
      <c r="K130" t="str">
        <f t="shared" si="7"/>
        <v>ČEZ Distribuce, a.s.</v>
      </c>
      <c r="L130">
        <v>7</v>
      </c>
    </row>
    <row r="131" spans="1:12" x14ac:dyDescent="0.25">
      <c r="A131">
        <v>4243</v>
      </c>
      <c r="B131" t="str">
        <f>INDEX('[397]2019_11_nove'!$G$5:$G$250,MATCH("NA"&amp;$A131,'[397]2019_11_nove'!$U$5:$U$250,0),1)</f>
        <v>KJ - Veselí nad Lužnicí</v>
      </c>
      <c r="C131" t="str">
        <f>INDEX('[397]2019_11_nove'!$F$5:$F$174,MATCH("NA"&amp;A131,'[397]2019_11_nove'!$U$5:$U$174,0))</f>
        <v>33346_T11</v>
      </c>
      <c r="D131">
        <f>INDEX('[397]2019_11_nove'!$J$5:$L$250,MATCH("NA"&amp;$A131,'[397]2019_11_nove'!$U$5:$U$250,0),1)</f>
        <v>945</v>
      </c>
      <c r="E131">
        <f>INDEX('[397]2019_11_nove'!$J$5:$L$250,MATCH("NA"&amp;$A131,'[397]2019_11_nove'!$U$5:$U$250,0),2)</f>
        <v>800</v>
      </c>
      <c r="F131">
        <f t="shared" si="10"/>
        <v>945</v>
      </c>
      <c r="G131">
        <f t="shared" si="11"/>
        <v>800</v>
      </c>
      <c r="H131">
        <v>0</v>
      </c>
      <c r="I131" t="s">
        <v>590</v>
      </c>
      <c r="J131" t="str">
        <f>VLOOKUP(A131,[398]KGJ!$C$2:$F$152,4,FALSE)</f>
        <v>859182400106112329</v>
      </c>
      <c r="K131" t="str">
        <f t="shared" ref="K131:K156" si="12">IF(L131&lt;3,"EG.D, a.s.",IF(L131=3,"PRE distribuce, a.s.","ČEZ Distribuce, a.s."))</f>
        <v>EG.D, a.s.</v>
      </c>
      <c r="L131">
        <v>1</v>
      </c>
    </row>
    <row r="132" spans="1:12" x14ac:dyDescent="0.25">
      <c r="A132">
        <v>2641</v>
      </c>
      <c r="B132" t="str">
        <f>INDEX('[397]2019_11_nove'!$G$5:$G$250,MATCH("NA"&amp;$A132,'[397]2019_11_nove'!$U$5:$U$250,0),1)</f>
        <v>KJ - Vrchlabí, připojení Liščí kopec</v>
      </c>
      <c r="C132" t="str">
        <f>INDEX('[397]2019_11_nove'!$F$5:$F$174,MATCH("NA"&amp;A132,'[397]2019_11_nove'!$U$5:$U$174,0))</f>
        <v>23715_T11</v>
      </c>
      <c r="D132">
        <f>INDEX('[397]2019_11_nove'!$J$5:$L$250,MATCH("NA"&amp;$A132,'[397]2019_11_nove'!$U$5:$U$250,0),1)</f>
        <v>1995</v>
      </c>
      <c r="E132">
        <f>INDEX('[397]2019_11_nove'!$J$5:$L$250,MATCH("NA"&amp;$A132,'[397]2019_11_nove'!$U$5:$U$250,0),2)</f>
        <v>1560</v>
      </c>
      <c r="F132">
        <f t="shared" si="10"/>
        <v>1995</v>
      </c>
      <c r="G132">
        <f t="shared" si="11"/>
        <v>1560</v>
      </c>
      <c r="H132">
        <v>0</v>
      </c>
      <c r="I132" t="s">
        <v>1031</v>
      </c>
      <c r="J132" t="str">
        <f>VLOOKUP(A132,[398]KGJ!$C$2:$F$152,4,FALSE)</f>
        <v>859182400707765207</v>
      </c>
      <c r="K132" t="str">
        <f t="shared" si="12"/>
        <v>ČEZ Distribuce, a.s.</v>
      </c>
      <c r="L132">
        <v>7</v>
      </c>
    </row>
    <row r="133" spans="1:12" x14ac:dyDescent="0.25">
      <c r="A133">
        <v>2642</v>
      </c>
      <c r="B133" t="str">
        <f>INDEX('[397]2019_11_nove'!$G$5:$G$250,MATCH("NA"&amp;$A133,'[397]2019_11_nove'!$U$5:$U$250,0),1)</f>
        <v>KJ - Vrchlabí, připojení Liščí kopec</v>
      </c>
      <c r="C133" t="str">
        <f>INDEX('[397]2019_11_nove'!$F$5:$F$174,MATCH("NA"&amp;A133,'[397]2019_11_nove'!$U$5:$U$174,0))</f>
        <v>23721_T11</v>
      </c>
      <c r="D133">
        <f>INDEX('[397]2019_11_nove'!$J$5:$L$250,MATCH("NA"&amp;$A133,'[397]2019_11_nove'!$U$5:$U$250,0),1)</f>
        <v>1791</v>
      </c>
      <c r="E133">
        <f>INDEX('[397]2019_11_nove'!$J$5:$L$250,MATCH("NA"&amp;$A133,'[397]2019_11_nove'!$U$5:$U$250,0),2)</f>
        <v>1560</v>
      </c>
      <c r="F133">
        <f t="shared" si="10"/>
        <v>1791</v>
      </c>
      <c r="G133">
        <f t="shared" si="11"/>
        <v>1560</v>
      </c>
      <c r="H133">
        <v>0</v>
      </c>
      <c r="I133" t="s">
        <v>1031</v>
      </c>
      <c r="J133" t="str">
        <f>VLOOKUP(A133,[398]KGJ!$C$2:$F$152,4,FALSE)</f>
        <v>859182400707765306</v>
      </c>
      <c r="K133" t="str">
        <f t="shared" si="12"/>
        <v>ČEZ Distribuce, a.s.</v>
      </c>
      <c r="L133">
        <v>7</v>
      </c>
    </row>
    <row r="134" spans="1:12" x14ac:dyDescent="0.25">
      <c r="A134">
        <v>2703</v>
      </c>
      <c r="B134" t="str">
        <f>INDEX('[397]2019_11_nove'!$G$5:$G$250,MATCH("NA"&amp;$A134,'[397]2019_11_nove'!$U$5:$U$250,0),1)</f>
        <v>KJ - Vysoké Mýto, Generála Svatoně (kotelna Vanice)</v>
      </c>
      <c r="C134" t="str">
        <f>INDEX('[397]2019_11_nove'!$F$5:$F$174,MATCH("NA"&amp;A134,'[397]2019_11_nove'!$U$5:$U$174,0))</f>
        <v>25668_T11</v>
      </c>
      <c r="D134">
        <f>INDEX('[397]2019_11_nove'!$J$5:$L$250,MATCH("NA"&amp;$A134,'[397]2019_11_nove'!$U$5:$U$250,0),1)</f>
        <v>808</v>
      </c>
      <c r="E134">
        <f>INDEX('[397]2019_11_nove'!$J$5:$L$250,MATCH("NA"&amp;$A134,'[397]2019_11_nove'!$U$5:$U$250,0),2)</f>
        <v>600</v>
      </c>
      <c r="F134">
        <f t="shared" si="10"/>
        <v>808</v>
      </c>
      <c r="G134">
        <f t="shared" si="11"/>
        <v>600</v>
      </c>
      <c r="H134">
        <v>0</v>
      </c>
      <c r="I134" t="s">
        <v>584</v>
      </c>
      <c r="J134" t="str">
        <f>VLOOKUP(A134,[398]KGJ!$C$2:$F$152,4,FALSE)</f>
        <v>859182400707792340</v>
      </c>
      <c r="K134" t="str">
        <f t="shared" si="12"/>
        <v>ČEZ Distribuce, a.s.</v>
      </c>
      <c r="L134">
        <v>7</v>
      </c>
    </row>
    <row r="135" spans="1:12" x14ac:dyDescent="0.25">
      <c r="A135">
        <v>2704</v>
      </c>
      <c r="B135" t="str">
        <f>INDEX('[397]2019_11_nove'!$G$5:$G$250,MATCH("NA"&amp;$A135,'[397]2019_11_nove'!$U$5:$U$250,0),1)</f>
        <v>KJ - Vysoké Mýto, Prokopa Velikého (kotelna Družba)</v>
      </c>
      <c r="C135" t="str">
        <f>INDEX('[397]2019_11_nove'!$F$5:$F$174,MATCH("NA"&amp;A135,'[397]2019_11_nove'!$U$5:$U$174,0))</f>
        <v>25669_T11</v>
      </c>
      <c r="D135">
        <f>INDEX('[397]2019_11_nove'!$J$5:$L$250,MATCH("NA"&amp;$A135,'[397]2019_11_nove'!$U$5:$U$250,0),1)</f>
        <v>529</v>
      </c>
      <c r="E135">
        <f>INDEX('[397]2019_11_nove'!$J$5:$L$250,MATCH("NA"&amp;$A135,'[397]2019_11_nove'!$U$5:$U$250,0),2)</f>
        <v>400</v>
      </c>
      <c r="F135">
        <f t="shared" si="10"/>
        <v>529</v>
      </c>
      <c r="G135">
        <f t="shared" si="11"/>
        <v>400</v>
      </c>
      <c r="H135">
        <v>0</v>
      </c>
      <c r="I135" t="s">
        <v>584</v>
      </c>
      <c r="J135" t="str">
        <f>VLOOKUP(A135,[398]KGJ!$C$2:$F$152,4,FALSE)</f>
        <v>859182400707814950</v>
      </c>
      <c r="K135" t="str">
        <f t="shared" si="12"/>
        <v>ČEZ Distribuce, a.s.</v>
      </c>
      <c r="L135">
        <v>7</v>
      </c>
    </row>
    <row r="136" spans="1:12" x14ac:dyDescent="0.25">
      <c r="A136">
        <v>3939</v>
      </c>
      <c r="B136" t="str">
        <f>INDEX('[397]2019_11_nove'!$G$5:$G$250,MATCH("NA"&amp;$A136,'[397]2019_11_nove'!$U$5:$U$250,0),1)</f>
        <v>KJ - Zákupy</v>
      </c>
      <c r="C136" t="str">
        <f>INDEX('[397]2019_11_nove'!$F$5:$F$174,MATCH("NA"&amp;A136,'[397]2019_11_nove'!$U$5:$U$174,0))</f>
        <v>32812_T11</v>
      </c>
      <c r="D136">
        <f>INDEX('[397]2019_11_nove'!$J$5:$L$250,MATCH("NA"&amp;$A136,'[397]2019_11_nove'!$U$5:$U$250,0),1)</f>
        <v>286</v>
      </c>
      <c r="E136">
        <f>INDEX('[397]2019_11_nove'!$J$5:$L$250,MATCH("NA"&amp;$A136,'[397]2019_11_nove'!$U$5:$U$250,0),2)</f>
        <v>200</v>
      </c>
      <c r="F136">
        <f t="shared" si="10"/>
        <v>286</v>
      </c>
      <c r="G136">
        <f t="shared" si="11"/>
        <v>200</v>
      </c>
      <c r="H136">
        <v>0</v>
      </c>
      <c r="I136" s="61" t="s">
        <v>586</v>
      </c>
      <c r="J136" t="str">
        <f>VLOOKUP(A136,[398]KGJ!$C$2:$F$152,4,FALSE)</f>
        <v>859182400408400223</v>
      </c>
      <c r="K136" t="str">
        <f t="shared" si="12"/>
        <v>ČEZ Distribuce, a.s.</v>
      </c>
      <c r="L136">
        <v>4</v>
      </c>
    </row>
    <row r="137" spans="1:12" x14ac:dyDescent="0.25">
      <c r="A137">
        <v>2381</v>
      </c>
      <c r="B137" t="str">
        <f>INDEX('[397]2019_11_nove'!$G$5:$G$250,MATCH("NA"&amp;$A137,'[397]2019_11_nove'!$U$5:$U$250,0),1)</f>
        <v>Kotelna - ZŠ Velká Chuchle</v>
      </c>
      <c r="C137" t="str">
        <f>INDEX('[397]2019_11_nove'!$F$5:$F$174,MATCH("NA"&amp;A137,'[397]2019_11_nove'!$U$5:$U$174,0))</f>
        <v>15947_T11</v>
      </c>
      <c r="D137">
        <f>INDEX('[397]2019_11_nove'!$J$5:$L$250,MATCH("NA"&amp;$A137,'[397]2019_11_nove'!$U$5:$U$250,0),1)</f>
        <v>62</v>
      </c>
      <c r="E137">
        <f>INDEX('[397]2019_11_nove'!$J$5:$L$250,MATCH("NA"&amp;$A137,'[397]2019_11_nove'!$U$5:$U$250,0),2)</f>
        <v>30</v>
      </c>
      <c r="F137">
        <f t="shared" si="10"/>
        <v>62</v>
      </c>
      <c r="G137">
        <f t="shared" si="11"/>
        <v>30</v>
      </c>
      <c r="H137">
        <v>1</v>
      </c>
      <c r="I137" t="s">
        <v>591</v>
      </c>
      <c r="J137" t="str">
        <f>VLOOKUP(A137,[398]KGJ!$C$2:$F$152,4,FALSE)</f>
        <v>859182400310962253</v>
      </c>
      <c r="K137" t="str">
        <f t="shared" si="12"/>
        <v>PRE distribuce, a.s.</v>
      </c>
      <c r="L137">
        <v>3</v>
      </c>
    </row>
    <row r="138" spans="1:12" x14ac:dyDescent="0.25">
      <c r="A138">
        <v>2157</v>
      </c>
      <c r="B138" t="str">
        <f>INDEX('[397]2019_11_nove'!$G$5:$G$250,MATCH("NA"&amp;$A138,'[397]2019_11_nove'!$U$5:$U$250,0),1)</f>
        <v>Kotelna Frýdlant</v>
      </c>
      <c r="C138" t="str">
        <f>INDEX('[397]2019_11_nove'!$F$5:$F$174,MATCH("NA"&amp;A138,'[397]2019_11_nove'!$U$5:$U$174,0))</f>
        <v>09439_T11</v>
      </c>
      <c r="D138">
        <f>INDEX('[397]2019_11_nove'!$J$5:$L$250,MATCH("NA"&amp;$A138,'[397]2019_11_nove'!$U$5:$U$250,0),1)</f>
        <v>1243</v>
      </c>
      <c r="E138">
        <f>INDEX('[397]2019_11_nove'!$J$5:$L$250,MATCH("NA"&amp;$A138,'[397]2019_11_nove'!$U$5:$U$250,0),2)</f>
        <v>1169</v>
      </c>
      <c r="F138">
        <f t="shared" si="10"/>
        <v>1497</v>
      </c>
      <c r="G138">
        <f t="shared" si="11"/>
        <v>1349</v>
      </c>
      <c r="H138">
        <v>1</v>
      </c>
      <c r="I138" t="s">
        <v>586</v>
      </c>
      <c r="J138" t="str">
        <f>VLOOKUP(A138,[398]KGJ!$C$2:$F$152,4,FALSE)</f>
        <v>859182400408107597</v>
      </c>
      <c r="K138" t="str">
        <f t="shared" si="12"/>
        <v>ČEZ Distribuce, a.s.</v>
      </c>
      <c r="L138">
        <v>4</v>
      </c>
    </row>
    <row r="139" spans="1:12" x14ac:dyDescent="0.25">
      <c r="A139">
        <v>1747</v>
      </c>
      <c r="B139" t="str">
        <f>INDEX('[397]2019_11_nove'!$G$5:$G$250,MATCH("NA"&amp;$A139,'[397]2019_11_nove'!$U$5:$U$250,0),1)</f>
        <v>Kotelna Govorova - Smiřice</v>
      </c>
      <c r="C139" t="str">
        <f>INDEX('[397]2019_11_nove'!$F$5:$F$174,MATCH("NA"&amp;A139,'[397]2019_11_nove'!$U$5:$U$174,0))</f>
        <v>02791_T11</v>
      </c>
      <c r="D139">
        <f>INDEX('[397]2019_11_nove'!$J$5:$L$250,MATCH("NA"&amp;$A139,'[397]2019_11_nove'!$U$5:$U$250,0),1)</f>
        <v>234</v>
      </c>
      <c r="E139">
        <f>INDEX('[397]2019_11_nove'!$J$5:$L$250,MATCH("NA"&amp;$A139,'[397]2019_11_nove'!$U$5:$U$250,0),2)</f>
        <v>170</v>
      </c>
      <c r="F139">
        <f t="shared" si="10"/>
        <v>234</v>
      </c>
      <c r="G139">
        <f t="shared" si="11"/>
        <v>170</v>
      </c>
      <c r="H139">
        <v>1</v>
      </c>
      <c r="I139" t="s">
        <v>1031</v>
      </c>
      <c r="J139" t="str">
        <f>VLOOKUP(A139,[398]KGJ!$C$2:$F$152,4,FALSE)</f>
        <v>859182400707311480</v>
      </c>
      <c r="K139" t="str">
        <f t="shared" si="12"/>
        <v>ČEZ Distribuce, a.s.</v>
      </c>
      <c r="L139">
        <v>7</v>
      </c>
    </row>
    <row r="140" spans="1:12" x14ac:dyDescent="0.25">
      <c r="A140">
        <v>2947</v>
      </c>
      <c r="B140" t="str">
        <f>INDEX('[397]2019_11_nove'!$G$5:$G$250,MATCH("NA"&amp;$A140,'[397]2019_11_nove'!$U$5:$U$250,0),1)</f>
        <v>Kotelna Humpolec</v>
      </c>
      <c r="C140" t="str">
        <f>INDEX('[397]2019_11_nove'!$F$5:$F$174,MATCH("NA"&amp;A140,'[397]2019_11_nove'!$U$5:$U$174,0))</f>
        <v>00328_T11</v>
      </c>
      <c r="D140">
        <f>INDEX('[397]2019_11_nove'!$J$5:$L$250,MATCH("NA"&amp;$A140,'[397]2019_11_nove'!$U$5:$U$250,0),1)</f>
        <v>184</v>
      </c>
      <c r="E140">
        <f>INDEX('[397]2019_11_nove'!$J$5:$L$250,MATCH("NA"&amp;$A140,'[397]2019_11_nove'!$U$5:$U$250,0),2)</f>
        <v>125</v>
      </c>
      <c r="F140">
        <f t="shared" si="10"/>
        <v>184</v>
      </c>
      <c r="G140">
        <f t="shared" si="11"/>
        <v>125</v>
      </c>
      <c r="H140">
        <v>1</v>
      </c>
      <c r="I140" t="s">
        <v>583</v>
      </c>
      <c r="J140" t="str">
        <f>VLOOKUP(A140,[398]KGJ!$C$2:$F$152,4,FALSE)</f>
        <v>859182400105435023</v>
      </c>
      <c r="K140" t="str">
        <f t="shared" si="12"/>
        <v>EG.D, a.s.</v>
      </c>
      <c r="L140">
        <v>1</v>
      </c>
    </row>
    <row r="141" spans="1:12" x14ac:dyDescent="0.25">
      <c r="A141">
        <v>1780</v>
      </c>
      <c r="B141" t="str">
        <f>INDEX('[397]2019_11_nove'!$G$5:$G$250,MATCH("NA"&amp;$A141,'[397]2019_11_nove'!$U$5:$U$250,0),1)</f>
        <v>Kotelna Krátká - Železná Ruda</v>
      </c>
      <c r="C141" t="str">
        <f>INDEX('[397]2019_11_nove'!$F$5:$F$174,MATCH("NA"&amp;A141,'[397]2019_11_nove'!$U$5:$U$174,0))</f>
        <v>02966_T11</v>
      </c>
      <c r="D141">
        <f>INDEX('[397]2019_11_nove'!$J$5:$L$250,MATCH("NA"&amp;$A141,'[397]2019_11_nove'!$U$5:$U$250,0),1)</f>
        <v>19</v>
      </c>
      <c r="E141">
        <f>INDEX('[397]2019_11_nove'!$J$5:$L$250,MATCH("NA"&amp;$A141,'[397]2019_11_nove'!$U$5:$U$250,0),2)</f>
        <v>8</v>
      </c>
      <c r="F141">
        <f t="shared" si="10"/>
        <v>253</v>
      </c>
      <c r="G141">
        <f t="shared" si="11"/>
        <v>178</v>
      </c>
      <c r="H141">
        <v>1</v>
      </c>
      <c r="I141" t="s">
        <v>588</v>
      </c>
      <c r="J141" t="str">
        <f>VLOOKUP(A141,[398]KGJ!$C$2:$F$152,4,FALSE)</f>
        <v>859182400800579046</v>
      </c>
      <c r="K141" t="str">
        <f t="shared" si="12"/>
        <v>ČEZ Distribuce, a.s.</v>
      </c>
      <c r="L141">
        <v>8</v>
      </c>
    </row>
    <row r="142" spans="1:12" x14ac:dyDescent="0.25">
      <c r="A142">
        <v>1746</v>
      </c>
      <c r="B142" t="str">
        <f>INDEX('[397]2019_11_nove'!$G$5:$G$250,MATCH("NA"&amp;$A142,'[397]2019_11_nove'!$U$5:$U$250,0),1)</f>
        <v>Kotelna Krátká - Železná Ruda</v>
      </c>
      <c r="C142" t="str">
        <f>INDEX('[397]2019_11_nove'!$F$5:$F$174,MATCH("NA"&amp;A142,'[397]2019_11_nove'!$U$5:$U$174,0))</f>
        <v>02966_T11</v>
      </c>
      <c r="D142">
        <f>INDEX('[397]2019_11_nove'!$J$5:$L$250,MATCH("NA"&amp;$A142,'[397]2019_11_nove'!$U$5:$U$250,0),1)</f>
        <v>234</v>
      </c>
      <c r="E142">
        <f>INDEX('[397]2019_11_nove'!$J$5:$L$250,MATCH("NA"&amp;$A142,'[397]2019_11_nove'!$U$5:$U$250,0),2)</f>
        <v>170</v>
      </c>
      <c r="F142">
        <f t="shared" si="10"/>
        <v>253</v>
      </c>
      <c r="G142">
        <f t="shared" si="11"/>
        <v>178</v>
      </c>
      <c r="H142">
        <v>1</v>
      </c>
      <c r="I142" t="s">
        <v>588</v>
      </c>
      <c r="J142" t="str">
        <f>VLOOKUP(A142,[398]KGJ!$C$2:$F$152,4,FALSE)</f>
        <v>859182400800922224</v>
      </c>
      <c r="K142" t="str">
        <f t="shared" si="12"/>
        <v>ČEZ Distribuce, a.s.</v>
      </c>
      <c r="L142">
        <v>8</v>
      </c>
    </row>
    <row r="143" spans="1:12" x14ac:dyDescent="0.25">
      <c r="A143">
        <v>1777</v>
      </c>
      <c r="B143" t="str">
        <f>INDEX('[397]2019_11_nove'!$G$5:$G$250,MATCH("NA"&amp;$A143,'[397]2019_11_nove'!$U$5:$U$250,0),1)</f>
        <v>Kotelna Smiřice ZŠ Micro 8</v>
      </c>
      <c r="C143" t="s">
        <v>743</v>
      </c>
      <c r="D143">
        <f>INDEX('[397]2019_11_nove'!$J$5:$L$250,MATCH("NA"&amp;$A143,'[397]2019_11_nove'!$U$5:$U$250,0),1)</f>
        <v>19</v>
      </c>
      <c r="E143">
        <f>INDEX('[397]2019_11_nove'!$J$5:$L$250,MATCH("NA"&amp;$A143,'[397]2019_11_nove'!$U$5:$U$250,0),2)</f>
        <v>8</v>
      </c>
      <c r="F143">
        <f t="shared" si="10"/>
        <v>19</v>
      </c>
      <c r="G143">
        <f t="shared" si="11"/>
        <v>8</v>
      </c>
      <c r="H143">
        <v>1</v>
      </c>
      <c r="I143" t="s">
        <v>1031</v>
      </c>
      <c r="J143" t="str">
        <f>VLOOKUP(A143,[398]KGJ!$C$2:$F$152,4,FALSE)</f>
        <v>859182400707578715</v>
      </c>
      <c r="K143" t="str">
        <f t="shared" si="12"/>
        <v>ČEZ Distribuce, a.s.</v>
      </c>
      <c r="L143">
        <v>7</v>
      </c>
    </row>
    <row r="144" spans="1:12" x14ac:dyDescent="0.25">
      <c r="A144">
        <v>2043</v>
      </c>
      <c r="B144" t="str">
        <f>INDEX('[397]2019_11_nove'!$G$5:$G$250,MATCH("NA"&amp;$A144,'[397]2019_11_nove'!$U$5:$U$250,0),1)</f>
        <v>Kotelna Světlá - Bradlo</v>
      </c>
      <c r="C144" t="str">
        <f>INDEX('[397]2019_11_nove'!$F$5:$F$174,MATCH("NA"&amp;A144,'[397]2019_11_nove'!$U$5:$U$174,0))</f>
        <v>00317_T11</v>
      </c>
      <c r="D144">
        <f>INDEX('[397]2019_11_nove'!$J$5:$L$250,MATCH("NA"&amp;$A144,'[397]2019_11_nove'!$U$5:$U$250,0),1)</f>
        <v>2161</v>
      </c>
      <c r="E144">
        <f>INDEX('[397]2019_11_nove'!$J$5:$L$250,MATCH("NA"&amp;$A144,'[397]2019_11_nove'!$U$5:$U$250,0),2)</f>
        <v>2014</v>
      </c>
      <c r="F144">
        <f t="shared" si="10"/>
        <v>2161</v>
      </c>
      <c r="G144">
        <f t="shared" si="11"/>
        <v>2014</v>
      </c>
      <c r="H144">
        <v>1</v>
      </c>
      <c r="I144" t="s">
        <v>583</v>
      </c>
      <c r="J144" t="str">
        <f>VLOOKUP(A144,[398]KGJ!$C$2:$F$152,4,FALSE)</f>
        <v>859182400707934900</v>
      </c>
      <c r="K144" t="str">
        <f t="shared" si="12"/>
        <v>ČEZ Distribuce, a.s.</v>
      </c>
      <c r="L144">
        <v>7</v>
      </c>
    </row>
    <row r="145" spans="1:12" x14ac:dyDescent="0.25">
      <c r="A145">
        <v>4421</v>
      </c>
      <c r="B145" t="str">
        <f>INDEX('[397]2019_11_nove'!$G$5:$G$250,MATCH("NA"&amp;$A145,'[397]2019_11_nove'!$U$5:$U$250,0),1)</f>
        <v>Kotelna Svitavy - Dimitrovova/Lázeňská</v>
      </c>
      <c r="C145" t="str">
        <f>INDEX('[397]2019_11_nove'!$F$5:$F$174,MATCH("NA"&amp;A145,'[397]2019_11_nove'!$U$5:$U$174,0))</f>
        <v>00316_T11</v>
      </c>
      <c r="D145">
        <f>INDEX('[397]2019_11_nove'!$J$5:$L$250,MATCH("NA"&amp;$A145,'[397]2019_11_nove'!$U$5:$U$250,0),1)</f>
        <v>280</v>
      </c>
      <c r="E145">
        <f>INDEX('[397]2019_11_nove'!$J$5:$L$250,MATCH("NA"&amp;$A145,'[397]2019_11_nove'!$U$5:$U$250,0),2)</f>
        <v>200</v>
      </c>
      <c r="F145">
        <f t="shared" si="10"/>
        <v>280</v>
      </c>
      <c r="G145">
        <f t="shared" si="11"/>
        <v>200</v>
      </c>
      <c r="H145">
        <v>1</v>
      </c>
      <c r="I145" t="s">
        <v>584</v>
      </c>
      <c r="J145" t="str">
        <f>VLOOKUP(A145,[398]KGJ!$C$2:$F$152,4,FALSE)</f>
        <v>859182400707935259</v>
      </c>
      <c r="K145" t="str">
        <f t="shared" si="12"/>
        <v>ČEZ Distribuce, a.s.</v>
      </c>
      <c r="L145">
        <v>7</v>
      </c>
    </row>
    <row r="146" spans="1:12" x14ac:dyDescent="0.25">
      <c r="A146">
        <v>4380</v>
      </c>
      <c r="B146" t="str">
        <f>INDEX('[397]2019_11_nove'!$G$5:$G$250,MATCH("NA"&amp;$A146,'[397]2019_11_nove'!$U$5:$U$250,0),1)</f>
        <v>Kotelna Svitavy - Tovární</v>
      </c>
      <c r="C146" t="str">
        <f>INDEX('[397]2019_11_nove'!$F$5:$F$174,MATCH("NA"&amp;A146,'[397]2019_11_nove'!$U$5:$U$174,0))</f>
        <v>00315_T11</v>
      </c>
      <c r="D146">
        <f>INDEX('[397]2019_11_nove'!$J$5:$L$250,MATCH("NA"&amp;$A146,'[397]2019_11_nove'!$U$5:$U$250,0),1)</f>
        <v>748</v>
      </c>
      <c r="E146">
        <f>INDEX('[397]2019_11_nove'!$J$5:$L$250,MATCH("NA"&amp;$A146,'[397]2019_11_nove'!$U$5:$U$250,0),2)</f>
        <v>600</v>
      </c>
      <c r="F146">
        <f t="shared" si="10"/>
        <v>748</v>
      </c>
      <c r="G146">
        <f t="shared" si="11"/>
        <v>600</v>
      </c>
      <c r="H146">
        <v>1</v>
      </c>
      <c r="I146" t="s">
        <v>584</v>
      </c>
      <c r="J146" t="str">
        <f>VLOOKUP(A146,[398]KGJ!$C$2:$F$152,4,FALSE)</f>
        <v>859182400708551878</v>
      </c>
      <c r="K146" t="str">
        <f t="shared" si="12"/>
        <v>ČEZ Distribuce, a.s.</v>
      </c>
      <c r="L146">
        <v>7</v>
      </c>
    </row>
    <row r="147" spans="1:12" x14ac:dyDescent="0.25">
      <c r="A147">
        <v>2658</v>
      </c>
      <c r="B147" t="str">
        <f>INDEX('[397]2019_11_nove'!$G$5:$G$250,MATCH("NA"&amp;$A147,'[397]2019_11_nove'!$U$5:$U$250,0),1)</f>
        <v>Kotelna Svitavy - Větrná</v>
      </c>
      <c r="C147" t="str">
        <f>INDEX('[397]2019_11_nove'!$F$5:$F$174,MATCH("NA"&amp;A147,'[397]2019_11_nove'!$U$5:$U$174,0))</f>
        <v>00314_T11</v>
      </c>
      <c r="D147">
        <f>INDEX('[397]2019_11_nove'!$J$5:$L$250,MATCH("NA"&amp;$A147,'[397]2019_11_nove'!$U$5:$U$250,0),1)</f>
        <v>2254</v>
      </c>
      <c r="E147">
        <f>INDEX('[397]2019_11_nove'!$J$5:$L$250,MATCH("NA"&amp;$A147,'[397]2019_11_nove'!$U$5:$U$250,0),2)</f>
        <v>2000</v>
      </c>
      <c r="F147">
        <f t="shared" si="10"/>
        <v>2254</v>
      </c>
      <c r="G147">
        <f t="shared" si="11"/>
        <v>2000</v>
      </c>
      <c r="H147">
        <v>1</v>
      </c>
      <c r="I147" t="s">
        <v>584</v>
      </c>
      <c r="J147" t="str">
        <f>VLOOKUP(A147,[398]KGJ!$C$2:$F$152,4,FALSE)</f>
        <v>859182400707934894</v>
      </c>
      <c r="K147" t="str">
        <f t="shared" si="12"/>
        <v>ČEZ Distribuce, a.s.</v>
      </c>
      <c r="L147">
        <v>7</v>
      </c>
    </row>
    <row r="148" spans="1:12" x14ac:dyDescent="0.25">
      <c r="A148">
        <v>3934</v>
      </c>
      <c r="B148" t="str">
        <f>INDEX('[397]2019_11_nove'!$G$5:$G$250,MATCH("NA"&amp;$A148,'[397]2019_11_nove'!$U$5:$U$250,0),1)</f>
        <v>Kotelna Vítkovice</v>
      </c>
      <c r="C148" t="str">
        <f>INDEX('[397]2019_11_nove'!$F$5:$F$174,MATCH("NA"&amp;A148,'[397]2019_11_nove'!$U$5:$U$174,0))</f>
        <v>31867_T11</v>
      </c>
      <c r="D148">
        <f>INDEX('[397]2019_11_nove'!$J$5:$L$250,MATCH("NA"&amp;$A148,'[397]2019_11_nove'!$U$5:$U$250,0),1)</f>
        <v>1216</v>
      </c>
      <c r="E148">
        <f>INDEX('[397]2019_11_nove'!$J$5:$L$250,MATCH("NA"&amp;$A148,'[397]2019_11_nove'!$U$5:$U$250,0),2)</f>
        <v>999</v>
      </c>
      <c r="F148">
        <f t="shared" si="10"/>
        <v>4990</v>
      </c>
      <c r="G148">
        <f t="shared" si="11"/>
        <v>4119</v>
      </c>
      <c r="H148">
        <v>1</v>
      </c>
      <c r="I148" t="s">
        <v>587</v>
      </c>
      <c r="J148" t="str">
        <f>VLOOKUP(A148,[398]KGJ!$C$2:$F$152,4,FALSE)</f>
        <v>859182412540505025</v>
      </c>
      <c r="K148" t="str">
        <f t="shared" si="12"/>
        <v>ČEZ Distribuce, a.s.</v>
      </c>
      <c r="L148">
        <v>5</v>
      </c>
    </row>
    <row r="149" spans="1:12" x14ac:dyDescent="0.25">
      <c r="A149">
        <v>2539</v>
      </c>
      <c r="B149" t="str">
        <f>INDEX('[397]2019_11_nove'!$G$5:$G$250,MATCH("NA"&amp;$A149,'[397]2019_11_nove'!$U$5:$U$250,0),1)</f>
        <v>Kotelna Vítkovice</v>
      </c>
      <c r="C149" t="str">
        <f>INDEX('[397]2019_11_nove'!$F$5:$F$174,MATCH("NA"&amp;A149,'[397]2019_11_nove'!$U$5:$U$174,0))</f>
        <v>31867_T11</v>
      </c>
      <c r="D149">
        <f>INDEX('[397]2019_11_nove'!$J$5:$L$250,MATCH("NA"&amp;$A149,'[397]2019_11_nove'!$U$5:$U$250,0),1)</f>
        <v>1887</v>
      </c>
      <c r="E149">
        <f>INDEX('[397]2019_11_nove'!$J$5:$L$250,MATCH("NA"&amp;$A149,'[397]2019_11_nove'!$U$5:$U$250,0),2)</f>
        <v>1560</v>
      </c>
      <c r="F149">
        <f t="shared" si="10"/>
        <v>4990</v>
      </c>
      <c r="G149">
        <f t="shared" si="11"/>
        <v>4119</v>
      </c>
      <c r="H149">
        <v>1</v>
      </c>
      <c r="I149" t="s">
        <v>587</v>
      </c>
      <c r="J149" t="str">
        <f>VLOOKUP(A149,[398]KGJ!$C$2:$F$152,4,FALSE)</f>
        <v>859182412540505025</v>
      </c>
      <c r="K149" t="str">
        <f t="shared" si="12"/>
        <v>ČEZ Distribuce, a.s.</v>
      </c>
      <c r="L149">
        <v>5</v>
      </c>
    </row>
    <row r="150" spans="1:12" x14ac:dyDescent="0.25">
      <c r="A150">
        <v>2540</v>
      </c>
      <c r="B150" t="str">
        <f>INDEX('[397]2019_11_nove'!$G$5:$G$250,MATCH("NA"&amp;$A150,'[397]2019_11_nove'!$U$5:$U$250,0),1)</f>
        <v>Kotelna Vítkovice</v>
      </c>
      <c r="C150" t="str">
        <f>INDEX('[397]2019_11_nove'!$F$5:$F$174,MATCH("NA"&amp;A150,'[397]2019_11_nove'!$U$5:$U$174,0))</f>
        <v>31867_T11</v>
      </c>
      <c r="D150">
        <f>INDEX('[397]2019_11_nove'!$J$5:$L$250,MATCH("NA"&amp;$A150,'[397]2019_11_nove'!$U$5:$U$250,0),1)</f>
        <v>1887</v>
      </c>
      <c r="E150">
        <f>INDEX('[397]2019_11_nove'!$J$5:$L$250,MATCH("NA"&amp;$A150,'[397]2019_11_nove'!$U$5:$U$250,0),2)</f>
        <v>1560</v>
      </c>
      <c r="F150">
        <f t="shared" si="10"/>
        <v>4990</v>
      </c>
      <c r="G150">
        <f t="shared" si="11"/>
        <v>4119</v>
      </c>
      <c r="H150">
        <v>1</v>
      </c>
      <c r="I150" t="s">
        <v>587</v>
      </c>
      <c r="J150" t="str">
        <f>VLOOKUP(A150,[398]KGJ!$C$2:$F$152,4,FALSE)</f>
        <v>859182412540505025</v>
      </c>
      <c r="K150" t="str">
        <f t="shared" si="12"/>
        <v>ČEZ Distribuce, a.s.</v>
      </c>
      <c r="L150">
        <v>5</v>
      </c>
    </row>
    <row r="151" spans="1:12" x14ac:dyDescent="0.25">
      <c r="A151">
        <v>1059</v>
      </c>
      <c r="B151" t="str">
        <f>INDEX('[397]2019_11_nove'!$G$5:$G$250,MATCH("NA"&amp;$A151,'[397]2019_11_nove'!$U$5:$U$250,0),1)</f>
        <v>Kotelna Volyně</v>
      </c>
      <c r="C151" t="str">
        <f>INDEX('[397]2019_11_nove'!$F$5:$F$174,MATCH("NA"&amp;A151,'[397]2019_11_nove'!$U$5:$U$174,0))</f>
        <v>00329_T11</v>
      </c>
      <c r="D151">
        <f>INDEX('[397]2019_11_nove'!$J$5:$L$250,MATCH("NA"&amp;$A151,'[397]2019_11_nove'!$U$5:$U$250,0),1)</f>
        <v>67</v>
      </c>
      <c r="E151">
        <f>INDEX('[397]2019_11_nove'!$J$5:$L$250,MATCH("NA"&amp;$A151,'[397]2019_11_nove'!$U$5:$U$250,0),2)</f>
        <v>35</v>
      </c>
      <c r="F151">
        <f t="shared" si="10"/>
        <v>790</v>
      </c>
      <c r="G151">
        <f t="shared" si="11"/>
        <v>635</v>
      </c>
      <c r="H151">
        <v>1</v>
      </c>
      <c r="I151" t="s">
        <v>590</v>
      </c>
      <c r="J151" t="str">
        <f>VLOOKUP(A151,[398]KGJ!$C$2:$F$152,4,FALSE)</f>
        <v>859182400105430998</v>
      </c>
      <c r="K151" t="str">
        <f t="shared" si="12"/>
        <v>EG.D, a.s.</v>
      </c>
      <c r="L151">
        <v>1</v>
      </c>
    </row>
    <row r="152" spans="1:12" x14ac:dyDescent="0.25">
      <c r="A152">
        <v>3282</v>
      </c>
      <c r="B152" t="str">
        <f>INDEX('[397]2019_11_nove'!$G$5:$G$250,MATCH("NA"&amp;$A152,'[397]2019_11_nove'!$U$5:$U$250,0),1)</f>
        <v>Kotelna Volyně</v>
      </c>
      <c r="C152" t="str">
        <f>INDEX('[397]2019_11_nove'!$F$5:$F$174,MATCH("NA"&amp;A152,'[397]2019_11_nove'!$U$5:$U$174,0))</f>
        <v>00329_T11</v>
      </c>
      <c r="D152">
        <f>INDEX('[397]2019_11_nove'!$J$5:$L$250,MATCH("NA"&amp;$A152,'[397]2019_11_nove'!$U$5:$U$250,0),1)</f>
        <v>723</v>
      </c>
      <c r="E152">
        <f>INDEX('[397]2019_11_nove'!$J$5:$L$250,MATCH("NA"&amp;$A152,'[397]2019_11_nove'!$U$5:$U$250,0),2)</f>
        <v>600</v>
      </c>
      <c r="F152">
        <f t="shared" si="10"/>
        <v>790</v>
      </c>
      <c r="G152">
        <f t="shared" si="11"/>
        <v>635</v>
      </c>
      <c r="H152">
        <v>1</v>
      </c>
      <c r="I152" t="s">
        <v>590</v>
      </c>
      <c r="J152" t="str">
        <f>VLOOKUP(A152,[398]KGJ!$C$2:$F$152,4,FALSE)</f>
        <v>859182400105776492</v>
      </c>
      <c r="K152" t="str">
        <f t="shared" si="12"/>
        <v>EG.D, a.s.</v>
      </c>
      <c r="L152">
        <v>1</v>
      </c>
    </row>
    <row r="153" spans="1:12" x14ac:dyDescent="0.25">
      <c r="A153" s="60">
        <v>4598</v>
      </c>
      <c r="B153" t="str">
        <f>INDEX('[397]2019_11_nove'!$G$5:$G$250,MATCH("NA"&amp;$A153,'[397]2019_11_nove'!$U$5:$U$250,0),1)</f>
        <v>Kotelna Votice</v>
      </c>
      <c r="C153" t="s">
        <v>787</v>
      </c>
      <c r="D153">
        <f>INDEX('[397]2019_11_nove'!$J$5:$L$250,MATCH("NA"&amp;$A153,'[397]2019_11_nove'!$U$5:$U$250,0),1)</f>
        <v>280</v>
      </c>
      <c r="E153">
        <f>INDEX('[397]2019_11_nove'!$J$5:$L$250,MATCH("NA"&amp;$A153,'[397]2019_11_nove'!$U$5:$U$250,0),2)</f>
        <v>200</v>
      </c>
      <c r="F153">
        <f t="shared" si="10"/>
        <v>280</v>
      </c>
      <c r="G153">
        <f t="shared" si="11"/>
        <v>200</v>
      </c>
      <c r="H153">
        <v>1</v>
      </c>
      <c r="I153" t="s">
        <v>572</v>
      </c>
      <c r="J153" t="e">
        <f>VLOOKUP(A153,[398]KGJ!$C$2:$F$152,4,FALSE)</f>
        <v>#N/A</v>
      </c>
      <c r="K153" t="str">
        <f t="shared" si="12"/>
        <v>ČEZ Distribuce, a.s.</v>
      </c>
      <c r="L153">
        <v>6</v>
      </c>
    </row>
    <row r="154" spans="1:12" x14ac:dyDescent="0.25">
      <c r="A154">
        <v>3468</v>
      </c>
      <c r="B154" t="str">
        <f>INDEX('[397]2019_11_nove'!$G$5:$G$250,MATCH("NA"&amp;$A154,'[397]2019_11_nove'!$U$5:$U$250,0),1)</f>
        <v>Kotelna Zruč -Sázavan</v>
      </c>
      <c r="C154" t="str">
        <f>INDEX('[397]2019_11_nove'!$F$5:$F$174,MATCH("NA"&amp;A154,'[397]2019_11_nove'!$U$5:$U$174,0))</f>
        <v>02076_T11</v>
      </c>
      <c r="D154">
        <f>INDEX('[397]2019_11_nove'!$J$5:$L$250,MATCH("NA"&amp;$A154,'[397]2019_11_nove'!$U$5:$U$250,0),1)</f>
        <v>1063</v>
      </c>
      <c r="E154">
        <f>INDEX('[397]2019_11_nove'!$J$5:$L$250,MATCH("NA"&amp;$A154,'[397]2019_11_nove'!$U$5:$U$250,0),2)</f>
        <v>800</v>
      </c>
      <c r="F154">
        <f t="shared" si="10"/>
        <v>1063</v>
      </c>
      <c r="G154">
        <f t="shared" si="11"/>
        <v>800</v>
      </c>
      <c r="H154">
        <v>1</v>
      </c>
      <c r="I154" t="s">
        <v>572</v>
      </c>
      <c r="J154" t="str">
        <f>VLOOKUP(A154,[398]KGJ!$C$2:$F$152,4,FALSE)</f>
        <v>859182400609921459</v>
      </c>
      <c r="K154" t="str">
        <f t="shared" si="12"/>
        <v>ČEZ Distribuce, a.s.</v>
      </c>
      <c r="L154">
        <v>6</v>
      </c>
    </row>
    <row r="155" spans="1:12" x14ac:dyDescent="0.25">
      <c r="A155">
        <v>4630</v>
      </c>
      <c r="B155" t="str">
        <f>INDEX('[397]2019_11_nove'!$G$5:$G$250,MATCH("NA"&amp;$A155,'[397]2019_11_nove'!$U$5:$U$250,0),1)</f>
        <v>KJ  -Jihlava SAPELI</v>
      </c>
      <c r="C155" t="s">
        <v>1024</v>
      </c>
      <c r="D155">
        <f>INDEX('[397]2019_11_nove'!$J$5:$L$250,MATCH("NA"&amp;$A155,'[397]2019_11_nove'!$U$5:$U$250,0),1)</f>
        <v>280</v>
      </c>
      <c r="E155">
        <f>INDEX('[397]2019_11_nove'!$J$5:$L$250,MATCH("NA"&amp;$A155,'[397]2019_11_nove'!$U$5:$U$250,0),2)</f>
        <v>200</v>
      </c>
      <c r="F155">
        <f t="shared" ref="F155:F156" si="13">SUMIFS($D$2:$D$181,$C$2:$C$181,C155)</f>
        <v>280</v>
      </c>
      <c r="G155">
        <f t="shared" ref="G155:G156" si="14">SUMIFS($E$2:$E$181,$C$2:$C$181,C155)</f>
        <v>200</v>
      </c>
      <c r="H155">
        <v>0</v>
      </c>
      <c r="I155" t="s">
        <v>583</v>
      </c>
      <c r="J155" t="e">
        <f>VLOOKUP(A155,[398]KGJ!$C$2:$F$152,4,FALSE)</f>
        <v>#N/A</v>
      </c>
      <c r="K155" t="str">
        <f t="shared" si="12"/>
        <v>EG.D, a.s.</v>
      </c>
      <c r="L155">
        <v>2</v>
      </c>
    </row>
    <row r="156" spans="1:12" x14ac:dyDescent="0.25">
      <c r="A156">
        <v>4475</v>
      </c>
      <c r="B156" t="str">
        <f>INDEX('[397]2019_11_nove'!$G$5:$G$250,MATCH("NA"&amp;$A156,'[397]2019_11_nove'!$U$5:$U$250,0),1)</f>
        <v>KJ - Rokycany</v>
      </c>
      <c r="C156" t="s">
        <v>1025</v>
      </c>
      <c r="D156">
        <f>INDEX('[397]2019_11_nove'!$J$5:$L$250,MATCH("NA"&amp;$A156,'[397]2019_11_nove'!$U$5:$U$250,0),1)</f>
        <v>478</v>
      </c>
      <c r="E156">
        <f>INDEX('[397]2019_11_nove'!$J$5:$L$250,MATCH("NA"&amp;$A156,'[397]2019_11_nove'!$U$5:$U$250,0),2)</f>
        <v>400</v>
      </c>
      <c r="F156">
        <f t="shared" si="13"/>
        <v>478</v>
      </c>
      <c r="G156">
        <f t="shared" si="14"/>
        <v>400</v>
      </c>
      <c r="H156">
        <v>0</v>
      </c>
      <c r="I156" t="s">
        <v>588</v>
      </c>
      <c r="J156" t="e">
        <f>VLOOKUP(A156,[398]KGJ!$C$2:$F$152,4,FALSE)</f>
        <v>#N/A</v>
      </c>
      <c r="K156" t="str">
        <f t="shared" si="12"/>
        <v>ČEZ Distribuce, a.s.</v>
      </c>
      <c r="L156">
        <v>8</v>
      </c>
    </row>
    <row r="157" spans="1:12" x14ac:dyDescent="0.25">
      <c r="A157">
        <v>4579</v>
      </c>
      <c r="B157" t="str">
        <f>INDEX('[397]2019_11_nove'!$G$5:$G$250,MATCH("NA"&amp;$A157,'[397]2019_11_nove'!$U$5:$U$250,0),1)</f>
        <v>KJ - COLORLAK</v>
      </c>
      <c r="C157" t="s">
        <v>1032</v>
      </c>
      <c r="D157">
        <f>INDEX('[397]2019_11_nove'!$J$5:$L$250,MATCH("NA"&amp;$A157,'[397]2019_11_nove'!$U$5:$U$250,0),1)</f>
        <v>478</v>
      </c>
      <c r="E157">
        <f>INDEX('[397]2019_11_nove'!$J$5:$L$250,MATCH("NA"&amp;$A157,'[397]2019_11_nove'!$U$5:$U$250,0),2)</f>
        <v>400</v>
      </c>
      <c r="F157">
        <f t="shared" ref="F157" si="15">SUMIFS($D$2:$D$181,$C$2:$C$181,C157)</f>
        <v>478</v>
      </c>
      <c r="G157">
        <f t="shared" ref="G157" si="16">SUMIFS($E$2:$E$181,$C$2:$C$181,C157)</f>
        <v>400</v>
      </c>
      <c r="H157">
        <v>0</v>
      </c>
      <c r="I157" t="s">
        <v>582</v>
      </c>
      <c r="K157" t="s">
        <v>1033</v>
      </c>
    </row>
    <row r="158" spans="1:12" x14ac:dyDescent="0.25">
      <c r="A158">
        <v>4627</v>
      </c>
      <c r="B158" s="51" t="s">
        <v>1036</v>
      </c>
      <c r="C158" s="62" t="s">
        <v>1037</v>
      </c>
      <c r="D158">
        <v>280</v>
      </c>
      <c r="E158">
        <v>200</v>
      </c>
      <c r="F158">
        <f t="shared" ref="F158:F159" si="17">SUMIFS($D$2:$D$181,$C$2:$C$181,C158)</f>
        <v>280</v>
      </c>
      <c r="G158">
        <f t="shared" ref="G158:G159" si="18">SUMIFS($E$2:$E$181,$C$2:$C$181,C158)</f>
        <v>200</v>
      </c>
      <c r="H158">
        <v>0</v>
      </c>
      <c r="I158" t="s">
        <v>592</v>
      </c>
      <c r="K158" t="s">
        <v>1040</v>
      </c>
    </row>
    <row r="159" spans="1:12" x14ac:dyDescent="0.25">
      <c r="A159">
        <v>4928</v>
      </c>
      <c r="B159" s="51" t="s">
        <v>1038</v>
      </c>
      <c r="C159" s="62" t="s">
        <v>1039</v>
      </c>
      <c r="D159">
        <v>993</v>
      </c>
      <c r="E159">
        <v>800</v>
      </c>
      <c r="F159">
        <f t="shared" si="17"/>
        <v>993</v>
      </c>
      <c r="G159">
        <f t="shared" si="18"/>
        <v>800</v>
      </c>
      <c r="H159">
        <v>0</v>
      </c>
      <c r="I159" t="s">
        <v>588</v>
      </c>
      <c r="K159" t="s">
        <v>1040</v>
      </c>
    </row>
  </sheetData>
  <autoFilter ref="A1:M156" xr:uid="{8415C360-A15A-4A60-97AE-D66C7009D2E2}"/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BC38-83DB-4899-A21D-BDD850DF6400}">
  <dimension ref="A1"/>
  <sheetViews>
    <sheetView workbookViewId="0">
      <selection activeCell="K29" sqref="K29"/>
    </sheetView>
  </sheetViews>
  <sheetFormatPr defaultColWidth="8.85546875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8</vt:i4>
      </vt:variant>
    </vt:vector>
  </HeadingPairs>
  <TitlesOfParts>
    <vt:vector size="8" baseType="lpstr">
      <vt:lpstr>Kontrola ERU</vt:lpstr>
      <vt:lpstr>ExportERU</vt:lpstr>
      <vt:lpstr>Export</vt:lpstr>
      <vt:lpstr>Data</vt:lpstr>
      <vt:lpstr>Kontrolní List</vt:lpstr>
      <vt:lpstr>KJ_List</vt:lpstr>
      <vt:lpstr>Licence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Urban</dc:creator>
  <cp:lastModifiedBy>Jakub Urban</cp:lastModifiedBy>
  <cp:lastPrinted>2017-11-11T15:28:44Z</cp:lastPrinted>
  <dcterms:created xsi:type="dcterms:W3CDTF">2017-11-11T14:50:58Z</dcterms:created>
  <dcterms:modified xsi:type="dcterms:W3CDTF">2024-04-11T07:47:11Z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a4485c-a0f8-4374-8652-487fe11c3776_Enabled">
    <vt:lpwstr>true</vt:lpwstr>
  </property>
  <property fmtid="{D5CDD505-2E9C-101B-9397-08002B2CF9AE}" pid="3" name="MSIP_Label_fda4485c-a0f8-4374-8652-487fe11c3776_SetDate">
    <vt:lpwstr>2021-12-17T08:25:35Z</vt:lpwstr>
  </property>
  <property fmtid="{D5CDD505-2E9C-101B-9397-08002B2CF9AE}" pid="4" name="MSIP_Label_fda4485c-a0f8-4374-8652-487fe11c3776_Method">
    <vt:lpwstr>Privileged</vt:lpwstr>
  </property>
  <property fmtid="{D5CDD505-2E9C-101B-9397-08002B2CF9AE}" pid="5" name="MSIP_Label_fda4485c-a0f8-4374-8652-487fe11c3776_Name">
    <vt:lpwstr>Interní</vt:lpwstr>
  </property>
  <property fmtid="{D5CDD505-2E9C-101B-9397-08002B2CF9AE}" pid="6" name="MSIP_Label_fda4485c-a0f8-4374-8652-487fe11c3776_SiteId">
    <vt:lpwstr>1dabd27c-3764-4c3e-9072-2370ef0ba2cc</vt:lpwstr>
  </property>
  <property fmtid="{D5CDD505-2E9C-101B-9397-08002B2CF9AE}" pid="7" name="MSIP_Label_fda4485c-a0f8-4374-8652-487fe11c3776_ActionId">
    <vt:lpwstr>89eb3203-73e2-424d-bfa7-7e82886fb716</vt:lpwstr>
  </property>
  <property fmtid="{D5CDD505-2E9C-101B-9397-08002B2CF9AE}" pid="8" name="MSIP_Label_fda4485c-a0f8-4374-8652-487fe11c3776_ContentBits">
    <vt:lpwstr>1</vt:lpwstr>
  </property>
</Properties>
</file>