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COST_BREAKDOWN" sheetId="1" state="visible" r:id="rId2"/>
    <sheet name="2018-04-08T08_01_31" sheetId="2" state="visible" r:id="rId3"/>
    <sheet name="MIDI_shield_16u2" sheetId="3" state="visible" r:id="rId4"/>
    <sheet name="DI.DO_Shield_for_Arduino" sheetId="4" state="visible" r:id="rId5"/>
    <sheet name="MUX_Shield_for_arduino" sheetId="5" state="visible" r:id="rId6"/>
    <sheet name="Sheet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<sst xmlns="http://schemas.openxmlformats.org/spreadsheetml/2006/main" count="809" uniqueCount="328">
  <si>
    <t xml:space="preserve">QTY</t>
  </si>
  <si>
    <t xml:space="preserve">PTS.COST</t>
  </si>
  <si>
    <t xml:space="preserve">MANUFACTURING COST</t>
  </si>
  <si>
    <t xml:space="preserve">PT.</t>
  </si>
  <si>
    <t xml:space="preserve">DIGIKEY No.</t>
  </si>
  <si>
    <t xml:space="preserve">MANF. NO.</t>
  </si>
  <si>
    <t xml:space="preserve">UI</t>
  </si>
  <si>
    <t xml:space="preserve">DI/DO</t>
  </si>
  <si>
    <t xml:space="preserve">MUX</t>
  </si>
  <si>
    <t xml:space="preserve">SUM</t>
  </si>
  <si>
    <t xml:space="preserve">TYPE</t>
  </si>
  <si>
    <t xml:space="preserve">PER PART COST</t>
  </si>
  <si>
    <t xml:space="preserve">ALL 3 SHIELDS</t>
  </si>
  <si>
    <t xml:space="preserve">BOARD</t>
  </si>
  <si>
    <t xml:space="preserve">-</t>
  </si>
  <si>
    <t xml:space="preserve">ARDUINO STACKABLE HEADER KIT - R</t>
  </si>
  <si>
    <t xml:space="preserve">1568-1413-ND</t>
  </si>
  <si>
    <t xml:space="preserve">SparkFun Electronics PRT-11417</t>
  </si>
  <si>
    <t xml:space="preserve">THT</t>
  </si>
  <si>
    <t xml:space="preserve">CONN RCPT .100" 6POS DUAL TIN</t>
  </si>
  <si>
    <t xml:space="preserve">SAM1204-03-ND</t>
  </si>
  <si>
    <t xml:space="preserve">Samtec Inc. SSQ-103-03-T-D</t>
  </si>
  <si>
    <t xml:space="preserve">CONN HEADER FMAL 6PS .1" DL GOLD</t>
  </si>
  <si>
    <t xml:space="preserve">S7106-ND</t>
  </si>
  <si>
    <t xml:space="preserve">Sullins Connector Solutions PPPC032LFBN-RC</t>
  </si>
  <si>
    <t xml:space="preserve">SMT</t>
  </si>
  <si>
    <t xml:space="preserve">TOTAL</t>
  </si>
  <si>
    <t xml:space="preserve">COST PER SHIELD</t>
  </si>
  <si>
    <t xml:space="preserve">RESALE</t>
  </si>
  <si>
    <t xml:space="preserve">MARGIN</t>
  </si>
  <si>
    <t xml:space="preserve">CONSUMER</t>
  </si>
  <si>
    <t xml:space="preserve">Index</t>
  </si>
  <si>
    <t xml:space="preserve">Quantity</t>
  </si>
  <si>
    <t xml:space="preserve">Part Number</t>
  </si>
  <si>
    <t xml:space="preserve">Description</t>
  </si>
  <si>
    <t xml:space="preserve">Customer Reference</t>
  </si>
  <si>
    <t xml:space="preserve">Available Quantity</t>
  </si>
  <si>
    <t xml:space="preserve">Backorder Quantity</t>
  </si>
  <si>
    <t xml:space="preserve">Unit Price USD</t>
  </si>
  <si>
    <t xml:space="preserve">Extended Price USD</t>
  </si>
  <si>
    <t xml:space="preserve">S7070-ND</t>
  </si>
  <si>
    <t xml:space="preserve">CONN HEADER FMALE 4PS .1" DL TIN</t>
  </si>
  <si>
    <t xml:space="preserve">ED10523-ND</t>
  </si>
  <si>
    <t xml:space="preserve">CONN HEADER VERT 16POS GOLD</t>
  </si>
  <si>
    <t xml:space="preserve">1276-1286-1-ND</t>
  </si>
  <si>
    <t xml:space="preserve">CAP CER 0.1UF 25V Y5V 0805</t>
  </si>
  <si>
    <t xml:space="preserve">1N4148W-E3-18CT-ND</t>
  </si>
  <si>
    <t xml:space="preserve">DIODE GEN PURP 75V 150MA SOD123</t>
  </si>
  <si>
    <t xml:space="preserve">1175-1609-ND</t>
  </si>
  <si>
    <t xml:space="preserve">IDC BOX HEADER .100" 10POS</t>
  </si>
  <si>
    <t xml:space="preserve">CP-7050-ND</t>
  </si>
  <si>
    <t xml:space="preserve">CONN RCPT FMALE DIN 5POS SOLDER</t>
  </si>
  <si>
    <t xml:space="preserve">S1012EC-40-ND</t>
  </si>
  <si>
    <t xml:space="preserve">CONN HEADER .100" SNGL STR 40POS</t>
  </si>
  <si>
    <t xml:space="preserve">311-220CRCT-ND</t>
  </si>
  <si>
    <t xml:space="preserve">RES SMD 220 OHM 1% 1/8W 0805</t>
  </si>
  <si>
    <t xml:space="preserve">311-4.70KCRCT-ND</t>
  </si>
  <si>
    <t xml:space="preserve">RES SMD 4.7K OHM 1% 1/8W 0805</t>
  </si>
  <si>
    <t xml:space="preserve">311-10.0KCRCT-ND</t>
  </si>
  <si>
    <t xml:space="preserve">RES SMD 10K OHM 1% 1/8W 0805</t>
  </si>
  <si>
    <t xml:space="preserve">CKN9560-ND</t>
  </si>
  <si>
    <t xml:space="preserve">SWITCH SLIDE SPDT 100MA 12V</t>
  </si>
  <si>
    <t xml:space="preserve">CKN9112CT-ND</t>
  </si>
  <si>
    <t xml:space="preserve">SWITCH TACTILE SPST-NO 0.05A 12V</t>
  </si>
  <si>
    <t xml:space="preserve">CT2062ST-ND</t>
  </si>
  <si>
    <t xml:space="preserve">SWITCH SLIDE DIP SPST 50MA 24V</t>
  </si>
  <si>
    <t xml:space="preserve">MCP23S08-E/P-ND</t>
  </si>
  <si>
    <t xml:space="preserve">IC I/O EXPANDER SPI 8B 18DIP</t>
  </si>
  <si>
    <t xml:space="preserve">MCP23008-E/P-ND</t>
  </si>
  <si>
    <t xml:space="preserve">IC I/O EXPANDER I2C 8B 18DIP</t>
  </si>
  <si>
    <t xml:space="preserve">ED3047-5-ND</t>
  </si>
  <si>
    <t xml:space="preserve">CONN IC DIP SOCKET 18POS TIN</t>
  </si>
  <si>
    <t xml:space="preserve">4609X-101-103LF-ND</t>
  </si>
  <si>
    <t xml:space="preserve">RES ARRAY 8 RES 10K OHM 9SIP</t>
  </si>
  <si>
    <t xml:space="preserve">296-29408-1-ND</t>
  </si>
  <si>
    <t xml:space="preserve">IC MUX/DEMUX 1X16 24SOIC</t>
  </si>
  <si>
    <t xml:space="preserve">S2012EC-40-ND</t>
  </si>
  <si>
    <t xml:space="preserve">CONN HEADER .100" DUAL STR 80POS</t>
  </si>
  <si>
    <t xml:space="preserve">S9341-ND</t>
  </si>
  <si>
    <t xml:space="preserve">CONN JUMPER SHORTING .100" GOLD</t>
  </si>
  <si>
    <t xml:space="preserve">160-1797-ND</t>
  </si>
  <si>
    <t xml:space="preserve">OPTOISO 5KV DARL W/BASE 8SMD</t>
  </si>
  <si>
    <t xml:space="preserve">Title</t>
  </si>
  <si>
    <t xml:space="preserve">MIDI SHIELD FOR ARDUINO UNO R3 w/16U2</t>
  </si>
  <si>
    <t xml:space="preserve">Revision</t>
  </si>
  <si>
    <t xml:space="preserve">0.2.1</t>
  </si>
  <si>
    <t xml:space="preserve">Date</t>
  </si>
  <si>
    <t xml:space="preserve">Generated</t>
  </si>
  <si>
    <t xml:space="preserve">Company</t>
  </si>
  <si>
    <t xml:space="preserve">UriShX</t>
  </si>
  <si>
    <t xml:space="preserve">Comment 1</t>
  </si>
  <si>
    <t xml:space="preserve">Uses 16u2 to handle MIDI</t>
  </si>
  <si>
    <t xml:space="preserve">Comment 2</t>
  </si>
  <si>
    <t xml:space="preserve">Has built in port for RpeRapDiscount LCD+Encoder+SD+Buzzer</t>
  </si>
  <si>
    <t xml:space="preserve">Comment 3</t>
  </si>
  <si>
    <t xml:space="preserve">Handles SPI or IIC</t>
  </si>
  <si>
    <t xml:space="preserve"> user selectable</t>
  </si>
  <si>
    <t xml:space="preserve">Comment 4</t>
  </si>
  <si>
    <t xml:space="preserve">Total Parts</t>
  </si>
  <si>
    <t xml:space="preserve">Total Unique Parts</t>
  </si>
  <si>
    <t xml:space="preserve">digikey pt. No.</t>
  </si>
  <si>
    <t xml:space="preserve">Ref</t>
  </si>
  <si>
    <t xml:space="preserve">Qty</t>
  </si>
  <si>
    <t xml:space="preserve">Value</t>
  </si>
  <si>
    <t xml:space="preserve">manufacturer opt.1</t>
  </si>
  <si>
    <t xml:space="preserve">manufacturer opt.2</t>
  </si>
  <si>
    <t xml:space="preserve">Footprint</t>
  </si>
  <si>
    <t xml:space="preserve">Datasheet</t>
  </si>
  <si>
    <t xml:space="preserve">Field4</t>
  </si>
  <si>
    <t xml:space="preserve">Field5</t>
  </si>
  <si>
    <t xml:space="preserve">Field6</t>
  </si>
  <si>
    <t xml:space="preserve">PROD_ID</t>
  </si>
  <si>
    <t xml:space="preserve">B2 </t>
  </si>
  <si>
    <t xml:space="preserve">ARDUINO_UNO_R3_SHIELD_ICSP_16u2_BREAKOUT</t>
  </si>
  <si>
    <t xml:space="preserve">MyFootprintLib:UNO_R3_SHIELD_ICSP_16u2_BREAKOUT</t>
  </si>
  <si>
    <t xml:space="preserve">XXX-00000</t>
  </si>
  <si>
    <t xml:space="preserve"> </t>
  </si>
  <si>
    <t xml:space="preserve">C1 </t>
  </si>
  <si>
    <t xml:space="preserve">0.1UF-0805-25V-_+80_-20%_</t>
  </si>
  <si>
    <t xml:space="preserve">Samsung Electro-Mechanics CL21F104ZAANNNC</t>
  </si>
  <si>
    <t xml:space="preserve">KEMET C0805C104Z3VACTU</t>
  </si>
  <si>
    <t xml:space="preserve">Capacitors_SMD:C_0805_HandSoldering</t>
  </si>
  <si>
    <t xml:space="preserve">CAP-00810</t>
  </si>
  <si>
    <t xml:space="preserve">D1 D2 </t>
  </si>
  <si>
    <t xml:space="preserve">1N4148</t>
  </si>
  <si>
    <t xml:space="preserve">Vishay Semiconductor Diodes Division 1N4148W-E3-18</t>
  </si>
  <si>
    <t xml:space="preserve">Diodes Incorporated 1N4148W-7-F</t>
  </si>
  <si>
    <t xml:space="preserve">Diodes_SMD:D_SOD-123</t>
  </si>
  <si>
    <t xml:space="preserve">EXP1, EXP2</t>
  </si>
  <si>
    <t xml:space="preserve">CONN_05X2SHD</t>
  </si>
  <si>
    <t xml:space="preserve">CNC Tech 3020-10-0100-00</t>
  </si>
  <si>
    <t xml:space="preserve">Assmann WSW Components AWHW 10G-0202-T</t>
  </si>
  <si>
    <t xml:space="preserve">SparkFun Connectors:2X5-SHROUDED</t>
  </si>
  <si>
    <t xml:space="preserve">CONN-09508</t>
  </si>
  <si>
    <t xml:space="preserve">EXT1</t>
  </si>
  <si>
    <t xml:space="preserve">RRD_LCD+BUZ+BTN</t>
  </si>
  <si>
    <t xml:space="preserve">J1 , J2</t>
  </si>
  <si>
    <t xml:space="preserve">DIN5 180DEG FEMALE RIGHT ANGLE PTH</t>
  </si>
  <si>
    <t xml:space="preserve">CUI Inc. SDF-50J</t>
  </si>
  <si>
    <t xml:space="preserve">CUI Inc. SDS-50J</t>
  </si>
  <si>
    <t xml:space="preserve">SparkFun Connectors:DIN5-RA-PTH</t>
  </si>
  <si>
    <t xml:space="preserve">CONN-09481</t>
  </si>
  <si>
    <t xml:space="preserve">J3 </t>
  </si>
  <si>
    <t xml:space="preserve">CONN_02</t>
  </si>
  <si>
    <t xml:space="preserve">SparkFun Connectors:1X02</t>
  </si>
  <si>
    <t xml:space="preserve">J4 </t>
  </si>
  <si>
    <t xml:space="preserve">BUZZER_ROUTING_JP</t>
  </si>
  <si>
    <t xml:space="preserve">Sullins Connector Solutions PRPC040SAAN-RC</t>
  </si>
  <si>
    <t xml:space="preserve">Sullins Connector Solutions PREC040SAAN-RC</t>
  </si>
  <si>
    <t xml:space="preserve">SparkFun Connectors:1X03</t>
  </si>
  <si>
    <t xml:space="preserve">JP1 </t>
  </si>
  <si>
    <t xml:space="preserve">MIDI_ROUTING_05X2_JUMPER</t>
  </si>
  <si>
    <t xml:space="preserve">Sullins Connector Solutions PREC040DAAN-RC</t>
  </si>
  <si>
    <t xml:space="preserve">Sullins Connector Solutions PRPC040DAAN-RC</t>
  </si>
  <si>
    <t xml:space="preserve">SparkFun Connectors:2X5</t>
  </si>
  <si>
    <t xml:space="preserve">JUMPER_FEMALE</t>
  </si>
  <si>
    <t xml:space="preserve">Sullins Connector Solutions NPC02SXON-RC</t>
  </si>
  <si>
    <t xml:space="preserve">Sullins Connector Solutions NPN02SXLN-RC</t>
  </si>
  <si>
    <t xml:space="preserve">JP2 </t>
  </si>
  <si>
    <t xml:space="preserve">ENC_A</t>
  </si>
  <si>
    <t xml:space="preserve">SparkFun Jumpers:SMT-JUMPER_3_1-NC_TRACE_SILK</t>
  </si>
  <si>
    <t xml:space="preserve">JP3 </t>
  </si>
  <si>
    <t xml:space="preserve">ENC_B</t>
  </si>
  <si>
    <t xml:space="preserve">JP4 </t>
  </si>
  <si>
    <t xml:space="preserve">ENCBTN</t>
  </si>
  <si>
    <t xml:space="preserve">JP5 </t>
  </si>
  <si>
    <t xml:space="preserve">CONN_06X2PTH</t>
  </si>
  <si>
    <t xml:space="preserve">SparkFun Connectors:2X6</t>
  </si>
  <si>
    <t xml:space="preserve">JP6 </t>
  </si>
  <si>
    <t xml:space="preserve">A0</t>
  </si>
  <si>
    <t xml:space="preserve">SparkFun Jumpers:SMT-JUMPER_2_NO_SILK</t>
  </si>
  <si>
    <t xml:space="preserve">JP7 </t>
  </si>
  <si>
    <t xml:space="preserve">SD_CS</t>
  </si>
  <si>
    <t xml:space="preserve">JP8 </t>
  </si>
  <si>
    <t xml:space="preserve">A1</t>
  </si>
  <si>
    <t xml:space="preserve">JP9 </t>
  </si>
  <si>
    <t xml:space="preserve">A2</t>
  </si>
  <si>
    <t xml:space="preserve">R1 R2 R3 R4 </t>
  </si>
  <si>
    <t xml:space="preserve">220R_1_4W_5%</t>
  </si>
  <si>
    <t xml:space="preserve">Yageo RC0805FR-07220RL</t>
  </si>
  <si>
    <t xml:space="preserve">Samsung Electro-Mechanics RC2012F221CS</t>
  </si>
  <si>
    <t xml:space="preserve">Resistors_SMD:R_0805_HandSoldering</t>
  </si>
  <si>
    <t xml:space="preserve">R5 R6 R7 R8 </t>
  </si>
  <si>
    <t xml:space="preserve">10k_1_4W_5%</t>
  </si>
  <si>
    <t xml:space="preserve">Yageo RC0805FR-0710KL</t>
  </si>
  <si>
    <t xml:space="preserve">Yageo RC0805JR-0710KL</t>
  </si>
  <si>
    <t xml:space="preserve">R9 R10</t>
  </si>
  <si>
    <t xml:space="preserve">4K7_1_4W_5%</t>
  </si>
  <si>
    <t xml:space="preserve">Yageo RC0805FR-074K7L</t>
  </si>
  <si>
    <t xml:space="preserve">Stackpole Electronics Inc. RMCF0805JT4K70</t>
  </si>
  <si>
    <t xml:space="preserve">S1 </t>
  </si>
  <si>
    <t xml:space="preserve">SWITCH-SPDT-SMD-RIGHT-ANGLE</t>
  </si>
  <si>
    <t xml:space="preserve">C&amp;K OS102011MA1QS1</t>
  </si>
  <si>
    <t xml:space="preserve">Nidec Copal Electronics CSS-1210MC</t>
  </si>
  <si>
    <t xml:space="preserve">MyFootprintLib:Switch_Slide_Right_Angle_8.6X4.4mm_EG9559</t>
  </si>
  <si>
    <t xml:space="preserve">SWCH-10651</t>
  </si>
  <si>
    <t xml:space="preserve">S2 </t>
  </si>
  <si>
    <t xml:space="preserve">MOMENTARY-SWITCH-SPST-2-SMD-5.2MM</t>
  </si>
  <si>
    <t xml:space="preserve">C&amp;K PTS645SM43SMTR92 LFS</t>
  </si>
  <si>
    <t xml:space="preserve">E-Switch TL3305AF160QG</t>
  </si>
  <si>
    <t xml:space="preserve">digikey-footprints:Switch_Tact_SMD_6x6mm</t>
  </si>
  <si>
    <t xml:space="preserve">SWCH-08247</t>
  </si>
  <si>
    <t xml:space="preserve">SW1 </t>
  </si>
  <si>
    <t xml:space="preserve">SW_DIP_x02</t>
  </si>
  <si>
    <t xml:space="preserve">CTS Electrocomponents 206-2ST</t>
  </si>
  <si>
    <t xml:space="preserve">Grayhill Inc. 76SB02ST</t>
  </si>
  <si>
    <t xml:space="preserve">Buttons_Switches_THT:SW_DIP_x2_W7.62mm_Slide</t>
  </si>
  <si>
    <t xml:space="preserve">U1 </t>
  </si>
  <si>
    <t xml:space="preserve">OPTO_DARL_6N138S</t>
  </si>
  <si>
    <t xml:space="preserve">Lite-On Inc. 6N138S</t>
  </si>
  <si>
    <t xml:space="preserve">Isocom Components 2004 LTD 6N138SMT/R</t>
  </si>
  <si>
    <t xml:space="preserve">Housings_DIP:DIP-8_W7.62mm_SMDSocket_SmallPads</t>
  </si>
  <si>
    <t xml:space="preserve">IC-09482</t>
  </si>
  <si>
    <t xml:space="preserve">U2 </t>
  </si>
  <si>
    <t xml:space="preserve">MCP23S08</t>
  </si>
  <si>
    <t xml:space="preserve">Microchip Technology MCP23S08-E/P</t>
  </si>
  <si>
    <t xml:space="preserve">digikey-footprints:DIP-18_W7.62mm</t>
  </si>
  <si>
    <t xml:space="preserve">U2 - ALT</t>
  </si>
  <si>
    <t xml:space="preserve">MCP23008</t>
  </si>
  <si>
    <t xml:space="preserve">Microchip Technology MCP23008-E/P</t>
  </si>
  <si>
    <t xml:space="preserve">U2- SOCKET</t>
  </si>
  <si>
    <t xml:space="preserve">On Shore Technology Inc. ED18DT</t>
  </si>
  <si>
    <t xml:space="preserve">CNC Tech 243-18-1-03</t>
  </si>
  <si>
    <t xml:space="preserve">BOM made with KICAD_BOM_WIZARD (https://github.com/HashDefineElectronics/KiCad_BOM_Wizard.git)</t>
  </si>
  <si>
    <t xml:space="preserve">Generated 04/04/2018 13:49:38</t>
  </si>
  <si>
    <t xml:space="preserve">DI/DO SHIELD FOR ARDUINO UNO R3</t>
  </si>
  <si>
    <t xml:space="preserve">0.1.1</t>
  </si>
  <si>
    <t xml:space="preserve">For use in MIDI applications</t>
  </si>
  <si>
    <t xml:space="preserve">Port expanders can be used in either SPI or IIC configuration</t>
  </si>
  <si>
    <t xml:space="preserve">Category</t>
  </si>
  <si>
    <t xml:space="preserve">DK_Datasheet_Link</t>
  </si>
  <si>
    <t xml:space="preserve">DK_Detail_Page</t>
  </si>
  <si>
    <t xml:space="preserve">Digi-Key_PN</t>
  </si>
  <si>
    <t xml:space="preserve">Family</t>
  </si>
  <si>
    <t xml:space="preserve">MPN</t>
  </si>
  <si>
    <t xml:space="preserve">Manufacturer</t>
  </si>
  <si>
    <t xml:space="preserve">Status</t>
  </si>
  <si>
    <t xml:space="preserve">B1 </t>
  </si>
  <si>
    <t xml:space="preserve">ARDUINO_UNO_R3_SHIELD_ICSP</t>
  </si>
  <si>
    <t xml:space="preserve">SparkFun Boards:UNO_R3_SHIELD_ICSP</t>
  </si>
  <si>
    <t xml:space="preserve">C1 C2 </t>
  </si>
  <si>
    <t xml:space="preserve">0.1uF</t>
  </si>
  <si>
    <t xml:space="preserve">CS1 CS1 </t>
  </si>
  <si>
    <t xml:space="preserve">JUMPER-SMT_3_1-NC</t>
  </si>
  <si>
    <t xml:space="preserve">D1 D2 D3 D4 D5 D6 D7 D8 </t>
  </si>
  <si>
    <t xml:space="preserve">1N4148W-TP</t>
  </si>
  <si>
    <t xml:space="preserve">digikey-footprints:SOD-123</t>
  </si>
  <si>
    <t xml:space="preserve">http://www.mccsemi.com/up_pdf/1N4148W(SOD123).pdf</t>
  </si>
  <si>
    <t xml:space="preserve">Discrete Semiconductor Products</t>
  </si>
  <si>
    <t xml:space="preserve">/product-detail/en/micro-commercial-co/1N4148W-TP/1N4148WTPMSCT-ND/717311</t>
  </si>
  <si>
    <t xml:space="preserve">DIODE GEN PURP 100V 150MA SOD123</t>
  </si>
  <si>
    <t xml:space="preserve">1N4148WTPMSCT-ND</t>
  </si>
  <si>
    <t xml:space="preserve">Diodes - Rectifiers - Single</t>
  </si>
  <si>
    <t xml:space="preserve">Micro Commercial Co</t>
  </si>
  <si>
    <t xml:space="preserve">Active</t>
  </si>
  <si>
    <t xml:space="preserve">J1 J2 J3 J4 J5 J6 J7 J8 </t>
  </si>
  <si>
    <t xml:space="preserve">CONN_08X2</t>
  </si>
  <si>
    <t xml:space="preserve">On Shore Technology Inc. 302-S161</t>
  </si>
  <si>
    <t xml:space="preserve">CNC Tech 3020-16-0100-00</t>
  </si>
  <si>
    <t xml:space="preserve">MyFootprintLib:2X8_SHROUDED_PTH</t>
  </si>
  <si>
    <t xml:space="preserve">J9 J10 </t>
  </si>
  <si>
    <t xml:space="preserve">SparkFun Connectors:2X8</t>
  </si>
  <si>
    <t xml:space="preserve">4.7k</t>
  </si>
  <si>
    <t xml:space="preserve">R5 R6 R7 R8 R9 R10 </t>
  </si>
  <si>
    <t xml:space="preserve">10k</t>
  </si>
  <si>
    <t xml:space="preserve">RN1 </t>
  </si>
  <si>
    <t xml:space="preserve">4609X-101-103LF</t>
  </si>
  <si>
    <t xml:space="preserve">Bourns Inc. 4609X-101-103LF</t>
  </si>
  <si>
    <t xml:space="preserve">Vishay Dale CSC09A0110K0FEK</t>
  </si>
  <si>
    <t xml:space="preserve">digikey-footprints:SIP-9_P2.54mm</t>
  </si>
  <si>
    <t xml:space="preserve">http://www.bourns.com/docs/Product-Datasheets/4600x.pdf</t>
  </si>
  <si>
    <t xml:space="preserve">Resistors</t>
  </si>
  <si>
    <t xml:space="preserve">/product-detail/en/bourns-inc/4609X-101-103LF/4609X-101-103LF-ND/2634616</t>
  </si>
  <si>
    <t xml:space="preserve">Resistor Networks  Arrays</t>
  </si>
  <si>
    <t xml:space="preserve">Bourns Inc.</t>
  </si>
  <si>
    <t xml:space="preserve">U1 U2 </t>
  </si>
  <si>
    <t xml:space="preserve">Housings_DIP:DIP-18_W7.62mm_Socket</t>
  </si>
  <si>
    <t xml:space="preserve">U_A1 U_A1 U_A2 U_A2 </t>
  </si>
  <si>
    <t xml:space="preserve">JUMPER-SMT_2_NO</t>
  </si>
  <si>
    <t xml:space="preserve">U_A1 U_A2 </t>
  </si>
  <si>
    <t xml:space="preserve">JUMPER-SMT_2_NC</t>
  </si>
  <si>
    <t xml:space="preserve">SparkFun Jumpers:SMT-JUMPER_2_NC_TRACE_SILK</t>
  </si>
  <si>
    <t xml:space="preserve">Generated 04/04/2018 13:58:06</t>
  </si>
  <si>
    <t xml:space="preserve">MCP23X08 SPI/I2C &amp; CD4067 Multiplexer shield for *duino</t>
  </si>
  <si>
    <t xml:space="preserve">ARDUINO_UNO_R3</t>
  </si>
  <si>
    <t xml:space="preserve">SparkFun Boards:ARDUINO_R3</t>
  </si>
  <si>
    <t xml:space="preserve">C1 C2 C3 C4 C5 </t>
  </si>
  <si>
    <t xml:space="preserve">0.1u</t>
  </si>
  <si>
    <t xml:space="preserve">CONN_05X20.05_IN_PTH_SILK</t>
  </si>
  <si>
    <t xml:space="preserve">J9 </t>
  </si>
  <si>
    <t xml:space="preserve">CONN_06X2PTH_FEMALE</t>
  </si>
  <si>
    <t xml:space="preserve">CONN-12423</t>
  </si>
  <si>
    <t xml:space="preserve">SPI_CS</t>
  </si>
  <si>
    <t xml:space="preserve">ADC_SELECT</t>
  </si>
  <si>
    <t xml:space="preserve">R1 R2 </t>
  </si>
  <si>
    <t xml:space="preserve">4.7K</t>
  </si>
  <si>
    <t xml:space="preserve">R3 R4 R5 </t>
  </si>
  <si>
    <t xml:space="preserve">10K</t>
  </si>
  <si>
    <t xml:space="preserve">U1 U2 U3 U4 </t>
  </si>
  <si>
    <t xml:space="preserve">74HC4067M96</t>
  </si>
  <si>
    <t xml:space="preserve">Texas Instruments CD74HC4067M96</t>
  </si>
  <si>
    <t xml:space="preserve">ON Semiconductor MC14067BDWR2G</t>
  </si>
  <si>
    <t xml:space="preserve">Housings_SOIC:SOIC-24W_7.5x15.4mm_Pitch1.27mm</t>
  </si>
  <si>
    <t xml:space="preserve">U5 </t>
  </si>
  <si>
    <t xml:space="preserve">Housings_DIP:DIP-18_W7.62mm</t>
  </si>
  <si>
    <t xml:space="preserve">Generated 04/04/2018 09:29:23</t>
  </si>
  <si>
    <t xml:space="preserve">part</t>
  </si>
  <si>
    <t xml:space="preserve">qty</t>
  </si>
  <si>
    <t xml:space="preserve">mounting</t>
  </si>
  <si>
    <t xml:space="preserve">price</t>
  </si>
  <si>
    <t xml:space="preserve">mfg. Price</t>
  </si>
  <si>
    <t xml:space="preserve">total</t>
  </si>
  <si>
    <t xml:space="preserve">dip switch</t>
  </si>
  <si>
    <t xml:space="preserve">smt</t>
  </si>
  <si>
    <t xml:space="preserve">mcp23s17</t>
  </si>
  <si>
    <t xml:space="preserve">mcp23008</t>
  </si>
  <si>
    <t xml:space="preserve">IC socket</t>
  </si>
  <si>
    <t xml:space="preserve">4k7 res</t>
  </si>
  <si>
    <t xml:space="preserve">arduino headers</t>
  </si>
  <si>
    <t xml:space="preserve">tht</t>
  </si>
  <si>
    <t xml:space="preserve">spi conn</t>
  </si>
  <si>
    <t xml:space="preserve">0.1uF cap</t>
  </si>
  <si>
    <t xml:space="preserve">2x5 box header</t>
  </si>
  <si>
    <t xml:space="preserve">1k res</t>
  </si>
  <si>
    <t xml:space="preserve">board</t>
  </si>
  <si>
    <t xml:space="preserve">manufacturing cost</t>
  </si>
  <si>
    <t xml:space="preserve">resale</t>
  </si>
  <si>
    <t xml:space="preserve">consumer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</si>
</sst>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[$$-409]* #,##0.00_ ;_-[$$-409]* \-#,##0.00\ ;_-[$$-409]* \-??_ ;_-@_ "/>
    <numFmt numFmtId="166" formatCode="M/D/YYYY"/>
    <numFmt numFmtId="167" formatCode="M/D/YYYY\ H:MM"/>
  </numFmts>
  <fonts count="4">
    <font>
      <sz val="11"/>
      <color rgb="FF000000"/>
      <name val="Arial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32" activeCellId="0" sqref="E32"/>
    </sheetView>
  </sheetViews>
  <sheetFormatPr defaultRowHeight="14.25"/>
  <cols>
    <col collapsed="false" hidden="false" max="1" min="1" style="0" width="46.353488372093"/>
    <col collapsed="false" hidden="false" max="2" min="2" style="0" width="15.753488372093"/>
    <col collapsed="false" hidden="false" max="3" min="3" style="0" width="44.0558139534884"/>
    <col collapsed="false" hidden="false" max="8" min="4" style="0" width="8.86046511627907"/>
    <col collapsed="false" hidden="false" max="9" min="9" style="1" width="16.4883720930233"/>
    <col collapsed="false" hidden="false" max="12" min="10" style="1" width="7.62790697674419"/>
    <col collapsed="false" hidden="false" max="13" min="13" style="1" width="15.3813953488372"/>
    <col collapsed="false" hidden="false" max="15" min="14" style="1" width="7.62790697674419"/>
    <col collapsed="false" hidden="false" max="16" min="16" style="0" width="7.62790697674419"/>
    <col collapsed="false" hidden="false" max="17" min="17" style="0" width="15.3813953488372"/>
    <col collapsed="false" hidden="false" max="1025" min="18" style="0" width="8.86046511627907"/>
  </cols>
  <sheetData>
    <row r="1" customFormat="false" ht="14.25" hidden="false" customHeight="false" outlineLevel="0" collapsed="false">
      <c r="D1" s="2" t="s">
        <v>0</v>
      </c>
      <c r="E1" s="2"/>
      <c r="F1" s="2"/>
      <c r="G1" s="2"/>
      <c r="I1" s="0"/>
      <c r="J1" s="2" t="s">
        <v>1</v>
      </c>
      <c r="K1" s="2"/>
      <c r="L1" s="2"/>
      <c r="M1" s="2"/>
      <c r="N1" s="2" t="s">
        <v>2</v>
      </c>
      <c r="O1" s="2"/>
      <c r="P1" s="2"/>
      <c r="Q1" s="2"/>
    </row>
    <row r="2" customFormat="false" ht="14.25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E2" s="0" t="s">
        <v>7</v>
      </c>
      <c r="F2" s="0" t="s">
        <v>8</v>
      </c>
      <c r="G2" s="0" t="s">
        <v>9</v>
      </c>
      <c r="H2" s="0" t="s">
        <v>10</v>
      </c>
      <c r="I2" s="1" t="s">
        <v>11</v>
      </c>
      <c r="J2" s="0" t="s">
        <v>6</v>
      </c>
      <c r="K2" s="0" t="s">
        <v>7</v>
      </c>
      <c r="L2" s="0" t="s">
        <v>8</v>
      </c>
      <c r="M2" s="1" t="s">
        <v>12</v>
      </c>
      <c r="N2" s="0" t="s">
        <v>6</v>
      </c>
      <c r="O2" s="0" t="s">
        <v>7</v>
      </c>
      <c r="P2" s="0" t="s">
        <v>8</v>
      </c>
      <c r="Q2" s="1" t="s">
        <v>12</v>
      </c>
    </row>
    <row r="3" customFormat="false" ht="14.25" hidden="false" customHeight="false" outlineLevel="0" collapsed="false">
      <c r="A3" s="0" t="s">
        <v>13</v>
      </c>
      <c r="B3" s="3" t="s">
        <v>14</v>
      </c>
      <c r="C3" s="3" t="s">
        <v>14</v>
      </c>
      <c r="D3" s="0" t="n">
        <v>1</v>
      </c>
      <c r="E3" s="0" t="n">
        <v>1</v>
      </c>
      <c r="F3" s="0" t="n">
        <v>1</v>
      </c>
      <c r="G3" s="0" t="n">
        <f aca="false">SUMIF(D3:F3,"&lt;&gt;#N/A")</f>
        <v>3</v>
      </c>
      <c r="H3" s="3" t="s">
        <v>14</v>
      </c>
      <c r="I3" s="1" t="n">
        <v>1.75</v>
      </c>
      <c r="J3" s="1" t="n">
        <f aca="false">$I3*D3</f>
        <v>1.75</v>
      </c>
      <c r="K3" s="1" t="n">
        <f aca="false">$I3*E3</f>
        <v>1.75</v>
      </c>
      <c r="L3" s="1" t="n">
        <f aca="false">$I3*F3</f>
        <v>1.75</v>
      </c>
      <c r="M3" s="1" t="n">
        <f aca="false">I3*G3</f>
        <v>5.25</v>
      </c>
      <c r="N3" s="0" t="n">
        <f aca="false">IF($H3="THT",D3*1,IF($H3="SMT",D3*0.25,0))</f>
        <v>0</v>
      </c>
      <c r="O3" s="0" t="n">
        <f aca="false">IF($H3="THT",E3*1,IF($H3="SMT",E3*0.25,0))</f>
        <v>0</v>
      </c>
      <c r="P3" s="0" t="n">
        <f aca="false">IF($H3="THT",F3*1,IF($H3="SMT",F3*0.25,0))</f>
        <v>0</v>
      </c>
      <c r="Q3" s="0" t="n">
        <f aca="false">IF($H3="THT",G3*1,IF($H3="SMT",G3*0.25,0))</f>
        <v>0</v>
      </c>
    </row>
    <row r="4" customFormat="false" ht="13.8" hidden="false" customHeight="false" outlineLevel="0" collapsed="false">
      <c r="A4" s="0" t="s">
        <v>15</v>
      </c>
      <c r="B4" s="0" t="s">
        <v>16</v>
      </c>
      <c r="C4" s="0" t="s">
        <v>17</v>
      </c>
      <c r="D4" s="0" t="n">
        <v>1</v>
      </c>
      <c r="E4" s="0" t="n">
        <v>1</v>
      </c>
      <c r="F4" s="0" t="n">
        <v>1</v>
      </c>
      <c r="G4" s="0" t="n">
        <f aca="false">SUMIF(D4:F4,"&lt;&gt;#N/A")</f>
        <v>3</v>
      </c>
      <c r="H4" s="0" t="s">
        <v>18</v>
      </c>
      <c r="I4" s="1" t="n">
        <v>1.5</v>
      </c>
      <c r="J4" s="1" t="n">
        <f aca="false">$I4*D4</f>
        <v>1.5</v>
      </c>
      <c r="K4" s="1" t="n">
        <f aca="false">$I4*E4</f>
        <v>1.5</v>
      </c>
      <c r="L4" s="1" t="n">
        <f aca="false">$I4*F4</f>
        <v>1.5</v>
      </c>
      <c r="M4" s="1" t="n">
        <f aca="false">I4*G4</f>
        <v>4.5</v>
      </c>
      <c r="N4" s="0" t="n">
        <f aca="false">IF($H4="THT",D4*1,IF($H4="SMT",D4*0.25,0))</f>
        <v>1</v>
      </c>
      <c r="O4" s="0" t="n">
        <f aca="false">IF($H4="THT",E4*1,IF($H4="SMT",E4*0.25,0))</f>
        <v>1</v>
      </c>
      <c r="P4" s="0" t="n">
        <f aca="false">IF($H4="THT",F4*1,IF($H4="SMT",F4*0.25,0))</f>
        <v>1</v>
      </c>
      <c r="Q4" s="0" t="n">
        <f aca="false">IF($H4="THT",G4*1,IF($H4="SMT",G4*0.25,0))</f>
        <v>3</v>
      </c>
    </row>
    <row r="5" customFormat="false" ht="14.25" hidden="false" customHeight="false" outlineLevel="0" collapsed="false">
      <c r="A5" s="0" t="s">
        <v>19</v>
      </c>
      <c r="B5" s="0" t="s">
        <v>20</v>
      </c>
      <c r="C5" s="0" t="s">
        <v>21</v>
      </c>
      <c r="D5" s="0" t="n">
        <v>1</v>
      </c>
      <c r="E5" s="0" t="n">
        <v>1</v>
      </c>
      <c r="F5" s="0" t="n">
        <v>1</v>
      </c>
      <c r="G5" s="0" t="n">
        <f aca="false">SUMIF(D5:F5,"&lt;&gt;#N/A")</f>
        <v>3</v>
      </c>
      <c r="H5" s="0" t="s">
        <v>18</v>
      </c>
      <c r="I5" s="1" t="n">
        <v>1.722</v>
      </c>
      <c r="J5" s="1" t="n">
        <f aca="false">$I5*D5</f>
        <v>1.722</v>
      </c>
      <c r="K5" s="1" t="n">
        <f aca="false">$I5*E5</f>
        <v>1.722</v>
      </c>
      <c r="L5" s="1" t="n">
        <f aca="false">$I5*F5</f>
        <v>1.722</v>
      </c>
      <c r="M5" s="1" t="n">
        <f aca="false">I5*G5</f>
        <v>5.166</v>
      </c>
      <c r="N5" s="0" t="n">
        <f aca="false">IF($H5="THT",D5*1,IF($H5="SMT",D5*0.25,0))</f>
        <v>1</v>
      </c>
      <c r="O5" s="0" t="n">
        <f aca="false">IF($H5="THT",E5*1,IF($H5="SMT",E5*0.25,0))</f>
        <v>1</v>
      </c>
      <c r="P5" s="0" t="n">
        <f aca="false">IF($H5="THT",F5*1,IF($H5="SMT",F5*0.25,0))</f>
        <v>1</v>
      </c>
      <c r="Q5" s="0" t="n">
        <f aca="false">IF($H5="THT",G5*1,IF($H5="SMT",G5*0.25,0))</f>
        <v>3</v>
      </c>
    </row>
    <row r="6" customFormat="false" ht="14.25" hidden="false" customHeight="false" outlineLevel="0" collapsed="false">
      <c r="A6" s="0" t="s">
        <v>22</v>
      </c>
      <c r="B6" s="0" t="s">
        <v>23</v>
      </c>
      <c r="C6" s="0" t="s">
        <v>24</v>
      </c>
      <c r="D6" s="0" t="n">
        <v>1</v>
      </c>
      <c r="E6" s="0" t="n">
        <v>0</v>
      </c>
      <c r="F6" s="0" t="n">
        <v>0</v>
      </c>
      <c r="G6" s="0" t="n">
        <f aca="false">SUMIF(D6:F6,"&lt;&gt;#N/A")</f>
        <v>1</v>
      </c>
      <c r="H6" s="0" t="s">
        <v>18</v>
      </c>
      <c r="I6" s="1" t="n">
        <v>0.586</v>
      </c>
      <c r="J6" s="1" t="n">
        <f aca="false">$I6*D6</f>
        <v>0.586</v>
      </c>
      <c r="K6" s="1" t="n">
        <f aca="false">$I6*E6</f>
        <v>0</v>
      </c>
      <c r="L6" s="1" t="n">
        <f aca="false">$I6*F6</f>
        <v>0</v>
      </c>
      <c r="M6" s="1" t="n">
        <f aca="false">I6*G6</f>
        <v>0.586</v>
      </c>
      <c r="N6" s="0" t="n">
        <f aca="false">IF($H6="THT",D6*1,IF($H6="SMT",D6*0.25,0))</f>
        <v>1</v>
      </c>
      <c r="O6" s="0" t="n">
        <f aca="false">IF($H6="THT",E6*1,IF($H6="SMT",E6*0.25,0))</f>
        <v>0</v>
      </c>
      <c r="P6" s="0" t="n">
        <f aca="false">IF($H6="THT",F6*1,IF($H6="SMT",F6*0.25,0))</f>
        <v>0</v>
      </c>
      <c r="Q6" s="0" t="n">
        <f aca="false">IF($H6="THT",G6*1,IF($H6="SMT",G6*0.25,0))</f>
        <v>1</v>
      </c>
    </row>
    <row r="7" customFormat="false" ht="14.25" hidden="false" customHeight="false" outlineLevel="0" collapsed="false">
      <c r="A7" s="0" t="str">
        <f aca="false">MIDI_shield_16u2!D17</f>
        <v>0.1UF-0805-25V-_+80_-20%_</v>
      </c>
      <c r="B7" s="0" t="str">
        <f aca="false">MIDI_shield_16u2!A17</f>
        <v>1276-1286-1-ND</v>
      </c>
      <c r="C7" s="0" t="str">
        <f aca="false">MIDI_shield_16u2!E17</f>
        <v>Samsung Electro-Mechanics CL21F104ZAANNNC</v>
      </c>
      <c r="D7" s="0" t="n">
        <f aca="false">VLOOKUP(B7,MIDI_shield_16u2!A$15:D$42,3,0)</f>
        <v>1</v>
      </c>
      <c r="E7" s="0" t="n">
        <f aca="false">VLOOKUP(B7,'DI.DO_Shield_for_Arduino'!A$15:D$42,3,0)</f>
        <v>2</v>
      </c>
      <c r="F7" s="0" t="n">
        <f aca="false">VLOOKUP(B7,MUX_Shield_for_arduino!A$15:D$42,3,0)</f>
        <v>5</v>
      </c>
      <c r="G7" s="0" t="n">
        <f aca="false">SUMIF(D7:F7,"&lt;&gt;#N/A")</f>
        <v>8</v>
      </c>
      <c r="H7" s="0" t="s">
        <v>25</v>
      </c>
      <c r="I7" s="1" t="n">
        <v>0.0243</v>
      </c>
      <c r="J7" s="1" t="n">
        <f aca="false">$I7*D7</f>
        <v>0.0243</v>
      </c>
      <c r="K7" s="1" t="n">
        <f aca="false">$I7*E7</f>
        <v>0.0486</v>
      </c>
      <c r="L7" s="1" t="n">
        <f aca="false">$I7*F7</f>
        <v>0.1215</v>
      </c>
      <c r="M7" s="1" t="n">
        <f aca="false">I7*G7</f>
        <v>0.1944</v>
      </c>
      <c r="N7" s="0" t="n">
        <f aca="false">IF($H7="THT",D7*1,IF($H7="SMT",D7*0.25,0))</f>
        <v>0.25</v>
      </c>
      <c r="O7" s="0" t="n">
        <f aca="false">IF($H7="THT",E7*1,IF($H7="SMT",E7*0.25,0))</f>
        <v>0.5</v>
      </c>
      <c r="P7" s="0" t="n">
        <f aca="false">IF($H7="THT",F7*1,IF($H7="SMT",F7*0.25,0))</f>
        <v>1.25</v>
      </c>
      <c r="Q7" s="0" t="n">
        <f aca="false">IF($H7="THT",G7*1,IF($H7="SMT",G7*0.25,0))</f>
        <v>2</v>
      </c>
    </row>
    <row r="8" customFormat="false" ht="14.25" hidden="false" customHeight="false" outlineLevel="0" collapsed="false">
      <c r="A8" s="0" t="str">
        <f aca="false">MIDI_shield_16u2!D18</f>
        <v>1N4148</v>
      </c>
      <c r="B8" s="0" t="str">
        <f aca="false">MIDI_shield_16u2!A18</f>
        <v>1N4148W-E3-18CT-ND</v>
      </c>
      <c r="C8" s="0" t="str">
        <f aca="false">MIDI_shield_16u2!E18</f>
        <v>Vishay Semiconductor Diodes Division 1N4148W-E3-18</v>
      </c>
      <c r="D8" s="0" t="n">
        <f aca="false">VLOOKUP(B8,MIDI_shield_16u2!A$15:D$42,3,0)</f>
        <v>2</v>
      </c>
      <c r="E8" s="0" t="n">
        <f aca="false">VLOOKUP(B8,'DI.DO_Shield_for_Arduino'!A$15:D$42,3,0)</f>
        <v>8</v>
      </c>
      <c r="F8" s="0" t="e">
        <f aca="false">VLOOKUP(B8,MUX_Shield_for_arduino!A$15:D$42,3,0)</f>
        <v>#N/A</v>
      </c>
      <c r="G8" s="0" t="n">
        <f aca="false">SUMIF(D8:F8,"&lt;&gt;#N/A")</f>
        <v>10</v>
      </c>
      <c r="H8" s="0" t="s">
        <v>25</v>
      </c>
      <c r="I8" s="1" t="n">
        <v>0.1048</v>
      </c>
      <c r="J8" s="1" t="n">
        <f aca="false">$I8*D8</f>
        <v>0.2096</v>
      </c>
      <c r="K8" s="1" t="n">
        <f aca="false">$I8*E8</f>
        <v>0.8384</v>
      </c>
      <c r="L8" s="1" t="e">
        <f aca="false">$I8*F8</f>
        <v>#N/A</v>
      </c>
      <c r="M8" s="1" t="n">
        <f aca="false">I8*G8</f>
        <v>1.048</v>
      </c>
      <c r="N8" s="0" t="n">
        <f aca="false">IF($H8="THT",D8*1,IF($H8="SMT",D8*0.25,0))</f>
        <v>0.5</v>
      </c>
      <c r="O8" s="0" t="n">
        <f aca="false">IF($H8="THT",E8*1,IF($H8="SMT",E8*0.25,0))</f>
        <v>2</v>
      </c>
      <c r="P8" s="0" t="e">
        <f aca="false">IF($H8="THT",F8*1,IF($H8="SMT",F8*0.25,0))</f>
        <v>#N/A</v>
      </c>
      <c r="Q8" s="0" t="n">
        <f aca="false">IF($H8="THT",G8*1,IF($H8="SMT",G8*0.25,0))</f>
        <v>2.5</v>
      </c>
    </row>
    <row r="9" customFormat="false" ht="14.25" hidden="false" customHeight="false" outlineLevel="0" collapsed="false">
      <c r="A9" s="0" t="str">
        <f aca="false">MIDI_shield_16u2!D19</f>
        <v>CONN_05X2SHD</v>
      </c>
      <c r="B9" s="0" t="str">
        <f aca="false">MIDI_shield_16u2!A19</f>
        <v>1175-1609-ND</v>
      </c>
      <c r="C9" s="0" t="str">
        <f aca="false">MIDI_shield_16u2!E19</f>
        <v>CNC Tech 3020-10-0100-00</v>
      </c>
      <c r="D9" s="0" t="n">
        <f aca="false">VLOOKUP(B9,MIDI_shield_16u2!A$15:D$42,3,0)</f>
        <v>2</v>
      </c>
      <c r="E9" s="0" t="n">
        <f aca="false">VLOOKUP(B9,'DI.DO_Shield_for_Arduino'!A$15:D$42,3,0)</f>
        <v>2</v>
      </c>
      <c r="F9" s="0" t="n">
        <f aca="false">VLOOKUP(B9,MUX_Shield_for_arduino!A$15:D$42,3,0)</f>
        <v>8</v>
      </c>
      <c r="G9" s="0" t="n">
        <f aca="false">SUMIF(D9:F9,"&lt;&gt;#N/A")</f>
        <v>12</v>
      </c>
      <c r="H9" s="0" t="s">
        <v>18</v>
      </c>
      <c r="I9" s="1" t="n">
        <v>0.345</v>
      </c>
      <c r="J9" s="1" t="n">
        <f aca="false">$I9*D9</f>
        <v>0.69</v>
      </c>
      <c r="K9" s="1" t="n">
        <f aca="false">$I9*E9</f>
        <v>0.69</v>
      </c>
      <c r="L9" s="1" t="n">
        <f aca="false">$I9*F9</f>
        <v>2.76</v>
      </c>
      <c r="M9" s="1" t="n">
        <f aca="false">I9*G9</f>
        <v>4.14</v>
      </c>
      <c r="N9" s="0" t="n">
        <f aca="false">IF($H9="THT",D9*1,IF($H9="SMT",D9*0.25,0))</f>
        <v>2</v>
      </c>
      <c r="O9" s="0" t="n">
        <f aca="false">IF($H9="THT",E9*1,IF($H9="SMT",E9*0.25,0))</f>
        <v>2</v>
      </c>
      <c r="P9" s="0" t="n">
        <f aca="false">IF($H9="THT",F9*1,IF($H9="SMT",F9*0.25,0))</f>
        <v>8</v>
      </c>
      <c r="Q9" s="0" t="n">
        <f aca="false">IF($H9="THT",G9*1,IF($H9="SMT",G9*0.25,0))</f>
        <v>12</v>
      </c>
    </row>
    <row r="10" customFormat="false" ht="14.25" hidden="false" customHeight="false" outlineLevel="0" collapsed="false">
      <c r="A10" s="0" t="str">
        <f aca="false">MIDI_shield_16u2!D20</f>
        <v>DIN5 180DEG FEMALE RIGHT ANGLE PTH</v>
      </c>
      <c r="B10" s="0" t="str">
        <f aca="false">MIDI_shield_16u2!A20</f>
        <v>CP-7050-ND</v>
      </c>
      <c r="C10" s="0" t="str">
        <f aca="false">MIDI_shield_16u2!E20</f>
        <v>CUI Inc. SDF-50J</v>
      </c>
      <c r="D10" s="0" t="n">
        <f aca="false">VLOOKUP(B10,MIDI_shield_16u2!A$15:D$42,3,0)</f>
        <v>2</v>
      </c>
      <c r="E10" s="0" t="e">
        <f aca="false">VLOOKUP(B10,'DI.DO_Shield_for_Arduino'!A$15:D$42,3,0)</f>
        <v>#N/A</v>
      </c>
      <c r="F10" s="0" t="e">
        <f aca="false">VLOOKUP(B10,MUX_Shield_for_arduino!A$15:D$42,3,0)</f>
        <v>#N/A</v>
      </c>
      <c r="G10" s="0" t="n">
        <f aca="false">SUMIF(D10:F10,"&lt;&gt;#N/A")</f>
        <v>2</v>
      </c>
      <c r="H10" s="0" t="s">
        <v>18</v>
      </c>
      <c r="I10" s="1" t="n">
        <v>1.401</v>
      </c>
      <c r="J10" s="1" t="n">
        <f aca="false">$I10*D10</f>
        <v>2.802</v>
      </c>
      <c r="K10" s="1" t="e">
        <f aca="false">$I10*E10</f>
        <v>#N/A</v>
      </c>
      <c r="L10" s="1" t="e">
        <f aca="false">$I10*F10</f>
        <v>#N/A</v>
      </c>
      <c r="M10" s="1" t="n">
        <f aca="false">I10*G10</f>
        <v>2.802</v>
      </c>
      <c r="N10" s="0" t="n">
        <f aca="false">IF($H10="THT",D10*1,IF($H10="SMT",D10*0.25,0))</f>
        <v>2</v>
      </c>
      <c r="O10" s="0" t="e">
        <f aca="false">IF($H10="THT",E10*1,IF($H10="SMT",E10*0.25,0))</f>
        <v>#N/A</v>
      </c>
      <c r="P10" s="0" t="e">
        <f aca="false">IF($H10="THT",F10*1,IF($H10="SMT",F10*0.25,0))</f>
        <v>#N/A</v>
      </c>
      <c r="Q10" s="0" t="n">
        <f aca="false">IF($H10="THT",G10*1,IF($H10="SMT",G10*0.25,0))</f>
        <v>2</v>
      </c>
    </row>
    <row r="11" customFormat="false" ht="14.25" hidden="false" customHeight="false" outlineLevel="0" collapsed="false">
      <c r="A11" s="0" t="str">
        <f aca="false">MIDI_shield_16u2!D22</f>
        <v>BUZZER_ROUTING_JP</v>
      </c>
      <c r="B11" s="0" t="str">
        <f aca="false">MIDI_shield_16u2!A22</f>
        <v>S1012EC-40-ND</v>
      </c>
      <c r="C11" s="0" t="str">
        <f aca="false">MIDI_shield_16u2!E22</f>
        <v>Sullins Connector Solutions PRPC040SAAN-RC</v>
      </c>
      <c r="D11" s="0" t="n">
        <f aca="false">VLOOKUP(B11,MIDI_shield_16u2!A$15:D$42,3,0)</f>
        <v>1</v>
      </c>
      <c r="E11" s="0" t="e">
        <f aca="false">VLOOKUP(B11,'DI.DO_Shield_for_Arduino'!A$15:D$42,3,0)</f>
        <v>#N/A</v>
      </c>
      <c r="F11" s="0" t="e">
        <f aca="false">VLOOKUP(B11,MUX_Shield_for_arduino!A$15:D$42,3,0)</f>
        <v>#N/A</v>
      </c>
      <c r="G11" s="0" t="n">
        <f aca="false">SUMIF(D11:F11,"&lt;&gt;#N/A")</f>
        <v>1</v>
      </c>
      <c r="H11" s="0" t="s">
        <v>18</v>
      </c>
      <c r="I11" s="1" t="n">
        <v>0.454</v>
      </c>
      <c r="J11" s="1" t="n">
        <f aca="false">$I11*D11</f>
        <v>0.454</v>
      </c>
      <c r="K11" s="1" t="e">
        <f aca="false">$I11*E11</f>
        <v>#N/A</v>
      </c>
      <c r="L11" s="1" t="e">
        <f aca="false">$I11*F11</f>
        <v>#N/A</v>
      </c>
      <c r="M11" s="1" t="n">
        <f aca="false">I11*G11</f>
        <v>0.454</v>
      </c>
      <c r="N11" s="0" t="n">
        <f aca="false">IF($H11="THT",D11*1,IF($H11="SMT",D11*0.25,0))</f>
        <v>1</v>
      </c>
      <c r="O11" s="0" t="e">
        <f aca="false">IF($H11="THT",E11*1,IF($H11="SMT",E11*0.25,0))</f>
        <v>#N/A</v>
      </c>
      <c r="P11" s="0" t="e">
        <f aca="false">IF($H11="THT",F11*1,IF($H11="SMT",F11*0.25,0))</f>
        <v>#N/A</v>
      </c>
      <c r="Q11" s="0" t="n">
        <f aca="false">IF($H11="THT",G11*1,IF($H11="SMT",G11*0.25,0))</f>
        <v>1</v>
      </c>
    </row>
    <row r="12" customFormat="false" ht="14.25" hidden="false" customHeight="false" outlineLevel="0" collapsed="false">
      <c r="A12" s="0" t="str">
        <f aca="false">MIDI_shield_16u2!D23</f>
        <v>MIDI_ROUTING_05X2_JUMPER</v>
      </c>
      <c r="B12" s="0" t="str">
        <f aca="false">MIDI_shield_16u2!A23</f>
        <v>S2012EC-40-ND</v>
      </c>
      <c r="C12" s="0" t="str">
        <f aca="false">MIDI_shield_16u2!E23</f>
        <v>Sullins Connector Solutions PREC040DAAN-RC</v>
      </c>
      <c r="D12" s="0" t="n">
        <f aca="false">VLOOKUP(B12,MIDI_shield_16u2!A$15:D$42,3,0)</f>
        <v>1</v>
      </c>
      <c r="E12" s="0" t="e">
        <f aca="false">VLOOKUP(B12,'DI.DO_Shield_for_Arduino'!A$15:D$42,3,0)</f>
        <v>#N/A</v>
      </c>
      <c r="F12" s="0" t="n">
        <f aca="false">VLOOKUP(B12,MUX_Shield_for_arduino!A$15:D$42,3,0)</f>
        <v>1</v>
      </c>
      <c r="G12" s="0" t="n">
        <f aca="false">SUMIF(D12:F12,"&lt;&gt;#N/A")</f>
        <v>2</v>
      </c>
      <c r="H12" s="0" t="s">
        <v>18</v>
      </c>
      <c r="I12" s="1" t="n">
        <v>0.911</v>
      </c>
      <c r="J12" s="1" t="n">
        <f aca="false">$I12*D12</f>
        <v>0.911</v>
      </c>
      <c r="K12" s="1" t="e">
        <f aca="false">$I12*E12</f>
        <v>#N/A</v>
      </c>
      <c r="L12" s="1" t="n">
        <f aca="false">$I12*F12</f>
        <v>0.911</v>
      </c>
      <c r="M12" s="1" t="n">
        <f aca="false">I12*G12</f>
        <v>1.822</v>
      </c>
      <c r="N12" s="0" t="n">
        <f aca="false">IF($H12="THT",D12*1,IF($H12="SMT",D12*0.25,0))</f>
        <v>1</v>
      </c>
      <c r="O12" s="0" t="e">
        <f aca="false">IF($H12="THT",E12*1,IF($H12="SMT",E12*0.25,0))</f>
        <v>#N/A</v>
      </c>
      <c r="P12" s="0" t="n">
        <f aca="false">IF($H12="THT",F12*1,IF($H12="SMT",F12*0.25,0))</f>
        <v>1</v>
      </c>
      <c r="Q12" s="0" t="n">
        <f aca="false">IF($H12="THT",G12*1,IF($H12="SMT",G12*0.25,0))</f>
        <v>2</v>
      </c>
    </row>
    <row r="13" customFormat="false" ht="14.25" hidden="false" customHeight="false" outlineLevel="0" collapsed="false">
      <c r="A13" s="0" t="str">
        <f aca="false">MIDI_shield_16u2!D24</f>
        <v>JUMPER_FEMALE</v>
      </c>
      <c r="B13" s="0" t="str">
        <f aca="false">MIDI_shield_16u2!A24</f>
        <v>S9341-ND</v>
      </c>
      <c r="C13" s="0" t="str">
        <f aca="false">MIDI_shield_16u2!E24</f>
        <v>Sullins Connector Solutions NPC02SXON-RC</v>
      </c>
      <c r="D13" s="0" t="n">
        <f aca="false">VLOOKUP(B13,MIDI_shield_16u2!A$15:D$42,3,0)</f>
        <v>6</v>
      </c>
      <c r="E13" s="0" t="n">
        <f aca="false">VLOOKUP(B13,'DI.DO_Shield_for_Arduino'!A$15:D$42,3,0)</f>
        <v>6</v>
      </c>
      <c r="F13" s="0" t="n">
        <f aca="false">VLOOKUP(B13,MUX_Shield_for_arduino!A$15:D$42,3,0)</f>
        <v>3</v>
      </c>
      <c r="G13" s="0" t="n">
        <f aca="false">SUMIF(D13:F13,"&lt;&gt;#N/A")</f>
        <v>15</v>
      </c>
      <c r="H13" s="3" t="s">
        <v>14</v>
      </c>
      <c r="I13" s="1" t="n">
        <v>0.0756</v>
      </c>
      <c r="J13" s="1" t="n">
        <f aca="false">$I13*D13</f>
        <v>0.4536</v>
      </c>
      <c r="K13" s="1" t="n">
        <f aca="false">$I13*E13</f>
        <v>0.4536</v>
      </c>
      <c r="L13" s="1" t="n">
        <f aca="false">$I13*F13</f>
        <v>0.2268</v>
      </c>
      <c r="M13" s="1" t="n">
        <f aca="false">I13*G13</f>
        <v>1.134</v>
      </c>
      <c r="N13" s="0" t="n">
        <f aca="false">IF($H13="THT",D13*1,IF($H13="SMT",D13*0.25,0))</f>
        <v>0</v>
      </c>
      <c r="O13" s="0" t="n">
        <f aca="false">IF($H13="THT",E13*1,IF($H13="SMT",E13*0.25,0))</f>
        <v>0</v>
      </c>
      <c r="P13" s="0" t="n">
        <f aca="false">IF($H13="THT",F13*1,IF($H13="SMT",F13*0.25,0))</f>
        <v>0</v>
      </c>
      <c r="Q13" s="0" t="n">
        <f aca="false">IF($H13="THT",G13*1,IF($H13="SMT",G13*0.25,0))</f>
        <v>0</v>
      </c>
    </row>
    <row r="14" customFormat="false" ht="14.25" hidden="false" customHeight="false" outlineLevel="0" collapsed="false">
      <c r="A14" s="0" t="str">
        <f aca="false">MIDI_shield_16u2!D33</f>
        <v>220R_1_4W_5%</v>
      </c>
      <c r="B14" s="0" t="str">
        <f aca="false">MIDI_shield_16u2!A33</f>
        <v>311-220CRCT-ND</v>
      </c>
      <c r="C14" s="0" t="str">
        <f aca="false">MIDI_shield_16u2!E33</f>
        <v>Yageo RC0805FR-07220RL</v>
      </c>
      <c r="D14" s="0" t="n">
        <f aca="false">VLOOKUP(B14,MIDI_shield_16u2!A$15:D$42,3,0)</f>
        <v>4</v>
      </c>
      <c r="E14" s="0" t="e">
        <f aca="false">VLOOKUP(B14,'DI.DO_Shield_for_Arduino'!A$15:D$42,3,0)</f>
        <v>#N/A</v>
      </c>
      <c r="F14" s="0" t="e">
        <f aca="false">VLOOKUP(B14,MUX_Shield_for_arduino!A$15:D$42,3,0)</f>
        <v>#N/A</v>
      </c>
      <c r="G14" s="0" t="n">
        <f aca="false">SUMIF(D14:F14,"&lt;&gt;#N/A")</f>
        <v>4</v>
      </c>
      <c r="H14" s="0" t="s">
        <v>25</v>
      </c>
      <c r="I14" s="1" t="n">
        <v>0.0088</v>
      </c>
      <c r="J14" s="1" t="n">
        <f aca="false">$I14*D14</f>
        <v>0.0352</v>
      </c>
      <c r="K14" s="1" t="e">
        <f aca="false">$I14*E14</f>
        <v>#N/A</v>
      </c>
      <c r="L14" s="1" t="e">
        <f aca="false">$I14*F14</f>
        <v>#N/A</v>
      </c>
      <c r="M14" s="1" t="n">
        <f aca="false">I14*G14</f>
        <v>0.0352</v>
      </c>
      <c r="N14" s="0" t="n">
        <f aca="false">IF($H14="THT",D14*1,IF($H14="SMT",D14*0.25,0))</f>
        <v>1</v>
      </c>
      <c r="O14" s="0" t="e">
        <f aca="false">IF($H14="THT",E14*1,IF($H14="SMT",E14*0.25,0))</f>
        <v>#N/A</v>
      </c>
      <c r="P14" s="0" t="e">
        <f aca="false">IF($H14="THT",F14*1,IF($H14="SMT",F14*0.25,0))</f>
        <v>#N/A</v>
      </c>
      <c r="Q14" s="0" t="n">
        <f aca="false">IF($H14="THT",G14*1,IF($H14="SMT",G14*0.25,0))</f>
        <v>1</v>
      </c>
    </row>
    <row r="15" customFormat="false" ht="14.25" hidden="false" customHeight="false" outlineLevel="0" collapsed="false">
      <c r="A15" s="0" t="str">
        <f aca="false">MIDI_shield_16u2!D34</f>
        <v>10k_1_4W_5%</v>
      </c>
      <c r="B15" s="0" t="str">
        <f aca="false">MIDI_shield_16u2!A34</f>
        <v>311-10.0KCRCT-ND</v>
      </c>
      <c r="C15" s="0" t="str">
        <f aca="false">MIDI_shield_16u2!E34</f>
        <v>Yageo RC0805FR-0710KL</v>
      </c>
      <c r="D15" s="0" t="n">
        <f aca="false">VLOOKUP(B15,MIDI_shield_16u2!A$15:D$42,3,0)</f>
        <v>4</v>
      </c>
      <c r="E15" s="0" t="n">
        <f aca="false">VLOOKUP(B15,'DI.DO_Shield_for_Arduino'!A$15:D$42,3,0)</f>
        <v>6</v>
      </c>
      <c r="F15" s="0" t="n">
        <f aca="false">VLOOKUP(B15,MUX_Shield_for_arduino!A$15:D$42,3,0)</f>
        <v>3</v>
      </c>
      <c r="G15" s="0" t="n">
        <f aca="false">SUMIF(D15:F15,"&lt;&gt;#N/A")</f>
        <v>13</v>
      </c>
      <c r="H15" s="0" t="s">
        <v>25</v>
      </c>
      <c r="I15" s="1" t="n">
        <v>0.0088</v>
      </c>
      <c r="J15" s="1" t="n">
        <f aca="false">$I15*D15</f>
        <v>0.0352</v>
      </c>
      <c r="K15" s="1" t="n">
        <f aca="false">$I15*E15</f>
        <v>0.0528</v>
      </c>
      <c r="L15" s="1" t="n">
        <f aca="false">$I15*F15</f>
        <v>0.0264</v>
      </c>
      <c r="M15" s="1" t="n">
        <f aca="false">I15*G15</f>
        <v>0.1144</v>
      </c>
      <c r="N15" s="0" t="n">
        <f aca="false">IF($H15="THT",D15*1,IF($H15="SMT",D15*0.25,0))</f>
        <v>1</v>
      </c>
      <c r="O15" s="0" t="n">
        <f aca="false">IF($H15="THT",E15*1,IF($H15="SMT",E15*0.25,0))</f>
        <v>1.5</v>
      </c>
      <c r="P15" s="0" t="n">
        <f aca="false">IF($H15="THT",F15*1,IF($H15="SMT",F15*0.25,0))</f>
        <v>0.75</v>
      </c>
      <c r="Q15" s="0" t="n">
        <f aca="false">IF($H15="THT",G15*1,IF($H15="SMT",G15*0.25,0))</f>
        <v>3.25</v>
      </c>
    </row>
    <row r="16" customFormat="false" ht="14.25" hidden="false" customHeight="false" outlineLevel="0" collapsed="false">
      <c r="A16" s="0" t="str">
        <f aca="false">MIDI_shield_16u2!D35</f>
        <v>4K7_1_4W_5%</v>
      </c>
      <c r="B16" s="0" t="str">
        <f aca="false">MIDI_shield_16u2!A35</f>
        <v>311-4.70KCRCT-ND</v>
      </c>
      <c r="C16" s="0" t="str">
        <f aca="false">MIDI_shield_16u2!E35</f>
        <v>Yageo RC0805FR-074K7L</v>
      </c>
      <c r="D16" s="0" t="n">
        <f aca="false">VLOOKUP(B16,MIDI_shield_16u2!A$15:D$42,3,0)</f>
        <v>2</v>
      </c>
      <c r="E16" s="0" t="n">
        <f aca="false">VLOOKUP(B16,'DI.DO_Shield_for_Arduino'!A$15:D$42,3,0)</f>
        <v>4</v>
      </c>
      <c r="F16" s="0" t="n">
        <f aca="false">VLOOKUP(B16,MUX_Shield_for_arduino!A$15:D$42,3,0)</f>
        <v>2</v>
      </c>
      <c r="G16" s="0" t="n">
        <f aca="false">SUMIF(D16:F16,"&lt;&gt;#N/A")</f>
        <v>8</v>
      </c>
      <c r="H16" s="0" t="s">
        <v>25</v>
      </c>
      <c r="I16" s="1" t="n">
        <v>0.0088</v>
      </c>
      <c r="J16" s="1" t="n">
        <f aca="false">$I16*D16</f>
        <v>0.0176</v>
      </c>
      <c r="K16" s="1" t="n">
        <f aca="false">$I16*E16</f>
        <v>0.0352</v>
      </c>
      <c r="L16" s="1" t="n">
        <f aca="false">$I16*F16</f>
        <v>0.0176</v>
      </c>
      <c r="M16" s="1" t="n">
        <f aca="false">I16*G16</f>
        <v>0.0704</v>
      </c>
      <c r="N16" s="0" t="n">
        <f aca="false">IF($H16="THT",D16*1,IF($H16="SMT",D16*0.25,0))</f>
        <v>0.5</v>
      </c>
      <c r="O16" s="0" t="n">
        <f aca="false">IF($H16="THT",E16*1,IF($H16="SMT",E16*0.25,0))</f>
        <v>1</v>
      </c>
      <c r="P16" s="0" t="n">
        <f aca="false">IF($H16="THT",F16*1,IF($H16="SMT",F16*0.25,0))</f>
        <v>0.5</v>
      </c>
      <c r="Q16" s="0" t="n">
        <f aca="false">IF($H16="THT",G16*1,IF($H16="SMT",G16*0.25,0))</f>
        <v>2</v>
      </c>
    </row>
    <row r="17" customFormat="false" ht="14.25" hidden="false" customHeight="false" outlineLevel="0" collapsed="false">
      <c r="A17" s="0" t="str">
        <f aca="false">MIDI_shield_16u2!D36</f>
        <v>SWITCH-SPDT-SMD-RIGHT-ANGLE</v>
      </c>
      <c r="B17" s="0" t="str">
        <f aca="false">MIDI_shield_16u2!A36</f>
        <v>CKN9560-ND</v>
      </c>
      <c r="C17" s="0" t="str">
        <f aca="false">MIDI_shield_16u2!E36</f>
        <v>C&amp;K OS102011MA1QS1</v>
      </c>
      <c r="D17" s="0" t="n">
        <f aca="false">VLOOKUP(B17,MIDI_shield_16u2!A$15:D$42,3,0)</f>
        <v>1</v>
      </c>
      <c r="E17" s="0" t="e">
        <f aca="false">VLOOKUP(B17,'DI.DO_Shield_for_Arduino'!A$15:D$42,3,0)</f>
        <v>#N/A</v>
      </c>
      <c r="F17" s="0" t="e">
        <f aca="false">VLOOKUP(B17,MUX_Shield_for_arduino!A$15:D$42,3,0)</f>
        <v>#N/A</v>
      </c>
      <c r="G17" s="0" t="n">
        <f aca="false">SUMIF(D17:F17,"&lt;&gt;#N/A")</f>
        <v>1</v>
      </c>
      <c r="H17" s="0" t="s">
        <v>18</v>
      </c>
      <c r="I17" s="1" t="n">
        <v>0.3676</v>
      </c>
      <c r="J17" s="1" t="n">
        <f aca="false">$I17*D17</f>
        <v>0.3676</v>
      </c>
      <c r="K17" s="1" t="e">
        <f aca="false">$I17*E17</f>
        <v>#N/A</v>
      </c>
      <c r="L17" s="1" t="e">
        <f aca="false">$I17*F17</f>
        <v>#N/A</v>
      </c>
      <c r="M17" s="1" t="n">
        <f aca="false">I17*G17</f>
        <v>0.3676</v>
      </c>
      <c r="N17" s="0" t="n">
        <f aca="false">IF($H17="THT",D17*1,IF($H17="SMT",D17*0.25,0))</f>
        <v>1</v>
      </c>
      <c r="O17" s="0" t="e">
        <f aca="false">IF($H17="THT",E17*1,IF($H17="SMT",E17*0.25,0))</f>
        <v>#N/A</v>
      </c>
      <c r="P17" s="0" t="e">
        <f aca="false">IF($H17="THT",F17*1,IF($H17="SMT",F17*0.25,0))</f>
        <v>#N/A</v>
      </c>
      <c r="Q17" s="0" t="n">
        <f aca="false">IF($H17="THT",G17*1,IF($H17="SMT",G17*0.25,0))</f>
        <v>1</v>
      </c>
    </row>
    <row r="18" customFormat="false" ht="14.25" hidden="false" customHeight="false" outlineLevel="0" collapsed="false">
      <c r="A18" s="0" t="str">
        <f aca="false">MIDI_shield_16u2!D37</f>
        <v>MOMENTARY-SWITCH-SPST-2-SMD-5.2MM</v>
      </c>
      <c r="B18" s="0" t="str">
        <f aca="false">MIDI_shield_16u2!A37</f>
        <v>CKN9112CT-ND</v>
      </c>
      <c r="C18" s="0" t="str">
        <f aca="false">MIDI_shield_16u2!E37</f>
        <v>C&amp;K PTS645SM43SMTR92 LFS</v>
      </c>
      <c r="D18" s="0" t="n">
        <f aca="false">VLOOKUP(B18,MIDI_shield_16u2!A$15:D$42,3,0)</f>
        <v>1</v>
      </c>
      <c r="E18" s="0" t="e">
        <f aca="false">VLOOKUP(B18,'DI.DO_Shield_for_Arduino'!A$15:D$42,3,0)</f>
        <v>#N/A</v>
      </c>
      <c r="F18" s="0" t="e">
        <f aca="false">VLOOKUP(B18,MUX_Shield_for_arduino!A$15:D$42,3,0)</f>
        <v>#N/A</v>
      </c>
      <c r="G18" s="0" t="n">
        <f aca="false">SUMIF(D18:F18,"&lt;&gt;#N/A")</f>
        <v>1</v>
      </c>
      <c r="H18" s="0" t="s">
        <v>25</v>
      </c>
      <c r="I18" s="1" t="n">
        <v>0.1516</v>
      </c>
      <c r="J18" s="1" t="n">
        <f aca="false">$I18*D18</f>
        <v>0.1516</v>
      </c>
      <c r="K18" s="1" t="e">
        <f aca="false">$I18*E18</f>
        <v>#N/A</v>
      </c>
      <c r="L18" s="1" t="e">
        <f aca="false">$I18*F18</f>
        <v>#N/A</v>
      </c>
      <c r="M18" s="1" t="n">
        <f aca="false">I18*G18</f>
        <v>0.1516</v>
      </c>
      <c r="N18" s="0" t="n">
        <f aca="false">IF($H18="THT",D18*1,IF($H18="SMT",D18*0.25,0))</f>
        <v>0.25</v>
      </c>
      <c r="O18" s="0" t="e">
        <f aca="false">IF($H18="THT",E18*1,IF($H18="SMT",E18*0.25,0))</f>
        <v>#N/A</v>
      </c>
      <c r="P18" s="0" t="e">
        <f aca="false">IF($H18="THT",F18*1,IF($H18="SMT",F18*0.25,0))</f>
        <v>#N/A</v>
      </c>
      <c r="Q18" s="0" t="n">
        <f aca="false">IF($H18="THT",G18*1,IF($H18="SMT",G18*0.25,0))</f>
        <v>0.25</v>
      </c>
    </row>
    <row r="19" customFormat="false" ht="14.25" hidden="false" customHeight="false" outlineLevel="0" collapsed="false">
      <c r="A19" s="0" t="str">
        <f aca="false">MIDI_shield_16u2!D38</f>
        <v>SW_DIP_x02</v>
      </c>
      <c r="B19" s="0" t="str">
        <f aca="false">MIDI_shield_16u2!A38</f>
        <v>CT2062ST-ND</v>
      </c>
      <c r="C19" s="0" t="str">
        <f aca="false">MIDI_shield_16u2!E38</f>
        <v>CTS Electrocomponents 206-2ST</v>
      </c>
      <c r="D19" s="0" t="n">
        <f aca="false">VLOOKUP(B19,MIDI_shield_16u2!A$15:D$42,3,0)</f>
        <v>1</v>
      </c>
      <c r="E19" s="0" t="e">
        <f aca="false">VLOOKUP(B19,'DI.DO_Shield_for_Arduino'!A$15:D$42,3,0)</f>
        <v>#N/A</v>
      </c>
      <c r="F19" s="0" t="e">
        <f aca="false">VLOOKUP(B19,MUX_Shield_for_arduino!A$15:D$42,3,0)</f>
        <v>#N/A</v>
      </c>
      <c r="G19" s="0" t="n">
        <f aca="false">SUMIF(D19:F19,"&lt;&gt;#N/A")</f>
        <v>1</v>
      </c>
      <c r="H19" s="0" t="s">
        <v>18</v>
      </c>
      <c r="I19" s="1" t="n">
        <v>0.836</v>
      </c>
      <c r="J19" s="1" t="n">
        <f aca="false">$I19*D19</f>
        <v>0.836</v>
      </c>
      <c r="K19" s="1" t="e">
        <f aca="false">$I19*E19</f>
        <v>#N/A</v>
      </c>
      <c r="L19" s="1" t="e">
        <f aca="false">$I19*F19</f>
        <v>#N/A</v>
      </c>
      <c r="M19" s="1" t="n">
        <f aca="false">I19*G19</f>
        <v>0.836</v>
      </c>
      <c r="N19" s="0" t="n">
        <f aca="false">IF($H19="THT",D19*1,IF($H19="SMT",D19*0.25,0))</f>
        <v>1</v>
      </c>
      <c r="O19" s="0" t="e">
        <f aca="false">IF($H19="THT",E19*1,IF($H19="SMT",E19*0.25,0))</f>
        <v>#N/A</v>
      </c>
      <c r="P19" s="0" t="e">
        <f aca="false">IF($H19="THT",F19*1,IF($H19="SMT",F19*0.25,0))</f>
        <v>#N/A</v>
      </c>
      <c r="Q19" s="0" t="n">
        <f aca="false">IF($H19="THT",G19*1,IF($H19="SMT",G19*0.25,0))</f>
        <v>1</v>
      </c>
    </row>
    <row r="20" customFormat="false" ht="14.25" hidden="false" customHeight="false" outlineLevel="0" collapsed="false">
      <c r="A20" s="0" t="str">
        <f aca="false">MIDI_shield_16u2!D39</f>
        <v>OPTO_DARL_6N138S</v>
      </c>
      <c r="B20" s="0" t="str">
        <f aca="false">MIDI_shield_16u2!A39</f>
        <v>160-1797-ND</v>
      </c>
      <c r="C20" s="0" t="str">
        <f aca="false">MIDI_shield_16u2!E39</f>
        <v>Lite-On Inc. 6N138S</v>
      </c>
      <c r="D20" s="0" t="n">
        <f aca="false">VLOOKUP(B20,MIDI_shield_16u2!A$15:D$42,3,0)</f>
        <v>1</v>
      </c>
      <c r="E20" s="0" t="e">
        <f aca="false">VLOOKUP(B20,'DI.DO_Shield_for_Arduino'!A$15:D$42,3,0)</f>
        <v>#N/A</v>
      </c>
      <c r="F20" s="0" t="e">
        <f aca="false">VLOOKUP(B20,MUX_Shield_for_arduino!A$15:D$42,3,0)</f>
        <v>#N/A</v>
      </c>
      <c r="G20" s="0" t="n">
        <f aca="false">SUMIF(D20:F20,"&lt;&gt;#N/A")</f>
        <v>1</v>
      </c>
      <c r="H20" s="0" t="s">
        <v>25</v>
      </c>
      <c r="I20" s="1" t="n">
        <v>0.641</v>
      </c>
      <c r="J20" s="1" t="n">
        <f aca="false">$I20*D20</f>
        <v>0.641</v>
      </c>
      <c r="K20" s="1" t="e">
        <f aca="false">$I20*E20</f>
        <v>#N/A</v>
      </c>
      <c r="L20" s="1" t="e">
        <f aca="false">$I20*F20</f>
        <v>#N/A</v>
      </c>
      <c r="M20" s="1" t="n">
        <f aca="false">I20*G20</f>
        <v>0.641</v>
      </c>
      <c r="N20" s="0" t="n">
        <f aca="false">IF($H20="THT",D20*1,IF($H20="SMT",D20*0.25,0))</f>
        <v>0.25</v>
      </c>
      <c r="O20" s="0" t="e">
        <f aca="false">IF($H20="THT",E20*1,IF($H20="SMT",E20*0.25,0))</f>
        <v>#N/A</v>
      </c>
      <c r="P20" s="0" t="e">
        <f aca="false">IF($H20="THT",F20*1,IF($H20="SMT",F20*0.25,0))</f>
        <v>#N/A</v>
      </c>
      <c r="Q20" s="0" t="n">
        <f aca="false">IF($H20="THT",G20*1,IF($H20="SMT",G20*0.25,0))</f>
        <v>0.25</v>
      </c>
    </row>
    <row r="21" customFormat="false" ht="14.25" hidden="false" customHeight="false" outlineLevel="0" collapsed="false">
      <c r="A21" s="0" t="str">
        <f aca="false">MIDI_shield_16u2!D40</f>
        <v>MCP23S08</v>
      </c>
      <c r="B21" s="0" t="str">
        <f aca="false">MIDI_shield_16u2!A40</f>
        <v>MCP23S08-E/P-ND</v>
      </c>
      <c r="C21" s="0" t="str">
        <f aca="false">MIDI_shield_16u2!E40</f>
        <v>Microchip Technology MCP23S08-E/P</v>
      </c>
      <c r="D21" s="0" t="n">
        <f aca="false">VLOOKUP(B21,MIDI_shield_16u2!A$15:D$42,3,0)</f>
        <v>1</v>
      </c>
      <c r="E21" s="0" t="n">
        <f aca="false">VLOOKUP(B21,'DI.DO_Shield_for_Arduino'!A$15:D$42,3,0)</f>
        <v>2</v>
      </c>
      <c r="F21" s="0" t="n">
        <f aca="false">VLOOKUP(B21,MUX_Shield_for_arduino!A$15:D$42,3,0)</f>
        <v>1</v>
      </c>
      <c r="G21" s="0" t="n">
        <f aca="false">SUMIF(D21:F21,"&lt;&gt;#N/A")</f>
        <v>4</v>
      </c>
      <c r="H21" s="3" t="s">
        <v>14</v>
      </c>
      <c r="I21" s="1" t="n">
        <v>0.9168</v>
      </c>
      <c r="J21" s="1" t="n">
        <f aca="false">$I21*D21</f>
        <v>0.9168</v>
      </c>
      <c r="K21" s="1" t="n">
        <f aca="false">$I21*E21</f>
        <v>1.8336</v>
      </c>
      <c r="L21" s="1" t="n">
        <f aca="false">$I21*F21</f>
        <v>0.9168</v>
      </c>
      <c r="M21" s="1" t="n">
        <f aca="false">I21*G21</f>
        <v>3.6672</v>
      </c>
      <c r="N21" s="0" t="n">
        <f aca="false">IF($H21="THT",D21*1,IF($H21="SMT",D21*0.25,0))</f>
        <v>0</v>
      </c>
      <c r="O21" s="0" t="n">
        <f aca="false">IF($H21="THT",E21*1,IF($H21="SMT",E21*0.25,0))</f>
        <v>0</v>
      </c>
      <c r="P21" s="0" t="n">
        <f aca="false">IF($H21="THT",F21*1,IF($H21="SMT",F21*0.25,0))</f>
        <v>0</v>
      </c>
      <c r="Q21" s="0" t="n">
        <f aca="false">IF($H21="THT",G21*1,IF($H21="SMT",G21*0.25,0))</f>
        <v>0</v>
      </c>
    </row>
    <row r="22" customFormat="false" ht="14.25" hidden="false" customHeight="false" outlineLevel="0" collapsed="false">
      <c r="A22" s="0" t="str">
        <f aca="false">MIDI_shield_16u2!D41</f>
        <v>MCP23008</v>
      </c>
      <c r="B22" s="0" t="str">
        <f aca="false">MIDI_shield_16u2!A41</f>
        <v>MCP23008-E/P-ND</v>
      </c>
      <c r="C22" s="0" t="str">
        <f aca="false">MIDI_shield_16u2!E41</f>
        <v>Microchip Technology MCP23008-E/P</v>
      </c>
      <c r="D22" s="0" t="n">
        <f aca="false">VLOOKUP(B22,MIDI_shield_16u2!A$15:D$42,3,0)</f>
        <v>1</v>
      </c>
      <c r="E22" s="0" t="n">
        <f aca="false">VLOOKUP(B22,'DI.DO_Shield_for_Arduino'!A$15:D$42,3,0)</f>
        <v>2</v>
      </c>
      <c r="F22" s="0" t="n">
        <f aca="false">VLOOKUP(B22,MUX_Shield_for_arduino!A$15:D$42,3,0)</f>
        <v>1</v>
      </c>
      <c r="G22" s="0" t="n">
        <f aca="false">SUMIF(D22:F22,"&lt;&gt;#N/A")</f>
        <v>4</v>
      </c>
      <c r="H22" s="3" t="s">
        <v>14</v>
      </c>
      <c r="I22" s="1" t="n">
        <v>0.8756</v>
      </c>
      <c r="J22" s="1" t="n">
        <f aca="false">$I22*D22</f>
        <v>0.8756</v>
      </c>
      <c r="K22" s="1" t="n">
        <f aca="false">$I22*E22</f>
        <v>1.7512</v>
      </c>
      <c r="L22" s="1" t="n">
        <f aca="false">$I22*F22</f>
        <v>0.8756</v>
      </c>
      <c r="M22" s="1" t="n">
        <f aca="false">I22*G22</f>
        <v>3.5024</v>
      </c>
      <c r="N22" s="0" t="n">
        <f aca="false">IF($H22="THT",D22*1,IF($H22="SMT",D22*0.25,0))</f>
        <v>0</v>
      </c>
      <c r="O22" s="0" t="n">
        <f aca="false">IF($H22="THT",E22*1,IF($H22="SMT",E22*0.25,0))</f>
        <v>0</v>
      </c>
      <c r="P22" s="0" t="n">
        <f aca="false">IF($H22="THT",F22*1,IF($H22="SMT",F22*0.25,0))</f>
        <v>0</v>
      </c>
      <c r="Q22" s="0" t="n">
        <f aca="false">IF($H22="THT",G22*1,IF($H22="SMT",G22*0.25,0))</f>
        <v>0</v>
      </c>
    </row>
    <row r="23" customFormat="false" ht="14.25" hidden="false" customHeight="false" outlineLevel="0" collapsed="false">
      <c r="A23" s="0" t="str">
        <f aca="false">MIDI_shield_16u2!D42</f>
        <v>U2- SOCKET</v>
      </c>
      <c r="B23" s="0" t="str">
        <f aca="false">MIDI_shield_16u2!A42</f>
        <v>ED3047-5-ND</v>
      </c>
      <c r="C23" s="0" t="str">
        <f aca="false">MIDI_shield_16u2!E42</f>
        <v>On Shore Technology Inc. ED18DT</v>
      </c>
      <c r="D23" s="0" t="n">
        <f aca="false">VLOOKUP(B23,MIDI_shield_16u2!A$15:D$42,3,0)</f>
        <v>1</v>
      </c>
      <c r="E23" s="0" t="n">
        <f aca="false">VLOOKUP(B23,'DI.DO_Shield_for_Arduino'!A$15:D$42,3,0)</f>
        <v>2</v>
      </c>
      <c r="F23" s="0" t="n">
        <f aca="false">VLOOKUP(B23,MUX_Shield_for_arduino!A$15:D$42,3,0)</f>
        <v>1</v>
      </c>
      <c r="G23" s="0" t="n">
        <f aca="false">SUMIF(D23:F23,"&lt;&gt;#N/A")</f>
        <v>4</v>
      </c>
      <c r="H23" s="0" t="s">
        <v>18</v>
      </c>
      <c r="I23" s="1" t="n">
        <v>0.1404</v>
      </c>
      <c r="J23" s="1" t="n">
        <f aca="false">$I23*D23</f>
        <v>0.1404</v>
      </c>
      <c r="K23" s="1" t="n">
        <f aca="false">$I23*E23</f>
        <v>0.2808</v>
      </c>
      <c r="L23" s="1" t="n">
        <f aca="false">$I23*F23</f>
        <v>0.1404</v>
      </c>
      <c r="M23" s="1" t="n">
        <f aca="false">I23*G23</f>
        <v>0.5616</v>
      </c>
      <c r="N23" s="0" t="n">
        <f aca="false">IF($H23="THT",D23*1,IF($H23="SMT",D23*0.25,0))</f>
        <v>1</v>
      </c>
      <c r="O23" s="0" t="n">
        <f aca="false">IF($H23="THT",E23*1,IF($H23="SMT",E23*0.25,0))</f>
        <v>2</v>
      </c>
      <c r="P23" s="0" t="n">
        <f aca="false">IF($H23="THT",F23*1,IF($H23="SMT",F23*0.25,0))</f>
        <v>1</v>
      </c>
      <c r="Q23" s="0" t="n">
        <f aca="false">IF($H23="THT",G23*1,IF($H23="SMT",G23*0.25,0))</f>
        <v>4</v>
      </c>
    </row>
    <row r="24" customFormat="false" ht="14.25" hidden="false" customHeight="false" outlineLevel="0" collapsed="false">
      <c r="A24" s="0" t="str">
        <f aca="false">'DI.DO_Shield_for_Arduino'!D20</f>
        <v>CONN_08X2</v>
      </c>
      <c r="B24" s="0" t="str">
        <f aca="false">'DI.DO_Shield_for_Arduino'!A20</f>
        <v>ED10523-ND</v>
      </c>
      <c r="C24" s="0" t="str">
        <f aca="false">'DI.DO_Shield_for_Arduino'!E20</f>
        <v>On Shore Technology Inc. 302-S161</v>
      </c>
      <c r="D24" s="0" t="e">
        <f aca="false">VLOOKUP(B24,MIDI_shield_16u2!A$15:D$42,3,0)</f>
        <v>#N/A</v>
      </c>
      <c r="E24" s="0" t="n">
        <f aca="false">VLOOKUP(B24,'DI.DO_Shield_for_Arduino'!A$15:D$42,3,0)</f>
        <v>8</v>
      </c>
      <c r="F24" s="0" t="e">
        <f aca="false">VLOOKUP(B24,MUX_Shield_for_arduino!A$15:D$42,3,0)</f>
        <v>#N/A</v>
      </c>
      <c r="G24" s="0" t="n">
        <f aca="false">SUMIF(D24:F24,"&lt;&gt;#N/A")</f>
        <v>8</v>
      </c>
      <c r="H24" s="0" t="s">
        <v>18</v>
      </c>
      <c r="I24" s="1" t="n">
        <v>0.375</v>
      </c>
      <c r="J24" s="1" t="e">
        <f aca="false">$I24*D24</f>
        <v>#N/A</v>
      </c>
      <c r="K24" s="1" t="n">
        <f aca="false">$I24*E24</f>
        <v>3</v>
      </c>
      <c r="L24" s="1" t="e">
        <f aca="false">$I24*F24</f>
        <v>#N/A</v>
      </c>
      <c r="M24" s="1" t="n">
        <f aca="false">I24*G24</f>
        <v>3</v>
      </c>
      <c r="N24" s="0" t="e">
        <f aca="false">IF($H24="THT",D24*1,IF($H24="SMT",D24*0.25,0))</f>
        <v>#N/A</v>
      </c>
      <c r="O24" s="0" t="n">
        <f aca="false">IF($H24="THT",E24*1,IF($H24="SMT",E24*0.25,0))</f>
        <v>8</v>
      </c>
      <c r="P24" s="0" t="e">
        <f aca="false">IF($H24="THT",F24*1,IF($H24="SMT",F24*0.25,0))</f>
        <v>#N/A</v>
      </c>
      <c r="Q24" s="0" t="n">
        <f aca="false">IF($H24="THT",G24*1,IF($H24="SMT",G24*0.25,0))</f>
        <v>8</v>
      </c>
    </row>
    <row r="25" customFormat="false" ht="14.25" hidden="false" customHeight="false" outlineLevel="0" collapsed="false">
      <c r="A25" s="0" t="str">
        <f aca="false">'DI.DO_Shield_for_Arduino'!D25</f>
        <v>4609X-101-103LF</v>
      </c>
      <c r="B25" s="0" t="str">
        <f aca="false">'DI.DO_Shield_for_Arduino'!A25</f>
        <v>4609X-101-103LF-ND</v>
      </c>
      <c r="C25" s="0" t="str">
        <f aca="false">'DI.DO_Shield_for_Arduino'!E25</f>
        <v>Bourns Inc. 4609X-101-103LF</v>
      </c>
      <c r="D25" s="0" t="e">
        <f aca="false">VLOOKUP(B25,MIDI_shield_16u2!A$15:D$42,3,0)</f>
        <v>#N/A</v>
      </c>
      <c r="E25" s="0" t="n">
        <f aca="false">VLOOKUP(B25,'DI.DO_Shield_for_Arduino'!A$15:D$42,3,0)</f>
        <v>1</v>
      </c>
      <c r="F25" s="0" t="e">
        <f aca="false">VLOOKUP(B25,MUX_Shield_for_arduino!A$15:D$42,3,0)</f>
        <v>#N/A</v>
      </c>
      <c r="G25" s="0" t="n">
        <f aca="false">SUMIF(D25:F25,"&lt;&gt;#N/A")</f>
        <v>1</v>
      </c>
      <c r="H25" s="0" t="s">
        <v>18</v>
      </c>
      <c r="I25" s="1" t="n">
        <v>0.379</v>
      </c>
      <c r="J25" s="1" t="e">
        <f aca="false">$I25*D25</f>
        <v>#N/A</v>
      </c>
      <c r="K25" s="1" t="n">
        <f aca="false">$I25*E25</f>
        <v>0.379</v>
      </c>
      <c r="L25" s="1" t="e">
        <f aca="false">$I25*F25</f>
        <v>#N/A</v>
      </c>
      <c r="M25" s="1" t="n">
        <f aca="false">I25*G25</f>
        <v>0.379</v>
      </c>
      <c r="N25" s="0" t="e">
        <f aca="false">IF($H25="THT",D25*1,IF($H25="SMT",D25*0.25,0))</f>
        <v>#N/A</v>
      </c>
      <c r="O25" s="0" t="n">
        <f aca="false">IF($H25="THT",E25*1,IF($H25="SMT",E25*0.25,0))</f>
        <v>1</v>
      </c>
      <c r="P25" s="0" t="e">
        <f aca="false">IF($H25="THT",F25*1,IF($H25="SMT",F25*0.25,0))</f>
        <v>#N/A</v>
      </c>
      <c r="Q25" s="0" t="n">
        <f aca="false">IF($H25="THT",G25*1,IF($H25="SMT",G25*0.25,0))</f>
        <v>1</v>
      </c>
    </row>
    <row r="26" customFormat="false" ht="14.25" hidden="false" customHeight="false" outlineLevel="0" collapsed="false">
      <c r="A26" s="0" t="str">
        <f aca="false">MUX_Shield_for_arduino!D28</f>
        <v>74HC4067M96</v>
      </c>
      <c r="B26" s="0" t="str">
        <f aca="false">MUX_Shield_for_arduino!A28</f>
        <v>296-29408-1-ND</v>
      </c>
      <c r="C26" s="0" t="str">
        <f aca="false">MUX_Shield_for_arduino!E28</f>
        <v>Texas Instruments CD74HC4067M96</v>
      </c>
      <c r="D26" s="0" t="e">
        <f aca="false">VLOOKUP(B26,MIDI_shield_16u2!A$15:D$42,3,0)</f>
        <v>#N/A</v>
      </c>
      <c r="E26" s="0" t="e">
        <f aca="false">VLOOKUP(B26,'DI.DO_Shield_for_Arduino'!A$15:D$42,3,0)</f>
        <v>#N/A</v>
      </c>
      <c r="F26" s="0" t="n">
        <f aca="false">VLOOKUP(B26,MUX_Shield_for_arduino!A$15:D$42,3,0)</f>
        <v>4</v>
      </c>
      <c r="G26" s="0" t="n">
        <f aca="false">SUMIF(D26:F26,"&lt;&gt;#N/A")</f>
        <v>4</v>
      </c>
      <c r="H26" s="0" t="s">
        <v>25</v>
      </c>
      <c r="I26" s="1" t="n">
        <v>0.704</v>
      </c>
      <c r="J26" s="1" t="e">
        <f aca="false">$I26*D26</f>
        <v>#N/A</v>
      </c>
      <c r="K26" s="1" t="e">
        <f aca="false">$I26*E26</f>
        <v>#N/A</v>
      </c>
      <c r="L26" s="1" t="n">
        <f aca="false">$I26*F26</f>
        <v>2.816</v>
      </c>
      <c r="M26" s="1" t="n">
        <f aca="false">I26*G26</f>
        <v>2.816</v>
      </c>
      <c r="N26" s="0" t="e">
        <f aca="false">IF($H26="THT",D26*1,IF($H26="SMT",D26*0.25,0))</f>
        <v>#N/A</v>
      </c>
      <c r="O26" s="0" t="e">
        <f aca="false">IF($H26="THT",E26*1,IF($H26="SMT",E26*0.25,0))</f>
        <v>#N/A</v>
      </c>
      <c r="P26" s="0" t="n">
        <f aca="false">IF($H26="THT",F26*1,IF($H26="SMT",F26*0.25,0))</f>
        <v>1</v>
      </c>
      <c r="Q26" s="0" t="n">
        <f aca="false">IF($H26="THT",G26*1,IF($H26="SMT",G26*0.25,0))</f>
        <v>1</v>
      </c>
    </row>
    <row r="27" customFormat="false" ht="14.25" hidden="false" customHeight="false" outlineLevel="0" collapsed="false">
      <c r="D27" s="2" t="s">
        <v>26</v>
      </c>
      <c r="E27" s="2"/>
      <c r="F27" s="2"/>
      <c r="G27" s="2"/>
      <c r="I27" s="0"/>
      <c r="J27" s="0"/>
      <c r="K27" s="0"/>
      <c r="L27" s="0"/>
      <c r="M27" s="0"/>
      <c r="N27" s="0"/>
      <c r="O27" s="0"/>
    </row>
    <row r="28" customFormat="false" ht="14.25" hidden="false" customHeight="false" outlineLevel="0" collapsed="false">
      <c r="D28" s="0" t="n">
        <f aca="false">SUMIF(D3:D26,"&lt;&gt;#N/A")</f>
        <v>36</v>
      </c>
      <c r="E28" s="0" t="n">
        <f aca="false">SUMIF(E3:E26,"&lt;&gt;#N/A")</f>
        <v>46</v>
      </c>
      <c r="F28" s="0" t="n">
        <f aca="false">SUMIF(F3:F26,"&lt;&gt;#N/A")</f>
        <v>32</v>
      </c>
      <c r="G28" s="0" t="n">
        <f aca="false">SUM(G3:G26)</f>
        <v>114</v>
      </c>
      <c r="I28" s="0"/>
      <c r="J28" s="1" t="n">
        <f aca="false">SUMIF(J3:J26,"&lt;&gt;#N/A")</f>
        <v>15.1195</v>
      </c>
      <c r="K28" s="1" t="n">
        <f aca="false">SUMIF(K3:K26,"&lt;&gt;#N/A")</f>
        <v>14.3352</v>
      </c>
      <c r="L28" s="1" t="n">
        <f aca="false">SUMIF(L3:L26,"&lt;&gt;#N/A")</f>
        <v>13.7841</v>
      </c>
      <c r="M28" s="1" t="n">
        <f aca="false">SUM(M3:M27)</f>
        <v>43.2388</v>
      </c>
      <c r="N28" s="1" t="n">
        <f aca="false">SUMIF(N3:N26,"&lt;&gt;#N/A")</f>
        <v>15.75</v>
      </c>
      <c r="O28" s="1" t="n">
        <f aca="false">SUMIF(O3:O26,"&lt;&gt;#N/A")</f>
        <v>20</v>
      </c>
      <c r="P28" s="1" t="n">
        <f aca="false">SUMIF(P3:P26,"&lt;&gt;#N/A")</f>
        <v>15.5</v>
      </c>
      <c r="Q28" s="1" t="n">
        <f aca="false">SUM(Q3:Q27)</f>
        <v>51.25</v>
      </c>
    </row>
    <row r="29" customFormat="false" ht="14.25" hidden="false" customHeight="false" outlineLevel="0" collapsed="false">
      <c r="I29" s="0"/>
      <c r="J29" s="0"/>
    </row>
    <row r="30" customFormat="false" ht="14.25" hidden="false" customHeight="false" outlineLevel="0" collapsed="false">
      <c r="I30" s="0"/>
      <c r="J30" s="0"/>
    </row>
    <row r="31" customFormat="false" ht="14.25" hidden="false" customHeight="false" outlineLevel="0" collapsed="false">
      <c r="C31" s="1" t="s">
        <v>27</v>
      </c>
      <c r="D31" s="1" t="n">
        <f aca="false">J28+N28</f>
        <v>30.8695</v>
      </c>
      <c r="E31" s="1" t="n">
        <f aca="false">K28+O28</f>
        <v>34.3352</v>
      </c>
      <c r="F31" s="1" t="n">
        <f aca="false">L28+P28</f>
        <v>29.2841</v>
      </c>
      <c r="G31" s="1" t="n">
        <f aca="false">M28+Q28</f>
        <v>94.4888</v>
      </c>
      <c r="I31" s="0"/>
      <c r="J31" s="0"/>
    </row>
    <row r="32" customFormat="false" ht="14.25" hidden="false" customHeight="false" outlineLevel="0" collapsed="false">
      <c r="C32" s="1" t="s">
        <v>28</v>
      </c>
      <c r="D32" s="1" t="n">
        <f aca="false">D31/(1-$J32)</f>
        <v>38.586875</v>
      </c>
      <c r="E32" s="1" t="n">
        <f aca="false">E31/(1-$J32)</f>
        <v>42.919</v>
      </c>
      <c r="F32" s="1" t="n">
        <f aca="false">F31/(1-$J32)</f>
        <v>36.605125</v>
      </c>
      <c r="G32" s="1" t="n">
        <f aca="false">G31/(1-$J32)</f>
        <v>118.111</v>
      </c>
      <c r="I32" s="1" t="s">
        <v>29</v>
      </c>
      <c r="J32" s="4" t="n">
        <v>0.2</v>
      </c>
    </row>
    <row r="33" customFormat="false" ht="14.25" hidden="false" customHeight="false" outlineLevel="0" collapsed="false">
      <c r="C33" s="1" t="s">
        <v>30</v>
      </c>
      <c r="D33" s="1" t="n">
        <f aca="false">D32/(1-$J33)</f>
        <v>55.1241071428571</v>
      </c>
      <c r="E33" s="1" t="n">
        <f aca="false">E32/(1-$J33)</f>
        <v>61.3128571428571</v>
      </c>
      <c r="F33" s="1" t="n">
        <f aca="false">F32/(1-$J33)</f>
        <v>52.2930357142857</v>
      </c>
      <c r="G33" s="1" t="n">
        <f aca="false">G32/(1-$J33)</f>
        <v>168.73</v>
      </c>
      <c r="I33" s="1" t="s">
        <v>29</v>
      </c>
      <c r="J33" s="4" t="n">
        <v>0.3</v>
      </c>
    </row>
  </sheetData>
  <mergeCells count="4">
    <mergeCell ref="D1:G1"/>
    <mergeCell ref="J1:M1"/>
    <mergeCell ref="N1:Q1"/>
    <mergeCell ref="D27:G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4.25"/>
  <cols>
    <col collapsed="false" hidden="false" max="6" min="1" style="0" width="8.86046511627907"/>
    <col collapsed="false" hidden="false" max="7" min="7" style="0" width="17.106976744186"/>
    <col collapsed="false" hidden="false" max="8" min="8" style="1" width="13.5348837209302"/>
    <col collapsed="false" hidden="false" max="9" min="9" style="1" width="15.753488372093"/>
    <col collapsed="false" hidden="false" max="1025" min="10" style="0" width="8.86046511627907"/>
  </cols>
  <sheetData>
    <row r="1" customFormat="false" ht="14.25" hidden="false" customHeight="false" outlineLevel="0" collapsed="false">
      <c r="A1" s="0" t="s">
        <v>31</v>
      </c>
      <c r="B1" s="0" t="s">
        <v>32</v>
      </c>
      <c r="C1" s="0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1" t="s">
        <v>38</v>
      </c>
      <c r="I1" s="1" t="s">
        <v>39</v>
      </c>
    </row>
    <row r="2" customFormat="false" ht="14.25" hidden="false" customHeight="false" outlineLevel="0" collapsed="false">
      <c r="A2" s="0" t="n">
        <v>1</v>
      </c>
      <c r="B2" s="0" t="n">
        <v>20</v>
      </c>
      <c r="C2" s="0" t="s">
        <v>16</v>
      </c>
      <c r="D2" s="0" t="s">
        <v>15</v>
      </c>
      <c r="F2" s="0" t="n">
        <v>20</v>
      </c>
      <c r="G2" s="0" t="n">
        <v>0</v>
      </c>
      <c r="H2" s="1" t="n">
        <v>1.5</v>
      </c>
      <c r="I2" s="1" t="n">
        <v>30</v>
      </c>
    </row>
    <row r="3" customFormat="false" ht="14.25" hidden="false" customHeight="false" outlineLevel="0" collapsed="false">
      <c r="A3" s="0" t="n">
        <v>2</v>
      </c>
      <c r="B3" s="0" t="n">
        <v>5</v>
      </c>
      <c r="C3" s="0" t="s">
        <v>40</v>
      </c>
      <c r="D3" s="0" t="s">
        <v>41</v>
      </c>
      <c r="F3" s="0" t="n">
        <v>5</v>
      </c>
      <c r="G3" s="0" t="n">
        <v>0</v>
      </c>
      <c r="H3" s="1" t="n">
        <v>0.57</v>
      </c>
      <c r="I3" s="1" t="n">
        <v>2.85</v>
      </c>
    </row>
    <row r="4" customFormat="false" ht="14.25" hidden="false" customHeight="false" outlineLevel="0" collapsed="false">
      <c r="A4" s="0" t="n">
        <v>3</v>
      </c>
      <c r="B4" s="0" t="n">
        <v>20</v>
      </c>
      <c r="C4" s="0" t="s">
        <v>20</v>
      </c>
      <c r="D4" s="0" t="s">
        <v>19</v>
      </c>
      <c r="F4" s="0" t="n">
        <v>20</v>
      </c>
      <c r="G4" s="0" t="n">
        <v>0</v>
      </c>
      <c r="H4" s="1" t="n">
        <v>1.722</v>
      </c>
      <c r="I4" s="1" t="n">
        <v>34.44</v>
      </c>
    </row>
    <row r="5" customFormat="false" ht="14.25" hidden="false" customHeight="false" outlineLevel="0" collapsed="false">
      <c r="A5" s="0" t="n">
        <v>4</v>
      </c>
      <c r="B5" s="0" t="n">
        <v>50</v>
      </c>
      <c r="C5" s="0" t="s">
        <v>42</v>
      </c>
      <c r="D5" s="0" t="s">
        <v>43</v>
      </c>
      <c r="F5" s="0" t="n">
        <v>50</v>
      </c>
      <c r="G5" s="0" t="n">
        <v>0</v>
      </c>
      <c r="H5" s="1" t="n">
        <v>0.375</v>
      </c>
      <c r="I5" s="1" t="n">
        <v>18.75</v>
      </c>
    </row>
    <row r="6" customFormat="false" ht="14.25" hidden="false" customHeight="false" outlineLevel="0" collapsed="false">
      <c r="A6" s="0" t="n">
        <v>5</v>
      </c>
      <c r="B6" s="0" t="n">
        <v>100</v>
      </c>
      <c r="C6" s="0" t="s">
        <v>44</v>
      </c>
      <c r="D6" s="0" t="s">
        <v>45</v>
      </c>
      <c r="F6" s="0" t="n">
        <v>100</v>
      </c>
      <c r="G6" s="0" t="n">
        <v>0</v>
      </c>
      <c r="H6" s="1" t="n">
        <v>0.0243</v>
      </c>
      <c r="I6" s="1" t="n">
        <v>2.43</v>
      </c>
    </row>
    <row r="7" customFormat="false" ht="14.25" hidden="false" customHeight="false" outlineLevel="0" collapsed="false">
      <c r="A7" s="0" t="n">
        <v>6</v>
      </c>
      <c r="B7" s="0" t="n">
        <v>100</v>
      </c>
      <c r="C7" s="0" t="s">
        <v>46</v>
      </c>
      <c r="D7" s="0" t="s">
        <v>47</v>
      </c>
      <c r="F7" s="0" t="n">
        <v>100</v>
      </c>
      <c r="G7" s="0" t="n">
        <v>0</v>
      </c>
      <c r="H7" s="1" t="n">
        <v>0.1048</v>
      </c>
      <c r="I7" s="1" t="n">
        <v>10.48</v>
      </c>
    </row>
    <row r="8" customFormat="false" ht="14.25" hidden="false" customHeight="false" outlineLevel="0" collapsed="false">
      <c r="A8" s="0" t="n">
        <v>7</v>
      </c>
      <c r="B8" s="0" t="n">
        <v>100</v>
      </c>
      <c r="C8" s="0" t="s">
        <v>48</v>
      </c>
      <c r="D8" s="0" t="s">
        <v>49</v>
      </c>
      <c r="F8" s="0" t="n">
        <v>100</v>
      </c>
      <c r="G8" s="0" t="n">
        <v>0</v>
      </c>
      <c r="H8" s="1" t="n">
        <v>0.345</v>
      </c>
      <c r="I8" s="1" t="n">
        <v>34.5</v>
      </c>
    </row>
    <row r="9" customFormat="false" ht="14.25" hidden="false" customHeight="false" outlineLevel="0" collapsed="false">
      <c r="A9" s="0" t="n">
        <v>8</v>
      </c>
      <c r="B9" s="0" t="n">
        <v>10</v>
      </c>
      <c r="C9" s="0" t="s">
        <v>50</v>
      </c>
      <c r="D9" s="0" t="s">
        <v>51</v>
      </c>
      <c r="F9" s="0" t="n">
        <v>10</v>
      </c>
      <c r="G9" s="0" t="n">
        <v>0</v>
      </c>
      <c r="H9" s="1" t="n">
        <v>1.401</v>
      </c>
      <c r="I9" s="1" t="n">
        <v>14.01</v>
      </c>
    </row>
    <row r="10" customFormat="false" ht="14.25" hidden="false" customHeight="false" outlineLevel="0" collapsed="false">
      <c r="A10" s="0" t="n">
        <v>9</v>
      </c>
      <c r="B10" s="0" t="n">
        <v>10</v>
      </c>
      <c r="C10" s="0" t="s">
        <v>52</v>
      </c>
      <c r="D10" s="0" t="s">
        <v>53</v>
      </c>
      <c r="F10" s="0" t="n">
        <v>10</v>
      </c>
      <c r="G10" s="0" t="n">
        <v>0</v>
      </c>
      <c r="H10" s="1" t="n">
        <v>0.454</v>
      </c>
      <c r="I10" s="1" t="n">
        <v>4.54</v>
      </c>
    </row>
    <row r="11" customFormat="false" ht="14.25" hidden="false" customHeight="false" outlineLevel="0" collapsed="false">
      <c r="A11" s="0" t="n">
        <v>10</v>
      </c>
      <c r="B11" s="0" t="n">
        <v>100</v>
      </c>
      <c r="C11" s="0" t="s">
        <v>54</v>
      </c>
      <c r="D11" s="0" t="s">
        <v>55</v>
      </c>
      <c r="F11" s="0" t="n">
        <v>100</v>
      </c>
      <c r="G11" s="0" t="n">
        <v>0</v>
      </c>
      <c r="H11" s="1" t="n">
        <v>0.0088</v>
      </c>
      <c r="I11" s="1" t="n">
        <v>0.88</v>
      </c>
    </row>
    <row r="12" customFormat="false" ht="14.25" hidden="false" customHeight="false" outlineLevel="0" collapsed="false">
      <c r="A12" s="0" t="n">
        <v>11</v>
      </c>
      <c r="B12" s="0" t="n">
        <v>100</v>
      </c>
      <c r="C12" s="0" t="s">
        <v>56</v>
      </c>
      <c r="D12" s="0" t="s">
        <v>57</v>
      </c>
      <c r="F12" s="0" t="n">
        <v>100</v>
      </c>
      <c r="G12" s="0" t="n">
        <v>0</v>
      </c>
      <c r="H12" s="1" t="n">
        <v>0.0088</v>
      </c>
      <c r="I12" s="1" t="n">
        <v>0.88</v>
      </c>
    </row>
    <row r="13" customFormat="false" ht="14.25" hidden="false" customHeight="false" outlineLevel="0" collapsed="false">
      <c r="A13" s="0" t="n">
        <v>12</v>
      </c>
      <c r="B13" s="0" t="n">
        <v>100</v>
      </c>
      <c r="C13" s="0" t="s">
        <v>58</v>
      </c>
      <c r="D13" s="0" t="s">
        <v>59</v>
      </c>
      <c r="F13" s="0" t="n">
        <v>100</v>
      </c>
      <c r="G13" s="0" t="n">
        <v>0</v>
      </c>
      <c r="H13" s="1" t="n">
        <v>0.0088</v>
      </c>
      <c r="I13" s="1" t="n">
        <v>0.88</v>
      </c>
    </row>
    <row r="14" customFormat="false" ht="14.25" hidden="false" customHeight="false" outlineLevel="0" collapsed="false">
      <c r="A14" s="0" t="n">
        <v>13</v>
      </c>
      <c r="B14" s="0" t="n">
        <v>25</v>
      </c>
      <c r="C14" s="0" t="s">
        <v>60</v>
      </c>
      <c r="D14" s="0" t="s">
        <v>61</v>
      </c>
      <c r="F14" s="0" t="n">
        <v>25</v>
      </c>
      <c r="G14" s="0" t="n">
        <v>0</v>
      </c>
      <c r="H14" s="1" t="n">
        <v>0.3676</v>
      </c>
      <c r="I14" s="1" t="n">
        <v>9.19</v>
      </c>
    </row>
    <row r="15" customFormat="false" ht="14.25" hidden="false" customHeight="false" outlineLevel="0" collapsed="false">
      <c r="A15" s="0" t="n">
        <v>14</v>
      </c>
      <c r="B15" s="0" t="n">
        <v>25</v>
      </c>
      <c r="C15" s="0" t="s">
        <v>62</v>
      </c>
      <c r="D15" s="0" t="s">
        <v>63</v>
      </c>
      <c r="F15" s="0" t="n">
        <v>25</v>
      </c>
      <c r="G15" s="0" t="n">
        <v>0</v>
      </c>
      <c r="H15" s="1" t="n">
        <v>0.1516</v>
      </c>
      <c r="I15" s="1" t="n">
        <v>3.79</v>
      </c>
    </row>
    <row r="16" customFormat="false" ht="14.25" hidden="false" customHeight="false" outlineLevel="0" collapsed="false">
      <c r="A16" s="0" t="n">
        <v>15</v>
      </c>
      <c r="B16" s="0" t="n">
        <v>25</v>
      </c>
      <c r="C16" s="0" t="s">
        <v>64</v>
      </c>
      <c r="D16" s="0" t="s">
        <v>65</v>
      </c>
      <c r="F16" s="0" t="n">
        <v>25</v>
      </c>
      <c r="G16" s="0" t="n">
        <v>0</v>
      </c>
      <c r="H16" s="1" t="n">
        <v>0.836</v>
      </c>
      <c r="I16" s="1" t="n">
        <v>20.9</v>
      </c>
    </row>
    <row r="17" customFormat="false" ht="14.25" hidden="false" customHeight="false" outlineLevel="0" collapsed="false">
      <c r="A17" s="0" t="n">
        <v>16</v>
      </c>
      <c r="B17" s="0" t="n">
        <v>25</v>
      </c>
      <c r="C17" s="0" t="s">
        <v>66</v>
      </c>
      <c r="D17" s="0" t="s">
        <v>67</v>
      </c>
      <c r="F17" s="0" t="n">
        <v>25</v>
      </c>
      <c r="G17" s="0" t="n">
        <v>0</v>
      </c>
      <c r="H17" s="1" t="n">
        <v>0.9168</v>
      </c>
      <c r="I17" s="1" t="n">
        <v>22.92</v>
      </c>
    </row>
    <row r="18" customFormat="false" ht="14.25" hidden="false" customHeight="false" outlineLevel="0" collapsed="false">
      <c r="A18" s="0" t="n">
        <v>17</v>
      </c>
      <c r="B18" s="0" t="n">
        <v>25</v>
      </c>
      <c r="C18" s="0" t="s">
        <v>68</v>
      </c>
      <c r="D18" s="0" t="s">
        <v>69</v>
      </c>
      <c r="F18" s="0" t="n">
        <v>25</v>
      </c>
      <c r="G18" s="0" t="n">
        <v>0</v>
      </c>
      <c r="H18" s="1" t="n">
        <v>0.8756</v>
      </c>
      <c r="I18" s="1" t="n">
        <v>21.89</v>
      </c>
    </row>
    <row r="19" customFormat="false" ht="14.25" hidden="false" customHeight="false" outlineLevel="0" collapsed="false">
      <c r="A19" s="0" t="n">
        <v>18</v>
      </c>
      <c r="B19" s="0" t="n">
        <v>100</v>
      </c>
      <c r="C19" s="0" t="s">
        <v>70</v>
      </c>
      <c r="D19" s="0" t="s">
        <v>71</v>
      </c>
      <c r="F19" s="0" t="n">
        <v>100</v>
      </c>
      <c r="G19" s="0" t="n">
        <v>0</v>
      </c>
      <c r="H19" s="1" t="n">
        <v>0.1404</v>
      </c>
      <c r="I19" s="1" t="n">
        <v>14.04</v>
      </c>
    </row>
    <row r="20" customFormat="false" ht="14.25" hidden="false" customHeight="false" outlineLevel="0" collapsed="false">
      <c r="A20" s="0" t="n">
        <v>19</v>
      </c>
      <c r="B20" s="0" t="n">
        <v>10</v>
      </c>
      <c r="C20" s="0" t="s">
        <v>72</v>
      </c>
      <c r="D20" s="0" t="s">
        <v>73</v>
      </c>
      <c r="F20" s="0" t="n">
        <v>10</v>
      </c>
      <c r="G20" s="0" t="n">
        <v>0</v>
      </c>
      <c r="H20" s="1" t="n">
        <v>0.379</v>
      </c>
      <c r="I20" s="1" t="n">
        <v>3.79</v>
      </c>
    </row>
    <row r="21" customFormat="false" ht="14.25" hidden="false" customHeight="false" outlineLevel="0" collapsed="false">
      <c r="A21" s="0" t="n">
        <v>20</v>
      </c>
      <c r="B21" s="0" t="n">
        <v>25</v>
      </c>
      <c r="C21" s="0" t="s">
        <v>74</v>
      </c>
      <c r="D21" s="0" t="s">
        <v>75</v>
      </c>
      <c r="F21" s="0" t="n">
        <v>25</v>
      </c>
      <c r="G21" s="0" t="n">
        <v>0</v>
      </c>
      <c r="H21" s="1" t="n">
        <v>0.704</v>
      </c>
      <c r="I21" s="1" t="n">
        <v>17.6</v>
      </c>
    </row>
    <row r="22" customFormat="false" ht="14.25" hidden="false" customHeight="false" outlineLevel="0" collapsed="false">
      <c r="A22" s="0" t="n">
        <v>21</v>
      </c>
      <c r="B22" s="0" t="n">
        <v>10</v>
      </c>
      <c r="C22" s="0" t="s">
        <v>23</v>
      </c>
      <c r="D22" s="0" t="s">
        <v>22</v>
      </c>
      <c r="F22" s="0" t="n">
        <v>10</v>
      </c>
      <c r="G22" s="0" t="n">
        <v>0</v>
      </c>
      <c r="H22" s="1" t="n">
        <v>0.586</v>
      </c>
      <c r="I22" s="1" t="n">
        <v>5.86</v>
      </c>
    </row>
    <row r="23" customFormat="false" ht="14.25" hidden="false" customHeight="false" outlineLevel="0" collapsed="false">
      <c r="A23" s="0" t="n">
        <v>22</v>
      </c>
      <c r="B23" s="0" t="n">
        <v>10</v>
      </c>
      <c r="C23" s="0" t="s">
        <v>76</v>
      </c>
      <c r="D23" s="0" t="s">
        <v>77</v>
      </c>
      <c r="F23" s="0" t="n">
        <v>10</v>
      </c>
      <c r="G23" s="0" t="n">
        <v>0</v>
      </c>
      <c r="H23" s="1" t="n">
        <v>0.911</v>
      </c>
      <c r="I23" s="1" t="n">
        <v>9.11</v>
      </c>
    </row>
    <row r="24" customFormat="false" ht="14.25" hidden="false" customHeight="false" outlineLevel="0" collapsed="false">
      <c r="A24" s="0" t="n">
        <v>23</v>
      </c>
      <c r="B24" s="0" t="n">
        <v>25</v>
      </c>
      <c r="C24" s="0" t="s">
        <v>78</v>
      </c>
      <c r="D24" s="0" t="s">
        <v>79</v>
      </c>
      <c r="F24" s="0" t="n">
        <v>25</v>
      </c>
      <c r="G24" s="0" t="n">
        <v>0</v>
      </c>
      <c r="H24" s="1" t="n">
        <v>0.0756</v>
      </c>
      <c r="I24" s="1" t="n">
        <v>1.89</v>
      </c>
    </row>
    <row r="25" customFormat="false" ht="14.25" hidden="false" customHeight="false" outlineLevel="0" collapsed="false">
      <c r="A25" s="0" t="n">
        <v>24</v>
      </c>
      <c r="B25" s="0" t="n">
        <v>10</v>
      </c>
      <c r="C25" s="0" t="s">
        <v>80</v>
      </c>
      <c r="D25" s="0" t="s">
        <v>81</v>
      </c>
      <c r="F25" s="0" t="n">
        <v>10</v>
      </c>
      <c r="G25" s="0" t="n">
        <v>0</v>
      </c>
      <c r="H25" s="1" t="n">
        <v>0.641</v>
      </c>
      <c r="I25" s="1" t="n">
        <v>6.41</v>
      </c>
    </row>
    <row r="26" customFormat="false" ht="14.25" hidden="false" customHeight="false" outlineLevel="0" collapsed="false">
      <c r="I26" s="0"/>
    </row>
    <row r="27" customFormat="false" ht="14.25" hidden="false" customHeight="false" outlineLevel="0" collapsed="false">
      <c r="I27" s="1" t="n">
        <f aca="false">SUM(I2:I26)</f>
        <v>292.03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39" activeCellId="0" sqref="A39"/>
    </sheetView>
  </sheetViews>
  <sheetFormatPr defaultRowHeight="14.25"/>
  <cols>
    <col collapsed="false" hidden="false" max="1" min="1" style="0" width="21.0418604651163"/>
    <col collapsed="false" hidden="false" max="2" min="2" style="0" width="16.7348837209302"/>
    <col collapsed="false" hidden="false" max="3" min="3" style="0" width="4.18604651162791"/>
    <col collapsed="false" hidden="false" max="4" min="4" style="0" width="38.8883720930233"/>
    <col collapsed="false" hidden="false" max="5" min="5" style="0" width="48.8558139534884"/>
    <col collapsed="false" hidden="false" max="6" min="6" style="0" width="44.3023255813954"/>
    <col collapsed="false" hidden="false" max="7" min="7" style="0" width="57.1023255813954"/>
    <col collapsed="false" hidden="false" max="1025" min="8" style="0" width="8.86046511627907"/>
  </cols>
  <sheetData>
    <row r="1" customFormat="false" ht="14.25" hidden="false" customHeight="false" outlineLevel="0" collapsed="false">
      <c r="B1" s="0" t="s">
        <v>82</v>
      </c>
      <c r="C1" s="0" t="s">
        <v>83</v>
      </c>
    </row>
    <row r="2" customFormat="false" ht="14.25" hidden="false" customHeight="false" outlineLevel="0" collapsed="false">
      <c r="B2" s="0" t="s">
        <v>84</v>
      </c>
      <c r="C2" s="0" t="s">
        <v>85</v>
      </c>
    </row>
    <row r="3" customFormat="false" ht="14.25" hidden="false" customHeight="false" outlineLevel="0" collapsed="false">
      <c r="B3" s="0" t="s">
        <v>86</v>
      </c>
      <c r="C3" s="5" t="n">
        <v>43184</v>
      </c>
    </row>
    <row r="4" customFormat="false" ht="14.25" hidden="false" customHeight="false" outlineLevel="0" collapsed="false">
      <c r="B4" s="0" t="s">
        <v>87</v>
      </c>
      <c r="C4" s="6" t="n">
        <v>43194.5761342593</v>
      </c>
    </row>
    <row r="5" customFormat="false" ht="14.25" hidden="false" customHeight="false" outlineLevel="0" collapsed="false">
      <c r="B5" s="0" t="s">
        <v>88</v>
      </c>
      <c r="C5" s="0" t="s">
        <v>89</v>
      </c>
    </row>
    <row r="6" customFormat="false" ht="14.25" hidden="false" customHeight="false" outlineLevel="0" collapsed="false">
      <c r="B6" s="0" t="s">
        <v>90</v>
      </c>
      <c r="C6" s="0" t="s">
        <v>91</v>
      </c>
    </row>
    <row r="7" customFormat="false" ht="14.25" hidden="false" customHeight="false" outlineLevel="0" collapsed="false">
      <c r="B7" s="0" t="s">
        <v>92</v>
      </c>
      <c r="C7" s="0" t="s">
        <v>93</v>
      </c>
    </row>
    <row r="8" customFormat="false" ht="14.25" hidden="false" customHeight="false" outlineLevel="0" collapsed="false">
      <c r="B8" s="0" t="s">
        <v>94</v>
      </c>
      <c r="C8" s="0" t="s">
        <v>95</v>
      </c>
      <c r="D8" s="0" t="s">
        <v>96</v>
      </c>
    </row>
    <row r="9" customFormat="false" ht="14.25" hidden="false" customHeight="false" outlineLevel="0" collapsed="false">
      <c r="B9" s="0" t="s">
        <v>97</v>
      </c>
    </row>
    <row r="10" customFormat="false" ht="14.25" hidden="false" customHeight="false" outlineLevel="0" collapsed="false">
      <c r="B10" s="0" t="s">
        <v>98</v>
      </c>
      <c r="C10" s="0" t="n">
        <v>32</v>
      </c>
    </row>
    <row r="11" customFormat="false" ht="14.25" hidden="false" customHeight="false" outlineLevel="0" collapsed="false">
      <c r="B11" s="0" t="s">
        <v>99</v>
      </c>
      <c r="C11" s="0" t="n">
        <v>25</v>
      </c>
    </row>
    <row r="15" customFormat="false" ht="14.25" hidden="false" customHeight="false" outlineLevel="0" collapsed="false">
      <c r="A15" s="0" t="s">
        <v>100</v>
      </c>
      <c r="B15" s="0" t="s">
        <v>101</v>
      </c>
      <c r="C15" s="0" t="s">
        <v>102</v>
      </c>
      <c r="D15" s="0" t="s">
        <v>103</v>
      </c>
      <c r="E15" s="0" t="s">
        <v>104</v>
      </c>
      <c r="F15" s="0" t="s">
        <v>105</v>
      </c>
      <c r="G15" s="0" t="s">
        <v>106</v>
      </c>
      <c r="H15" s="0" t="s">
        <v>107</v>
      </c>
      <c r="I15" s="0" t="s">
        <v>108</v>
      </c>
      <c r="J15" s="0" t="s">
        <v>109</v>
      </c>
      <c r="K15" s="0" t="s">
        <v>110</v>
      </c>
      <c r="L15" s="0" t="s">
        <v>111</v>
      </c>
    </row>
    <row r="16" customFormat="false" ht="14.25" hidden="false" customHeight="false" outlineLevel="0" collapsed="false">
      <c r="A16" s="3" t="s">
        <v>14</v>
      </c>
      <c r="B16" s="0" t="s">
        <v>112</v>
      </c>
      <c r="C16" s="0" t="n">
        <v>0</v>
      </c>
      <c r="D16" s="0" t="s">
        <v>113</v>
      </c>
      <c r="E16" s="3" t="s">
        <v>14</v>
      </c>
      <c r="F16" s="3" t="s">
        <v>14</v>
      </c>
      <c r="G16" s="0" t="s">
        <v>114</v>
      </c>
      <c r="I16" s="0" t="s">
        <v>115</v>
      </c>
      <c r="J16" s="0" t="s">
        <v>116</v>
      </c>
      <c r="K16" s="0" t="s">
        <v>116</v>
      </c>
      <c r="L16" s="0" t="s">
        <v>116</v>
      </c>
    </row>
    <row r="17" customFormat="false" ht="14.25" hidden="false" customHeight="false" outlineLevel="0" collapsed="false">
      <c r="A17" s="0" t="s">
        <v>44</v>
      </c>
      <c r="B17" s="0" t="s">
        <v>117</v>
      </c>
      <c r="C17" s="0" t="n">
        <v>1</v>
      </c>
      <c r="D17" s="0" t="s">
        <v>118</v>
      </c>
      <c r="E17" s="0" t="s">
        <v>119</v>
      </c>
      <c r="F17" s="0" t="s">
        <v>120</v>
      </c>
      <c r="G17" s="0" t="s">
        <v>121</v>
      </c>
      <c r="I17" s="0" t="s">
        <v>122</v>
      </c>
      <c r="J17" s="0" t="s">
        <v>116</v>
      </c>
      <c r="K17" s="0" t="s">
        <v>116</v>
      </c>
      <c r="L17" s="0" t="s">
        <v>116</v>
      </c>
    </row>
    <row r="18" customFormat="false" ht="14.25" hidden="false" customHeight="false" outlineLevel="0" collapsed="false">
      <c r="A18" s="0" t="s">
        <v>46</v>
      </c>
      <c r="B18" s="0" t="s">
        <v>123</v>
      </c>
      <c r="C18" s="0" t="n">
        <v>2</v>
      </c>
      <c r="D18" s="0" t="s">
        <v>124</v>
      </c>
      <c r="E18" s="0" t="s">
        <v>125</v>
      </c>
      <c r="F18" s="0" t="s">
        <v>126</v>
      </c>
      <c r="G18" s="0" t="s">
        <v>127</v>
      </c>
      <c r="I18" s="0" t="s">
        <v>116</v>
      </c>
      <c r="J18" s="0" t="s">
        <v>116</v>
      </c>
      <c r="K18" s="0" t="s">
        <v>116</v>
      </c>
      <c r="L18" s="0" t="s">
        <v>116</v>
      </c>
    </row>
    <row r="19" customFormat="false" ht="14.25" hidden="false" customHeight="false" outlineLevel="0" collapsed="false">
      <c r="A19" s="0" t="s">
        <v>48</v>
      </c>
      <c r="B19" s="0" t="s">
        <v>128</v>
      </c>
      <c r="C19" s="0" t="n">
        <v>2</v>
      </c>
      <c r="D19" s="0" t="s">
        <v>129</v>
      </c>
      <c r="E19" s="0" t="s">
        <v>130</v>
      </c>
      <c r="F19" s="0" t="s">
        <v>131</v>
      </c>
      <c r="G19" s="0" t="s">
        <v>132</v>
      </c>
      <c r="I19" s="0" t="s">
        <v>133</v>
      </c>
      <c r="J19" s="0" t="s">
        <v>134</v>
      </c>
      <c r="K19" s="0" t="s">
        <v>135</v>
      </c>
      <c r="L19" s="0" t="s">
        <v>116</v>
      </c>
    </row>
    <row r="20" customFormat="false" ht="14.25" hidden="false" customHeight="false" outlineLevel="0" collapsed="false">
      <c r="A20" s="0" t="s">
        <v>50</v>
      </c>
      <c r="B20" s="0" t="s">
        <v>136</v>
      </c>
      <c r="C20" s="0" t="n">
        <v>2</v>
      </c>
      <c r="D20" s="0" t="s">
        <v>137</v>
      </c>
      <c r="E20" s="0" t="s">
        <v>138</v>
      </c>
      <c r="F20" s="0" t="s">
        <v>139</v>
      </c>
      <c r="G20" s="0" t="s">
        <v>140</v>
      </c>
      <c r="I20" s="0" t="s">
        <v>141</v>
      </c>
      <c r="J20" s="0" t="s">
        <v>116</v>
      </c>
      <c r="K20" s="0" t="s">
        <v>116</v>
      </c>
      <c r="L20" s="0" t="s">
        <v>116</v>
      </c>
    </row>
    <row r="21" customFormat="false" ht="14.25" hidden="false" customHeight="false" outlineLevel="0" collapsed="false">
      <c r="A21" s="3" t="s">
        <v>14</v>
      </c>
      <c r="B21" s="0" t="s">
        <v>142</v>
      </c>
      <c r="C21" s="0" t="n">
        <v>0</v>
      </c>
      <c r="D21" s="0" t="s">
        <v>143</v>
      </c>
      <c r="E21" s="3" t="s">
        <v>14</v>
      </c>
      <c r="F21" s="3" t="s">
        <v>14</v>
      </c>
      <c r="G21" s="0" t="s">
        <v>144</v>
      </c>
      <c r="I21" s="0" t="s">
        <v>115</v>
      </c>
      <c r="J21" s="0" t="s">
        <v>116</v>
      </c>
      <c r="K21" s="0" t="s">
        <v>116</v>
      </c>
      <c r="L21" s="0" t="s">
        <v>116</v>
      </c>
    </row>
    <row r="22" customFormat="false" ht="14.25" hidden="false" customHeight="false" outlineLevel="0" collapsed="false">
      <c r="A22" s="0" t="s">
        <v>52</v>
      </c>
      <c r="B22" s="0" t="s">
        <v>145</v>
      </c>
      <c r="C22" s="0" t="n">
        <v>1</v>
      </c>
      <c r="D22" s="0" t="s">
        <v>146</v>
      </c>
      <c r="E22" s="0" t="s">
        <v>147</v>
      </c>
      <c r="F22" s="0" t="s">
        <v>148</v>
      </c>
      <c r="G22" s="0" t="s">
        <v>149</v>
      </c>
      <c r="I22" s="0" t="s">
        <v>115</v>
      </c>
      <c r="J22" s="0" t="s">
        <v>116</v>
      </c>
      <c r="K22" s="0" t="s">
        <v>116</v>
      </c>
      <c r="L22" s="0" t="s">
        <v>116</v>
      </c>
    </row>
    <row r="23" customFormat="false" ht="14.25" hidden="false" customHeight="false" outlineLevel="0" collapsed="false">
      <c r="A23" s="0" t="s">
        <v>76</v>
      </c>
      <c r="B23" s="0" t="s">
        <v>150</v>
      </c>
      <c r="C23" s="0" t="n">
        <v>1</v>
      </c>
      <c r="D23" s="0" t="s">
        <v>151</v>
      </c>
      <c r="E23" s="0" t="s">
        <v>152</v>
      </c>
      <c r="F23" s="0" t="s">
        <v>153</v>
      </c>
      <c r="G23" s="0" t="s">
        <v>154</v>
      </c>
      <c r="I23" s="0" t="s">
        <v>115</v>
      </c>
      <c r="J23" s="0" t="s">
        <v>116</v>
      </c>
      <c r="K23" s="0" t="s">
        <v>116</v>
      </c>
      <c r="L23" s="0" t="s">
        <v>116</v>
      </c>
    </row>
    <row r="24" customFormat="false" ht="14.25" hidden="false" customHeight="false" outlineLevel="0" collapsed="false">
      <c r="A24" s="0" t="s">
        <v>78</v>
      </c>
      <c r="B24" s="0" t="s">
        <v>155</v>
      </c>
      <c r="C24" s="0" t="n">
        <f aca="false">1+2+3</f>
        <v>6</v>
      </c>
      <c r="D24" s="0" t="s">
        <v>155</v>
      </c>
      <c r="E24" s="0" t="s">
        <v>156</v>
      </c>
      <c r="F24" s="0" t="s">
        <v>157</v>
      </c>
    </row>
    <row r="25" customFormat="false" ht="14.25" hidden="false" customHeight="false" outlineLevel="0" collapsed="false">
      <c r="B25" s="0" t="s">
        <v>158</v>
      </c>
      <c r="C25" s="0" t="n">
        <v>0</v>
      </c>
      <c r="D25" s="0" t="s">
        <v>159</v>
      </c>
      <c r="G25" s="0" t="s">
        <v>160</v>
      </c>
      <c r="I25" s="0" t="s">
        <v>116</v>
      </c>
      <c r="J25" s="0" t="s">
        <v>116</v>
      </c>
      <c r="K25" s="0" t="s">
        <v>116</v>
      </c>
      <c r="L25" s="0" t="s">
        <v>115</v>
      </c>
    </row>
    <row r="26" customFormat="false" ht="14.25" hidden="false" customHeight="false" outlineLevel="0" collapsed="false">
      <c r="B26" s="0" t="s">
        <v>161</v>
      </c>
      <c r="C26" s="0" t="n">
        <v>0</v>
      </c>
      <c r="D26" s="0" t="s">
        <v>162</v>
      </c>
      <c r="G26" s="0" t="s">
        <v>160</v>
      </c>
      <c r="I26" s="0" t="s">
        <v>116</v>
      </c>
      <c r="J26" s="0" t="s">
        <v>116</v>
      </c>
      <c r="K26" s="0" t="s">
        <v>116</v>
      </c>
      <c r="L26" s="0" t="s">
        <v>115</v>
      </c>
    </row>
    <row r="27" customFormat="false" ht="14.25" hidden="false" customHeight="false" outlineLevel="0" collapsed="false">
      <c r="B27" s="0" t="s">
        <v>163</v>
      </c>
      <c r="C27" s="0" t="n">
        <v>0</v>
      </c>
      <c r="D27" s="0" t="s">
        <v>164</v>
      </c>
      <c r="G27" s="0" t="s">
        <v>160</v>
      </c>
      <c r="I27" s="0" t="s">
        <v>116</v>
      </c>
      <c r="J27" s="0" t="s">
        <v>116</v>
      </c>
      <c r="K27" s="0" t="s">
        <v>116</v>
      </c>
      <c r="L27" s="0" t="s">
        <v>115</v>
      </c>
    </row>
    <row r="28" customFormat="false" ht="14.25" hidden="false" customHeight="false" outlineLevel="0" collapsed="false">
      <c r="A28" s="0" t="s">
        <v>76</v>
      </c>
      <c r="B28" s="0" t="s">
        <v>165</v>
      </c>
      <c r="C28" s="0" t="n">
        <v>1</v>
      </c>
      <c r="D28" s="0" t="s">
        <v>166</v>
      </c>
      <c r="E28" s="0" t="s">
        <v>152</v>
      </c>
      <c r="F28" s="0" t="s">
        <v>153</v>
      </c>
      <c r="G28" s="0" t="s">
        <v>167</v>
      </c>
      <c r="I28" s="0" t="s">
        <v>115</v>
      </c>
      <c r="J28" s="0" t="s">
        <v>116</v>
      </c>
      <c r="K28" s="0" t="s">
        <v>116</v>
      </c>
      <c r="L28" s="0" t="s">
        <v>116</v>
      </c>
    </row>
    <row r="29" customFormat="false" ht="14.25" hidden="false" customHeight="false" outlineLevel="0" collapsed="false">
      <c r="B29" s="0" t="s">
        <v>168</v>
      </c>
      <c r="C29" s="0" t="n">
        <v>0</v>
      </c>
      <c r="D29" s="0" t="s">
        <v>169</v>
      </c>
      <c r="G29" s="0" t="s">
        <v>170</v>
      </c>
      <c r="I29" s="0" t="s">
        <v>116</v>
      </c>
      <c r="J29" s="0" t="s">
        <v>116</v>
      </c>
      <c r="K29" s="0" t="s">
        <v>116</v>
      </c>
      <c r="L29" s="0" t="s">
        <v>115</v>
      </c>
    </row>
    <row r="30" customFormat="false" ht="14.25" hidden="false" customHeight="false" outlineLevel="0" collapsed="false">
      <c r="B30" s="0" t="s">
        <v>171</v>
      </c>
      <c r="C30" s="0" t="n">
        <v>0</v>
      </c>
      <c r="D30" s="0" t="s">
        <v>172</v>
      </c>
      <c r="G30" s="0" t="s">
        <v>160</v>
      </c>
      <c r="I30" s="0" t="s">
        <v>116</v>
      </c>
      <c r="J30" s="0" t="s">
        <v>116</v>
      </c>
      <c r="K30" s="0" t="s">
        <v>116</v>
      </c>
      <c r="L30" s="0" t="s">
        <v>115</v>
      </c>
    </row>
    <row r="31" customFormat="false" ht="14.25" hidden="false" customHeight="false" outlineLevel="0" collapsed="false">
      <c r="B31" s="0" t="s">
        <v>173</v>
      </c>
      <c r="C31" s="0" t="n">
        <v>0</v>
      </c>
      <c r="D31" s="0" t="s">
        <v>174</v>
      </c>
      <c r="G31" s="0" t="s">
        <v>170</v>
      </c>
      <c r="I31" s="0" t="s">
        <v>116</v>
      </c>
      <c r="J31" s="0" t="s">
        <v>116</v>
      </c>
      <c r="K31" s="0" t="s">
        <v>116</v>
      </c>
      <c r="L31" s="0" t="s">
        <v>115</v>
      </c>
    </row>
    <row r="32" customFormat="false" ht="14.25" hidden="false" customHeight="false" outlineLevel="0" collapsed="false">
      <c r="B32" s="0" t="s">
        <v>175</v>
      </c>
      <c r="C32" s="0" t="n">
        <v>0</v>
      </c>
      <c r="D32" s="0" t="s">
        <v>176</v>
      </c>
      <c r="G32" s="0" t="s">
        <v>170</v>
      </c>
      <c r="I32" s="0" t="s">
        <v>116</v>
      </c>
      <c r="J32" s="0" t="s">
        <v>116</v>
      </c>
      <c r="K32" s="0" t="s">
        <v>116</v>
      </c>
      <c r="L32" s="0" t="s">
        <v>115</v>
      </c>
    </row>
    <row r="33" customFormat="false" ht="14.25" hidden="false" customHeight="false" outlineLevel="0" collapsed="false">
      <c r="A33" s="0" t="s">
        <v>54</v>
      </c>
      <c r="B33" s="0" t="s">
        <v>177</v>
      </c>
      <c r="C33" s="0" t="n">
        <v>4</v>
      </c>
      <c r="D33" s="0" t="s">
        <v>178</v>
      </c>
      <c r="E33" s="0" t="s">
        <v>179</v>
      </c>
      <c r="F33" s="0" t="s">
        <v>180</v>
      </c>
      <c r="G33" s="0" t="s">
        <v>181</v>
      </c>
      <c r="I33" s="0" t="s">
        <v>116</v>
      </c>
      <c r="J33" s="0" t="s">
        <v>116</v>
      </c>
      <c r="K33" s="0" t="s">
        <v>116</v>
      </c>
      <c r="L33" s="0" t="s">
        <v>116</v>
      </c>
    </row>
    <row r="34" customFormat="false" ht="14.25" hidden="false" customHeight="false" outlineLevel="0" collapsed="false">
      <c r="A34" s="0" t="s">
        <v>58</v>
      </c>
      <c r="B34" s="0" t="s">
        <v>182</v>
      </c>
      <c r="C34" s="0" t="n">
        <v>4</v>
      </c>
      <c r="D34" s="0" t="s">
        <v>183</v>
      </c>
      <c r="E34" s="0" t="s">
        <v>184</v>
      </c>
      <c r="F34" s="0" t="s">
        <v>185</v>
      </c>
      <c r="G34" s="0" t="s">
        <v>181</v>
      </c>
      <c r="I34" s="0" t="s">
        <v>116</v>
      </c>
      <c r="J34" s="0" t="s">
        <v>116</v>
      </c>
      <c r="K34" s="0" t="s">
        <v>116</v>
      </c>
      <c r="L34" s="0" t="s">
        <v>116</v>
      </c>
    </row>
    <row r="35" customFormat="false" ht="14.25" hidden="false" customHeight="false" outlineLevel="0" collapsed="false">
      <c r="A35" s="0" t="s">
        <v>56</v>
      </c>
      <c r="B35" s="0" t="s">
        <v>186</v>
      </c>
      <c r="C35" s="0" t="n">
        <v>2</v>
      </c>
      <c r="D35" s="0" t="s">
        <v>187</v>
      </c>
      <c r="E35" s="0" t="s">
        <v>188</v>
      </c>
      <c r="F35" s="0" t="s">
        <v>189</v>
      </c>
    </row>
    <row r="36" customFormat="false" ht="14.25" hidden="false" customHeight="false" outlineLevel="0" collapsed="false">
      <c r="A36" s="0" t="s">
        <v>60</v>
      </c>
      <c r="B36" s="0" t="s">
        <v>190</v>
      </c>
      <c r="C36" s="0" t="n">
        <v>1</v>
      </c>
      <c r="D36" s="0" t="s">
        <v>191</v>
      </c>
      <c r="E36" s="0" t="s">
        <v>192</v>
      </c>
      <c r="F36" s="0" t="s">
        <v>193</v>
      </c>
      <c r="G36" s="0" t="s">
        <v>194</v>
      </c>
      <c r="I36" s="0" t="s">
        <v>195</v>
      </c>
      <c r="J36" s="0" t="s">
        <v>116</v>
      </c>
      <c r="K36" s="0" t="s">
        <v>116</v>
      </c>
      <c r="L36" s="0" t="s">
        <v>116</v>
      </c>
    </row>
    <row r="37" customFormat="false" ht="14.25" hidden="false" customHeight="false" outlineLevel="0" collapsed="false">
      <c r="A37" s="0" t="s">
        <v>62</v>
      </c>
      <c r="B37" s="0" t="s">
        <v>196</v>
      </c>
      <c r="C37" s="0" t="n">
        <v>1</v>
      </c>
      <c r="D37" s="0" t="s">
        <v>197</v>
      </c>
      <c r="E37" s="0" t="s">
        <v>198</v>
      </c>
      <c r="F37" s="0" t="s">
        <v>199</v>
      </c>
      <c r="G37" s="0" t="s">
        <v>200</v>
      </c>
      <c r="I37" s="0" t="s">
        <v>201</v>
      </c>
      <c r="J37" s="0" t="s">
        <v>116</v>
      </c>
      <c r="K37" s="0" t="s">
        <v>116</v>
      </c>
      <c r="L37" s="0" t="s">
        <v>116</v>
      </c>
    </row>
    <row r="38" customFormat="false" ht="14.25" hidden="false" customHeight="false" outlineLevel="0" collapsed="false">
      <c r="A38" s="0" t="s">
        <v>64</v>
      </c>
      <c r="B38" s="0" t="s">
        <v>202</v>
      </c>
      <c r="C38" s="0" t="n">
        <v>1</v>
      </c>
      <c r="D38" s="0" t="s">
        <v>203</v>
      </c>
      <c r="E38" s="0" t="s">
        <v>204</v>
      </c>
      <c r="F38" s="0" t="s">
        <v>205</v>
      </c>
      <c r="G38" s="0" t="s">
        <v>206</v>
      </c>
      <c r="I38" s="0" t="s">
        <v>116</v>
      </c>
      <c r="J38" s="0" t="s">
        <v>116</v>
      </c>
      <c r="K38" s="0" t="s">
        <v>116</v>
      </c>
      <c r="L38" s="0" t="s">
        <v>116</v>
      </c>
    </row>
    <row r="39" customFormat="false" ht="14.25" hidden="false" customHeight="false" outlineLevel="0" collapsed="false">
      <c r="A39" s="0" t="s">
        <v>80</v>
      </c>
      <c r="B39" s="0" t="s">
        <v>207</v>
      </c>
      <c r="C39" s="0" t="n">
        <v>1</v>
      </c>
      <c r="D39" s="0" t="s">
        <v>208</v>
      </c>
      <c r="E39" s="0" t="s">
        <v>209</v>
      </c>
      <c r="F39" s="0" t="s">
        <v>210</v>
      </c>
      <c r="G39" s="0" t="s">
        <v>211</v>
      </c>
      <c r="I39" s="0" t="s">
        <v>212</v>
      </c>
      <c r="J39" s="0" t="s">
        <v>116</v>
      </c>
      <c r="K39" s="0" t="s">
        <v>116</v>
      </c>
      <c r="L39" s="0" t="s">
        <v>116</v>
      </c>
    </row>
    <row r="40" customFormat="false" ht="14.25" hidden="false" customHeight="false" outlineLevel="0" collapsed="false">
      <c r="A40" s="0" t="s">
        <v>66</v>
      </c>
      <c r="B40" s="0" t="s">
        <v>213</v>
      </c>
      <c r="C40" s="0" t="n">
        <v>1</v>
      </c>
      <c r="D40" s="0" t="s">
        <v>214</v>
      </c>
      <c r="E40" s="0" t="s">
        <v>215</v>
      </c>
      <c r="F40" s="3" t="s">
        <v>14</v>
      </c>
      <c r="G40" s="0" t="s">
        <v>216</v>
      </c>
      <c r="I40" s="0" t="s">
        <v>116</v>
      </c>
      <c r="J40" s="0" t="s">
        <v>116</v>
      </c>
      <c r="K40" s="0" t="s">
        <v>116</v>
      </c>
      <c r="L40" s="0" t="s">
        <v>116</v>
      </c>
    </row>
    <row r="41" customFormat="false" ht="14.25" hidden="false" customHeight="false" outlineLevel="0" collapsed="false">
      <c r="A41" s="0" t="s">
        <v>68</v>
      </c>
      <c r="B41" s="0" t="s">
        <v>217</v>
      </c>
      <c r="C41" s="0" t="n">
        <v>1</v>
      </c>
      <c r="D41" s="0" t="s">
        <v>218</v>
      </c>
      <c r="E41" s="0" t="s">
        <v>219</v>
      </c>
      <c r="F41" s="3" t="s">
        <v>14</v>
      </c>
    </row>
    <row r="42" customFormat="false" ht="14.25" hidden="false" customHeight="false" outlineLevel="0" collapsed="false">
      <c r="A42" s="0" t="s">
        <v>70</v>
      </c>
      <c r="B42" s="0" t="s">
        <v>220</v>
      </c>
      <c r="C42" s="0" t="n">
        <v>1</v>
      </c>
      <c r="D42" s="0" t="s">
        <v>220</v>
      </c>
      <c r="E42" s="0" t="s">
        <v>221</v>
      </c>
      <c r="F42" s="0" t="s">
        <v>222</v>
      </c>
    </row>
    <row r="45" customFormat="false" ht="14.25" hidden="false" customHeight="false" outlineLevel="0" collapsed="false">
      <c r="B45" s="0" t="s">
        <v>223</v>
      </c>
    </row>
    <row r="46" customFormat="false" ht="14.25" hidden="false" customHeight="false" outlineLevel="0" collapsed="false">
      <c r="B46" s="0" t="s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4.25"/>
  <cols>
    <col collapsed="false" hidden="false" max="1" min="1" style="0" width="21.0418604651163"/>
    <col collapsed="false" hidden="false" max="2" min="2" style="0" width="27.8139534883721"/>
    <col collapsed="false" hidden="false" max="3" min="3" style="0" width="4.43255813953488"/>
    <col collapsed="false" hidden="false" max="4" min="4" style="0" width="20.306976744186"/>
    <col collapsed="false" hidden="false" max="5" min="5" style="0" width="48.8558139534884"/>
    <col collapsed="false" hidden="false" max="6" min="6" style="0" width="30.7674418604651"/>
    <col collapsed="false" hidden="false" max="1025" min="7" style="0" width="8.86046511627907"/>
  </cols>
  <sheetData>
    <row r="1" customFormat="false" ht="14.25" hidden="false" customHeight="false" outlineLevel="0" collapsed="false">
      <c r="B1" s="0" t="s">
        <v>82</v>
      </c>
      <c r="C1" s="0" t="s">
        <v>225</v>
      </c>
    </row>
    <row r="2" customFormat="false" ht="14.25" hidden="false" customHeight="false" outlineLevel="0" collapsed="false">
      <c r="B2" s="0" t="s">
        <v>84</v>
      </c>
      <c r="C2" s="0" t="s">
        <v>226</v>
      </c>
    </row>
    <row r="3" customFormat="false" ht="14.25" hidden="false" customHeight="false" outlineLevel="0" collapsed="false">
      <c r="B3" s="0" t="s">
        <v>86</v>
      </c>
      <c r="C3" s="5" t="n">
        <v>43186</v>
      </c>
    </row>
    <row r="4" customFormat="false" ht="14.25" hidden="false" customHeight="false" outlineLevel="0" collapsed="false">
      <c r="B4" s="0" t="s">
        <v>87</v>
      </c>
      <c r="C4" s="6" t="n">
        <v>43194.5820138889</v>
      </c>
    </row>
    <row r="5" customFormat="false" ht="14.25" hidden="false" customHeight="false" outlineLevel="0" collapsed="false">
      <c r="B5" s="0" t="s">
        <v>88</v>
      </c>
      <c r="C5" s="0" t="s">
        <v>89</v>
      </c>
    </row>
    <row r="6" customFormat="false" ht="14.25" hidden="false" customHeight="false" outlineLevel="0" collapsed="false">
      <c r="B6" s="0" t="s">
        <v>90</v>
      </c>
      <c r="C6" s="0" t="s">
        <v>227</v>
      </c>
    </row>
    <row r="7" customFormat="false" ht="14.25" hidden="false" customHeight="false" outlineLevel="0" collapsed="false">
      <c r="B7" s="0" t="s">
        <v>92</v>
      </c>
      <c r="C7" s="0" t="s">
        <v>228</v>
      </c>
    </row>
    <row r="8" customFormat="false" ht="14.25" hidden="false" customHeight="false" outlineLevel="0" collapsed="false">
      <c r="B8" s="0" t="s">
        <v>94</v>
      </c>
    </row>
    <row r="9" customFormat="false" ht="14.25" hidden="false" customHeight="false" outlineLevel="0" collapsed="false">
      <c r="B9" s="0" t="s">
        <v>97</v>
      </c>
    </row>
    <row r="10" customFormat="false" ht="14.25" hidden="false" customHeight="false" outlineLevel="0" collapsed="false">
      <c r="B10" s="0" t="s">
        <v>98</v>
      </c>
      <c r="C10" s="0" t="n">
        <v>42</v>
      </c>
    </row>
    <row r="11" customFormat="false" ht="14.25" hidden="false" customHeight="false" outlineLevel="0" collapsed="false">
      <c r="B11" s="0" t="s">
        <v>99</v>
      </c>
      <c r="C11" s="0" t="n">
        <v>12</v>
      </c>
    </row>
    <row r="15" customFormat="false" ht="14.25" hidden="false" customHeight="false" outlineLevel="0" collapsed="false">
      <c r="A15" s="0" t="s">
        <v>100</v>
      </c>
      <c r="B15" s="0" t="s">
        <v>101</v>
      </c>
      <c r="C15" s="0" t="s">
        <v>102</v>
      </c>
      <c r="D15" s="0" t="s">
        <v>103</v>
      </c>
      <c r="E15" s="0" t="s">
        <v>104</v>
      </c>
      <c r="F15" s="0" t="s">
        <v>105</v>
      </c>
      <c r="G15" s="0" t="s">
        <v>106</v>
      </c>
      <c r="H15" s="0" t="s">
        <v>107</v>
      </c>
      <c r="I15" s="0" t="s">
        <v>229</v>
      </c>
      <c r="J15" s="0" t="s">
        <v>230</v>
      </c>
      <c r="K15" s="0" t="s">
        <v>231</v>
      </c>
      <c r="L15" s="0" t="s">
        <v>34</v>
      </c>
      <c r="M15" s="0" t="s">
        <v>232</v>
      </c>
      <c r="N15" s="0" t="s">
        <v>233</v>
      </c>
      <c r="O15" s="0" t="s">
        <v>108</v>
      </c>
      <c r="P15" s="0" t="s">
        <v>234</v>
      </c>
      <c r="Q15" s="0" t="s">
        <v>235</v>
      </c>
      <c r="R15" s="0" t="s">
        <v>111</v>
      </c>
      <c r="S15" s="0" t="s">
        <v>236</v>
      </c>
    </row>
    <row r="16" customFormat="false" ht="14.25" hidden="false" customHeight="false" outlineLevel="0" collapsed="false">
      <c r="A16" s="3" t="s">
        <v>14</v>
      </c>
      <c r="B16" s="0" t="s">
        <v>237</v>
      </c>
      <c r="C16" s="0" t="n">
        <v>1</v>
      </c>
      <c r="D16" s="0" t="s">
        <v>238</v>
      </c>
      <c r="E16" s="3" t="s">
        <v>14</v>
      </c>
      <c r="F16" s="3" t="s">
        <v>14</v>
      </c>
      <c r="G16" s="0" t="s">
        <v>239</v>
      </c>
      <c r="I16" s="0" t="s">
        <v>116</v>
      </c>
      <c r="J16" s="0" t="s">
        <v>116</v>
      </c>
      <c r="K16" s="0" t="s">
        <v>116</v>
      </c>
      <c r="L16" s="0" t="s">
        <v>116</v>
      </c>
      <c r="M16" s="0" t="s">
        <v>116</v>
      </c>
      <c r="N16" s="0" t="s">
        <v>116</v>
      </c>
      <c r="O16" s="0" t="s">
        <v>115</v>
      </c>
      <c r="P16" s="0" t="s">
        <v>116</v>
      </c>
      <c r="Q16" s="0" t="s">
        <v>116</v>
      </c>
      <c r="R16" s="0" t="s">
        <v>116</v>
      </c>
      <c r="S16" s="0" t="s">
        <v>116</v>
      </c>
    </row>
    <row r="17" customFormat="false" ht="14.25" hidden="false" customHeight="false" outlineLevel="0" collapsed="false">
      <c r="A17" s="0" t="s">
        <v>44</v>
      </c>
      <c r="B17" s="0" t="s">
        <v>240</v>
      </c>
      <c r="C17" s="0" t="n">
        <v>2</v>
      </c>
      <c r="D17" s="0" t="s">
        <v>241</v>
      </c>
      <c r="E17" s="0" t="s">
        <v>119</v>
      </c>
      <c r="F17" s="0" t="s">
        <v>120</v>
      </c>
      <c r="G17" s="0" t="s">
        <v>121</v>
      </c>
      <c r="I17" s="0" t="s">
        <v>116</v>
      </c>
      <c r="J17" s="0" t="s">
        <v>116</v>
      </c>
      <c r="K17" s="0" t="s">
        <v>116</v>
      </c>
      <c r="L17" s="0" t="s">
        <v>116</v>
      </c>
      <c r="M17" s="0" t="s">
        <v>116</v>
      </c>
      <c r="N17" s="0" t="s">
        <v>116</v>
      </c>
      <c r="O17" s="0" t="s">
        <v>116</v>
      </c>
      <c r="P17" s="0" t="s">
        <v>116</v>
      </c>
      <c r="Q17" s="0" t="s">
        <v>116</v>
      </c>
      <c r="R17" s="0" t="s">
        <v>116</v>
      </c>
      <c r="S17" s="0" t="s">
        <v>116</v>
      </c>
    </row>
    <row r="18" customFormat="false" ht="14.25" hidden="false" customHeight="false" outlineLevel="0" collapsed="false">
      <c r="A18" s="3" t="s">
        <v>14</v>
      </c>
      <c r="B18" s="0" t="s">
        <v>242</v>
      </c>
      <c r="C18" s="0" t="n">
        <v>0</v>
      </c>
      <c r="D18" s="0" t="s">
        <v>243</v>
      </c>
      <c r="E18" s="3" t="s">
        <v>14</v>
      </c>
      <c r="F18" s="3" t="s">
        <v>14</v>
      </c>
      <c r="G18" s="0" t="s">
        <v>160</v>
      </c>
      <c r="I18" s="0" t="s">
        <v>116</v>
      </c>
      <c r="J18" s="0" t="s">
        <v>116</v>
      </c>
      <c r="K18" s="0" t="s">
        <v>116</v>
      </c>
      <c r="L18" s="0" t="s">
        <v>116</v>
      </c>
      <c r="M18" s="0" t="s">
        <v>116</v>
      </c>
      <c r="N18" s="0" t="s">
        <v>116</v>
      </c>
      <c r="O18" s="0" t="s">
        <v>116</v>
      </c>
      <c r="P18" s="0" t="s">
        <v>116</v>
      </c>
      <c r="Q18" s="0" t="s">
        <v>116</v>
      </c>
      <c r="R18" s="0" t="s">
        <v>115</v>
      </c>
      <c r="S18" s="0" t="s">
        <v>116</v>
      </c>
    </row>
    <row r="19" customFormat="false" ht="14.25" hidden="false" customHeight="false" outlineLevel="0" collapsed="false">
      <c r="A19" s="0" t="s">
        <v>46</v>
      </c>
      <c r="B19" s="0" t="s">
        <v>244</v>
      </c>
      <c r="C19" s="0" t="n">
        <v>8</v>
      </c>
      <c r="D19" s="0" t="s">
        <v>245</v>
      </c>
      <c r="E19" s="0" t="s">
        <v>125</v>
      </c>
      <c r="F19" s="0" t="s">
        <v>126</v>
      </c>
      <c r="G19" s="0" t="s">
        <v>246</v>
      </c>
      <c r="H19" s="0" t="s">
        <v>247</v>
      </c>
      <c r="I19" s="0" t="s">
        <v>248</v>
      </c>
      <c r="J19" s="0" t="s">
        <v>247</v>
      </c>
      <c r="K19" s="0" t="s">
        <v>249</v>
      </c>
      <c r="L19" s="0" t="s">
        <v>250</v>
      </c>
      <c r="M19" s="0" t="s">
        <v>251</v>
      </c>
      <c r="N19" s="0" t="s">
        <v>252</v>
      </c>
      <c r="O19" s="0" t="s">
        <v>116</v>
      </c>
      <c r="P19" s="0" t="s">
        <v>245</v>
      </c>
      <c r="Q19" s="0" t="s">
        <v>253</v>
      </c>
      <c r="R19" s="0" t="s">
        <v>116</v>
      </c>
      <c r="S19" s="0" t="s">
        <v>254</v>
      </c>
    </row>
    <row r="20" customFormat="false" ht="14.25" hidden="false" customHeight="false" outlineLevel="0" collapsed="false">
      <c r="A20" s="0" t="s">
        <v>42</v>
      </c>
      <c r="B20" s="0" t="s">
        <v>255</v>
      </c>
      <c r="C20" s="0" t="n">
        <v>8</v>
      </c>
      <c r="D20" s="0" t="s">
        <v>256</v>
      </c>
      <c r="E20" s="0" t="s">
        <v>257</v>
      </c>
      <c r="F20" s="0" t="s">
        <v>258</v>
      </c>
      <c r="G20" s="0" t="s">
        <v>259</v>
      </c>
      <c r="I20" s="0" t="s">
        <v>116</v>
      </c>
      <c r="J20" s="0" t="s">
        <v>116</v>
      </c>
      <c r="K20" s="0" t="s">
        <v>116</v>
      </c>
      <c r="L20" s="0" t="s">
        <v>116</v>
      </c>
      <c r="M20" s="0" t="s">
        <v>116</v>
      </c>
      <c r="N20" s="0" t="s">
        <v>116</v>
      </c>
      <c r="O20" s="0" t="s">
        <v>115</v>
      </c>
      <c r="P20" s="0" t="s">
        <v>116</v>
      </c>
      <c r="Q20" s="0" t="s">
        <v>116</v>
      </c>
      <c r="R20" s="0" t="s">
        <v>116</v>
      </c>
      <c r="S20" s="0" t="s">
        <v>116</v>
      </c>
    </row>
    <row r="21" customFormat="false" ht="14.25" hidden="false" customHeight="false" outlineLevel="0" collapsed="false">
      <c r="A21" s="0" t="s">
        <v>48</v>
      </c>
      <c r="B21" s="0" t="s">
        <v>260</v>
      </c>
      <c r="C21" s="0" t="n">
        <v>2</v>
      </c>
      <c r="D21" s="0" t="s">
        <v>256</v>
      </c>
      <c r="E21" s="0" t="s">
        <v>130</v>
      </c>
      <c r="F21" s="0" t="s">
        <v>131</v>
      </c>
      <c r="G21" s="0" t="s">
        <v>261</v>
      </c>
      <c r="I21" s="0" t="s">
        <v>116</v>
      </c>
      <c r="J21" s="0" t="s">
        <v>116</v>
      </c>
      <c r="K21" s="0" t="s">
        <v>116</v>
      </c>
      <c r="L21" s="0" t="s">
        <v>116</v>
      </c>
      <c r="M21" s="0" t="s">
        <v>116</v>
      </c>
      <c r="N21" s="0" t="s">
        <v>116</v>
      </c>
      <c r="O21" s="0" t="s">
        <v>115</v>
      </c>
      <c r="P21" s="0" t="s">
        <v>116</v>
      </c>
      <c r="Q21" s="0" t="s">
        <v>116</v>
      </c>
      <c r="R21" s="0" t="s">
        <v>116</v>
      </c>
      <c r="S21" s="0" t="s">
        <v>116</v>
      </c>
    </row>
    <row r="22" customFormat="false" ht="14.25" hidden="false" customHeight="false" outlineLevel="0" collapsed="false">
      <c r="A22" s="0" t="s">
        <v>78</v>
      </c>
      <c r="B22" s="0" t="s">
        <v>155</v>
      </c>
      <c r="C22" s="0" t="n">
        <f aca="false">1+2+3</f>
        <v>6</v>
      </c>
      <c r="E22" s="0" t="s">
        <v>156</v>
      </c>
      <c r="F22" s="0" t="s">
        <v>157</v>
      </c>
    </row>
    <row r="23" customFormat="false" ht="14.25" hidden="false" customHeight="false" outlineLevel="0" collapsed="false">
      <c r="A23" s="0" t="s">
        <v>56</v>
      </c>
      <c r="B23" s="0" t="s">
        <v>177</v>
      </c>
      <c r="C23" s="0" t="n">
        <v>4</v>
      </c>
      <c r="D23" s="0" t="s">
        <v>262</v>
      </c>
      <c r="E23" s="0" t="s">
        <v>188</v>
      </c>
      <c r="F23" s="0" t="s">
        <v>189</v>
      </c>
      <c r="G23" s="0" t="s">
        <v>181</v>
      </c>
      <c r="I23" s="0" t="s">
        <v>116</v>
      </c>
      <c r="J23" s="0" t="s">
        <v>116</v>
      </c>
      <c r="K23" s="0" t="s">
        <v>116</v>
      </c>
      <c r="L23" s="0" t="s">
        <v>116</v>
      </c>
      <c r="M23" s="0" t="s">
        <v>116</v>
      </c>
      <c r="N23" s="0" t="s">
        <v>116</v>
      </c>
      <c r="O23" s="0" t="s">
        <v>116</v>
      </c>
      <c r="P23" s="0" t="s">
        <v>116</v>
      </c>
      <c r="Q23" s="0" t="s">
        <v>116</v>
      </c>
      <c r="R23" s="0" t="s">
        <v>116</v>
      </c>
      <c r="S23" s="0" t="s">
        <v>116</v>
      </c>
    </row>
    <row r="24" customFormat="false" ht="14.25" hidden="false" customHeight="false" outlineLevel="0" collapsed="false">
      <c r="A24" s="0" t="s">
        <v>58</v>
      </c>
      <c r="B24" s="0" t="s">
        <v>263</v>
      </c>
      <c r="C24" s="0" t="n">
        <v>6</v>
      </c>
      <c r="D24" s="0" t="s">
        <v>264</v>
      </c>
      <c r="E24" s="0" t="s">
        <v>184</v>
      </c>
      <c r="F24" s="0" t="s">
        <v>185</v>
      </c>
      <c r="G24" s="0" t="s">
        <v>181</v>
      </c>
      <c r="I24" s="0" t="s">
        <v>116</v>
      </c>
      <c r="J24" s="0" t="s">
        <v>116</v>
      </c>
      <c r="K24" s="0" t="s">
        <v>116</v>
      </c>
      <c r="L24" s="0" t="s">
        <v>116</v>
      </c>
      <c r="M24" s="0" t="s">
        <v>116</v>
      </c>
      <c r="N24" s="0" t="s">
        <v>116</v>
      </c>
      <c r="O24" s="0" t="s">
        <v>116</v>
      </c>
      <c r="P24" s="0" t="s">
        <v>116</v>
      </c>
      <c r="Q24" s="0" t="s">
        <v>116</v>
      </c>
      <c r="R24" s="0" t="s">
        <v>116</v>
      </c>
      <c r="S24" s="0" t="s">
        <v>116</v>
      </c>
    </row>
    <row r="25" customFormat="false" ht="14.25" hidden="false" customHeight="false" outlineLevel="0" collapsed="false">
      <c r="A25" s="0" t="s">
        <v>72</v>
      </c>
      <c r="B25" s="0" t="s">
        <v>265</v>
      </c>
      <c r="C25" s="0" t="n">
        <v>1</v>
      </c>
      <c r="D25" s="0" t="s">
        <v>266</v>
      </c>
      <c r="E25" s="0" t="s">
        <v>267</v>
      </c>
      <c r="F25" s="0" t="s">
        <v>268</v>
      </c>
      <c r="G25" s="0" t="s">
        <v>269</v>
      </c>
      <c r="H25" s="0" t="s">
        <v>270</v>
      </c>
      <c r="I25" s="0" t="s">
        <v>271</v>
      </c>
      <c r="J25" s="0" t="s">
        <v>270</v>
      </c>
      <c r="K25" s="0" t="s">
        <v>272</v>
      </c>
      <c r="L25" s="0" t="s">
        <v>73</v>
      </c>
      <c r="M25" s="0" t="s">
        <v>72</v>
      </c>
      <c r="N25" s="0" t="s">
        <v>273</v>
      </c>
      <c r="O25" s="0" t="s">
        <v>116</v>
      </c>
      <c r="P25" s="0" t="s">
        <v>266</v>
      </c>
      <c r="Q25" s="0" t="s">
        <v>274</v>
      </c>
      <c r="R25" s="0" t="s">
        <v>116</v>
      </c>
      <c r="S25" s="0" t="s">
        <v>254</v>
      </c>
    </row>
    <row r="26" customFormat="false" ht="14.25" hidden="false" customHeight="false" outlineLevel="0" collapsed="false">
      <c r="A26" s="0" t="s">
        <v>66</v>
      </c>
      <c r="B26" s="0" t="s">
        <v>275</v>
      </c>
      <c r="C26" s="0" t="n">
        <v>2</v>
      </c>
      <c r="D26" s="0" t="s">
        <v>214</v>
      </c>
      <c r="E26" s="0" t="s">
        <v>215</v>
      </c>
      <c r="F26" s="3" t="s">
        <v>14</v>
      </c>
      <c r="G26" s="0" t="s">
        <v>276</v>
      </c>
      <c r="I26" s="0" t="s">
        <v>116</v>
      </c>
      <c r="J26" s="0" t="s">
        <v>116</v>
      </c>
      <c r="K26" s="0" t="s">
        <v>116</v>
      </c>
      <c r="L26" s="0" t="s">
        <v>116</v>
      </c>
      <c r="M26" s="0" t="s">
        <v>116</v>
      </c>
      <c r="N26" s="0" t="s">
        <v>116</v>
      </c>
      <c r="O26" s="0" t="s">
        <v>116</v>
      </c>
      <c r="P26" s="0" t="s">
        <v>116</v>
      </c>
      <c r="Q26" s="0" t="s">
        <v>116</v>
      </c>
      <c r="R26" s="0" t="s">
        <v>116</v>
      </c>
      <c r="S26" s="0" t="s">
        <v>116</v>
      </c>
    </row>
    <row r="27" customFormat="false" ht="14.25" hidden="false" customHeight="false" outlineLevel="0" collapsed="false">
      <c r="A27" s="0" t="s">
        <v>68</v>
      </c>
      <c r="B27" s="0" t="s">
        <v>217</v>
      </c>
      <c r="C27" s="0" t="n">
        <v>2</v>
      </c>
      <c r="D27" s="0" t="s">
        <v>218</v>
      </c>
      <c r="E27" s="0" t="s">
        <v>219</v>
      </c>
      <c r="F27" s="3" t="s">
        <v>14</v>
      </c>
    </row>
    <row r="28" customFormat="false" ht="14.25" hidden="false" customHeight="false" outlineLevel="0" collapsed="false">
      <c r="A28" s="0" t="s">
        <v>70</v>
      </c>
      <c r="B28" s="0" t="s">
        <v>220</v>
      </c>
      <c r="C28" s="0" t="n">
        <v>2</v>
      </c>
      <c r="E28" s="0" t="s">
        <v>221</v>
      </c>
      <c r="F28" s="0" t="s">
        <v>222</v>
      </c>
    </row>
    <row r="29" customFormat="false" ht="14.25" hidden="false" customHeight="false" outlineLevel="0" collapsed="false">
      <c r="A29" s="3" t="s">
        <v>14</v>
      </c>
      <c r="B29" s="0" t="s">
        <v>277</v>
      </c>
      <c r="C29" s="0" t="n">
        <v>0</v>
      </c>
      <c r="D29" s="0" t="s">
        <v>278</v>
      </c>
      <c r="E29" s="3" t="s">
        <v>14</v>
      </c>
      <c r="F29" s="3" t="s">
        <v>14</v>
      </c>
      <c r="G29" s="0" t="s">
        <v>170</v>
      </c>
      <c r="I29" s="0" t="s">
        <v>116</v>
      </c>
      <c r="J29" s="0" t="s">
        <v>116</v>
      </c>
      <c r="K29" s="0" t="s">
        <v>116</v>
      </c>
      <c r="L29" s="0" t="s">
        <v>116</v>
      </c>
      <c r="M29" s="0" t="s">
        <v>116</v>
      </c>
      <c r="N29" s="0" t="s">
        <v>116</v>
      </c>
      <c r="O29" s="0" t="s">
        <v>116</v>
      </c>
      <c r="P29" s="0" t="s">
        <v>116</v>
      </c>
      <c r="Q29" s="0" t="s">
        <v>116</v>
      </c>
      <c r="R29" s="0" t="s">
        <v>115</v>
      </c>
      <c r="S29" s="0" t="s">
        <v>116</v>
      </c>
    </row>
    <row r="30" customFormat="false" ht="14.25" hidden="false" customHeight="false" outlineLevel="0" collapsed="false">
      <c r="A30" s="3" t="s">
        <v>14</v>
      </c>
      <c r="B30" s="0" t="s">
        <v>279</v>
      </c>
      <c r="C30" s="0" t="n">
        <v>0</v>
      </c>
      <c r="D30" s="0" t="s">
        <v>280</v>
      </c>
      <c r="E30" s="3" t="s">
        <v>14</v>
      </c>
      <c r="F30" s="3" t="s">
        <v>14</v>
      </c>
      <c r="G30" s="0" t="s">
        <v>281</v>
      </c>
      <c r="I30" s="0" t="s">
        <v>116</v>
      </c>
      <c r="J30" s="0" t="s">
        <v>116</v>
      </c>
      <c r="K30" s="0" t="s">
        <v>116</v>
      </c>
      <c r="L30" s="0" t="s">
        <v>116</v>
      </c>
      <c r="M30" s="0" t="s">
        <v>116</v>
      </c>
      <c r="N30" s="0" t="s">
        <v>116</v>
      </c>
      <c r="O30" s="0" t="s">
        <v>116</v>
      </c>
      <c r="P30" s="0" t="s">
        <v>116</v>
      </c>
      <c r="Q30" s="0" t="s">
        <v>116</v>
      </c>
      <c r="R30" s="0" t="s">
        <v>115</v>
      </c>
      <c r="S30" s="0" t="s">
        <v>116</v>
      </c>
    </row>
    <row r="35" customFormat="false" ht="14.25" hidden="false" customHeight="false" outlineLevel="0" collapsed="false">
      <c r="B35" s="0" t="s">
        <v>223</v>
      </c>
    </row>
    <row r="36" customFormat="false" ht="14.25" hidden="false" customHeight="false" outlineLevel="0" collapsed="false">
      <c r="B36" s="0" t="s">
        <v>282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RowHeight="14.25"/>
  <cols>
    <col collapsed="false" hidden="false" max="1" min="1" style="0" width="14.8883720930233"/>
    <col collapsed="false" hidden="false" max="2" min="2" style="0" width="20.4279069767442"/>
    <col collapsed="false" hidden="false" max="3" min="3" style="0" width="4.18604651162791"/>
    <col collapsed="false" hidden="false" max="4" min="4" style="0" width="28.3023255813953"/>
    <col collapsed="false" hidden="false" max="5" min="5" style="0" width="44.0558139534884"/>
    <col collapsed="false" hidden="false" max="6" min="6" style="0" width="26.5813953488372"/>
    <col collapsed="false" hidden="false" max="1025" min="7" style="0" width="8.86046511627907"/>
  </cols>
  <sheetData>
    <row r="1" customFormat="false" ht="14.25" hidden="false" customHeight="false" outlineLevel="0" collapsed="false">
      <c r="B1" s="0" t="s">
        <v>82</v>
      </c>
      <c r="C1" s="0" t="s">
        <v>283</v>
      </c>
    </row>
    <row r="2" customFormat="false" ht="14.25" hidden="false" customHeight="false" outlineLevel="0" collapsed="false">
      <c r="B2" s="0" t="s">
        <v>84</v>
      </c>
      <c r="C2" s="0" t="n">
        <v>0.2</v>
      </c>
    </row>
    <row r="3" customFormat="false" ht="14.25" hidden="false" customHeight="false" outlineLevel="0" collapsed="false">
      <c r="B3" s="0" t="s">
        <v>86</v>
      </c>
      <c r="C3" s="5" t="n">
        <v>43194</v>
      </c>
    </row>
    <row r="4" customFormat="false" ht="14.25" hidden="false" customHeight="false" outlineLevel="0" collapsed="false">
      <c r="B4" s="0" t="s">
        <v>87</v>
      </c>
      <c r="C4" s="6" t="n">
        <v>43194.3954050926</v>
      </c>
    </row>
    <row r="5" customFormat="false" ht="14.25" hidden="false" customHeight="false" outlineLevel="0" collapsed="false">
      <c r="B5" s="0" t="s">
        <v>88</v>
      </c>
      <c r="C5" s="0" t="s">
        <v>89</v>
      </c>
    </row>
    <row r="6" customFormat="false" ht="14.25" hidden="false" customHeight="false" outlineLevel="0" collapsed="false">
      <c r="B6" s="0" t="s">
        <v>90</v>
      </c>
    </row>
    <row r="7" customFormat="false" ht="14.25" hidden="false" customHeight="false" outlineLevel="0" collapsed="false">
      <c r="B7" s="0" t="s">
        <v>92</v>
      </c>
    </row>
    <row r="8" customFormat="false" ht="14.25" hidden="false" customHeight="false" outlineLevel="0" collapsed="false">
      <c r="B8" s="0" t="s">
        <v>94</v>
      </c>
    </row>
    <row r="9" customFormat="false" ht="14.25" hidden="false" customHeight="false" outlineLevel="0" collapsed="false">
      <c r="B9" s="0" t="s">
        <v>97</v>
      </c>
    </row>
    <row r="10" customFormat="false" ht="14.25" hidden="false" customHeight="false" outlineLevel="0" collapsed="false">
      <c r="B10" s="0" t="s">
        <v>98</v>
      </c>
      <c r="C10" s="0" t="n">
        <v>30</v>
      </c>
    </row>
    <row r="11" customFormat="false" ht="14.25" hidden="false" customHeight="false" outlineLevel="0" collapsed="false">
      <c r="B11" s="0" t="s">
        <v>99</v>
      </c>
      <c r="C11" s="0" t="n">
        <v>13</v>
      </c>
    </row>
    <row r="15" customFormat="false" ht="14.25" hidden="false" customHeight="false" outlineLevel="0" collapsed="false">
      <c r="A15" s="0" t="s">
        <v>100</v>
      </c>
      <c r="B15" s="0" t="s">
        <v>101</v>
      </c>
      <c r="C15" s="0" t="s">
        <v>102</v>
      </c>
      <c r="D15" s="0" t="s">
        <v>103</v>
      </c>
      <c r="E15" s="0" t="s">
        <v>104</v>
      </c>
      <c r="F15" s="0" t="s">
        <v>105</v>
      </c>
      <c r="G15" s="0" t="s">
        <v>106</v>
      </c>
      <c r="H15" s="0" t="s">
        <v>107</v>
      </c>
      <c r="I15" s="0" t="s">
        <v>108</v>
      </c>
      <c r="J15" s="0" t="s">
        <v>111</v>
      </c>
    </row>
    <row r="16" customFormat="false" ht="14.25" hidden="false" customHeight="false" outlineLevel="0" collapsed="false">
      <c r="A16" s="3" t="s">
        <v>14</v>
      </c>
      <c r="B16" s="0" t="s">
        <v>237</v>
      </c>
      <c r="C16" s="0" t="n">
        <v>1</v>
      </c>
      <c r="D16" s="0" t="s">
        <v>284</v>
      </c>
      <c r="E16" s="3" t="s">
        <v>14</v>
      </c>
      <c r="F16" s="3" t="s">
        <v>14</v>
      </c>
      <c r="G16" s="0" t="s">
        <v>285</v>
      </c>
      <c r="I16" s="0" t="s">
        <v>115</v>
      </c>
      <c r="J16" s="0" t="s">
        <v>116</v>
      </c>
    </row>
    <row r="17" customFormat="false" ht="14.25" hidden="false" customHeight="false" outlineLevel="0" collapsed="false">
      <c r="A17" s="0" t="s">
        <v>44</v>
      </c>
      <c r="B17" s="0" t="s">
        <v>286</v>
      </c>
      <c r="C17" s="0" t="n">
        <v>5</v>
      </c>
      <c r="D17" s="0" t="s">
        <v>287</v>
      </c>
      <c r="E17" s="0" t="s">
        <v>119</v>
      </c>
      <c r="F17" s="0" t="s">
        <v>120</v>
      </c>
      <c r="G17" s="0" t="s">
        <v>121</v>
      </c>
      <c r="I17" s="0" t="s">
        <v>116</v>
      </c>
      <c r="J17" s="0" t="s">
        <v>116</v>
      </c>
    </row>
    <row r="18" customFormat="false" ht="14.25" hidden="false" customHeight="false" outlineLevel="0" collapsed="false">
      <c r="A18" s="0" t="s">
        <v>48</v>
      </c>
      <c r="B18" s="0" t="s">
        <v>255</v>
      </c>
      <c r="C18" s="0" t="n">
        <v>8</v>
      </c>
      <c r="D18" s="0" t="s">
        <v>288</v>
      </c>
      <c r="E18" s="0" t="s">
        <v>130</v>
      </c>
      <c r="F18" s="0" t="s">
        <v>131</v>
      </c>
      <c r="G18" s="0" t="s">
        <v>132</v>
      </c>
      <c r="I18" s="0" t="s">
        <v>115</v>
      </c>
      <c r="J18" s="0" t="s">
        <v>116</v>
      </c>
    </row>
    <row r="19" customFormat="false" ht="14.25" hidden="false" customHeight="false" outlineLevel="0" collapsed="false">
      <c r="A19" s="0" t="s">
        <v>76</v>
      </c>
      <c r="B19" s="0" t="s">
        <v>289</v>
      </c>
      <c r="C19" s="0" t="n">
        <v>1</v>
      </c>
      <c r="D19" s="0" t="s">
        <v>290</v>
      </c>
      <c r="E19" s="0" t="s">
        <v>152</v>
      </c>
      <c r="F19" s="0" t="s">
        <v>153</v>
      </c>
      <c r="G19" s="0" t="s">
        <v>167</v>
      </c>
      <c r="I19" s="0" t="s">
        <v>291</v>
      </c>
      <c r="J19" s="0" t="s">
        <v>116</v>
      </c>
    </row>
    <row r="20" customFormat="false" ht="14.25" hidden="false" customHeight="false" outlineLevel="0" collapsed="false">
      <c r="A20" s="0" t="s">
        <v>78</v>
      </c>
      <c r="B20" s="0" t="s">
        <v>155</v>
      </c>
      <c r="C20" s="0" t="n">
        <v>3</v>
      </c>
      <c r="E20" s="0" t="s">
        <v>156</v>
      </c>
      <c r="F20" s="0" t="s">
        <v>157</v>
      </c>
    </row>
    <row r="21" customFormat="false" ht="14.25" hidden="false" customHeight="false" outlineLevel="0" collapsed="false">
      <c r="A21" s="3" t="s">
        <v>14</v>
      </c>
      <c r="B21" s="0" t="s">
        <v>150</v>
      </c>
      <c r="C21" s="0" t="n">
        <v>0</v>
      </c>
      <c r="D21" s="0" t="s">
        <v>176</v>
      </c>
      <c r="E21" s="3" t="s">
        <v>14</v>
      </c>
      <c r="F21" s="3" t="s">
        <v>14</v>
      </c>
      <c r="G21" s="0" t="s">
        <v>281</v>
      </c>
      <c r="I21" s="0" t="s">
        <v>116</v>
      </c>
      <c r="J21" s="0" t="s">
        <v>115</v>
      </c>
    </row>
    <row r="22" customFormat="false" ht="14.25" hidden="false" customHeight="false" outlineLevel="0" collapsed="false">
      <c r="A22" s="3" t="s">
        <v>14</v>
      </c>
      <c r="B22" s="0" t="s">
        <v>158</v>
      </c>
      <c r="C22" s="0" t="n">
        <v>0</v>
      </c>
      <c r="D22" s="0" t="s">
        <v>174</v>
      </c>
      <c r="E22" s="3" t="s">
        <v>14</v>
      </c>
      <c r="F22" s="3" t="s">
        <v>14</v>
      </c>
      <c r="G22" s="0" t="s">
        <v>170</v>
      </c>
      <c r="I22" s="0" t="s">
        <v>116</v>
      </c>
      <c r="J22" s="0" t="s">
        <v>115</v>
      </c>
    </row>
    <row r="23" customFormat="false" ht="14.25" hidden="false" customHeight="false" outlineLevel="0" collapsed="false">
      <c r="A23" s="3" t="s">
        <v>14</v>
      </c>
      <c r="B23" s="0" t="s">
        <v>161</v>
      </c>
      <c r="C23" s="0" t="n">
        <v>0</v>
      </c>
      <c r="D23" s="0" t="s">
        <v>169</v>
      </c>
      <c r="E23" s="3" t="s">
        <v>14</v>
      </c>
      <c r="F23" s="3" t="s">
        <v>14</v>
      </c>
      <c r="G23" s="0" t="s">
        <v>170</v>
      </c>
      <c r="I23" s="0" t="s">
        <v>116</v>
      </c>
      <c r="J23" s="0" t="s">
        <v>115</v>
      </c>
    </row>
    <row r="24" customFormat="false" ht="14.25" hidden="false" customHeight="false" outlineLevel="0" collapsed="false">
      <c r="A24" s="3" t="s">
        <v>14</v>
      </c>
      <c r="B24" s="0" t="s">
        <v>163</v>
      </c>
      <c r="C24" s="0" t="n">
        <v>0</v>
      </c>
      <c r="D24" s="0" t="s">
        <v>292</v>
      </c>
      <c r="E24" s="3" t="s">
        <v>14</v>
      </c>
      <c r="F24" s="3" t="s">
        <v>14</v>
      </c>
      <c r="G24" s="0" t="s">
        <v>160</v>
      </c>
      <c r="I24" s="0" t="s">
        <v>116</v>
      </c>
      <c r="J24" s="0" t="s">
        <v>115</v>
      </c>
    </row>
    <row r="25" customFormat="false" ht="14.25" hidden="false" customHeight="false" outlineLevel="0" collapsed="false">
      <c r="A25" s="3" t="s">
        <v>14</v>
      </c>
      <c r="B25" s="0" t="s">
        <v>165</v>
      </c>
      <c r="C25" s="0" t="n">
        <v>0</v>
      </c>
      <c r="D25" s="0" t="s">
        <v>293</v>
      </c>
      <c r="E25" s="3" t="s">
        <v>14</v>
      </c>
      <c r="F25" s="3" t="s">
        <v>14</v>
      </c>
      <c r="G25" s="0" t="s">
        <v>160</v>
      </c>
      <c r="I25" s="0" t="s">
        <v>116</v>
      </c>
      <c r="J25" s="0" t="s">
        <v>115</v>
      </c>
    </row>
    <row r="26" customFormat="false" ht="14.25" hidden="false" customHeight="false" outlineLevel="0" collapsed="false">
      <c r="A26" s="0" t="s">
        <v>56</v>
      </c>
      <c r="B26" s="0" t="s">
        <v>294</v>
      </c>
      <c r="C26" s="0" t="n">
        <v>2</v>
      </c>
      <c r="D26" s="0" t="s">
        <v>295</v>
      </c>
      <c r="E26" s="0" t="s">
        <v>188</v>
      </c>
      <c r="F26" s="0" t="s">
        <v>189</v>
      </c>
      <c r="G26" s="0" t="s">
        <v>181</v>
      </c>
      <c r="I26" s="0" t="s">
        <v>116</v>
      </c>
      <c r="J26" s="0" t="s">
        <v>116</v>
      </c>
    </row>
    <row r="27" customFormat="false" ht="14.25" hidden="false" customHeight="false" outlineLevel="0" collapsed="false">
      <c r="A27" s="0" t="s">
        <v>58</v>
      </c>
      <c r="B27" s="0" t="s">
        <v>296</v>
      </c>
      <c r="C27" s="0" t="n">
        <v>3</v>
      </c>
      <c r="D27" s="0" t="s">
        <v>297</v>
      </c>
      <c r="E27" s="0" t="s">
        <v>184</v>
      </c>
      <c r="F27" s="0" t="s">
        <v>185</v>
      </c>
      <c r="G27" s="0" t="s">
        <v>181</v>
      </c>
      <c r="I27" s="0" t="s">
        <v>116</v>
      </c>
      <c r="J27" s="0" t="s">
        <v>116</v>
      </c>
    </row>
    <row r="28" customFormat="false" ht="14.25" hidden="false" customHeight="false" outlineLevel="0" collapsed="false">
      <c r="A28" s="0" t="s">
        <v>74</v>
      </c>
      <c r="B28" s="0" t="s">
        <v>298</v>
      </c>
      <c r="C28" s="0" t="n">
        <v>4</v>
      </c>
      <c r="D28" s="0" t="s">
        <v>299</v>
      </c>
      <c r="E28" s="0" t="s">
        <v>300</v>
      </c>
      <c r="F28" s="0" t="s">
        <v>301</v>
      </c>
      <c r="G28" s="0" t="s">
        <v>302</v>
      </c>
      <c r="I28" s="0" t="s">
        <v>116</v>
      </c>
      <c r="J28" s="0" t="s">
        <v>116</v>
      </c>
    </row>
    <row r="29" customFormat="false" ht="14.25" hidden="false" customHeight="false" outlineLevel="0" collapsed="false">
      <c r="A29" s="0" t="s">
        <v>66</v>
      </c>
      <c r="B29" s="0" t="s">
        <v>303</v>
      </c>
      <c r="C29" s="0" t="n">
        <v>1</v>
      </c>
      <c r="D29" s="0" t="s">
        <v>214</v>
      </c>
      <c r="E29" s="0" t="s">
        <v>215</v>
      </c>
      <c r="F29" s="3" t="s">
        <v>14</v>
      </c>
      <c r="G29" s="0" t="s">
        <v>304</v>
      </c>
      <c r="I29" s="0" t="s">
        <v>116</v>
      </c>
      <c r="J29" s="0" t="s">
        <v>116</v>
      </c>
    </row>
    <row r="30" customFormat="false" ht="14.25" hidden="false" customHeight="false" outlineLevel="0" collapsed="false">
      <c r="A30" s="0" t="s">
        <v>68</v>
      </c>
      <c r="B30" s="0" t="s">
        <v>217</v>
      </c>
      <c r="C30" s="0" t="n">
        <v>1</v>
      </c>
      <c r="D30" s="0" t="s">
        <v>218</v>
      </c>
      <c r="E30" s="0" t="s">
        <v>219</v>
      </c>
      <c r="F30" s="3" t="s">
        <v>14</v>
      </c>
    </row>
    <row r="31" customFormat="false" ht="14.25" hidden="false" customHeight="false" outlineLevel="0" collapsed="false">
      <c r="A31" s="0" t="s">
        <v>70</v>
      </c>
      <c r="B31" s="0" t="s">
        <v>220</v>
      </c>
      <c r="C31" s="0" t="n">
        <v>1</v>
      </c>
      <c r="E31" s="0" t="s">
        <v>221</v>
      </c>
      <c r="F31" s="0" t="s">
        <v>222</v>
      </c>
    </row>
    <row r="34" customFormat="false" ht="14.25" hidden="false" customHeight="false" outlineLevel="0" collapsed="false">
      <c r="B34" s="0" t="s">
        <v>223</v>
      </c>
    </row>
    <row r="35" customFormat="false" ht="14.25" hidden="false" customHeight="false" outlineLevel="0" collapsed="false">
      <c r="B35" s="0" t="s">
        <v>305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3.8"/>
  <cols>
    <col collapsed="false" hidden="false" max="1025" min="1" style="0" width="10.5023255813953"/>
  </cols>
  <sheetData>
    <row r="1" customFormat="false" ht="13.8" hidden="false" customHeight="false" outlineLevel="0" collapsed="false">
      <c r="A1" s="0" t="s">
        <v>306</v>
      </c>
      <c r="B1" s="0" t="s">
        <v>307</v>
      </c>
      <c r="C1" s="0" t="s">
        <v>308</v>
      </c>
      <c r="D1" s="0" t="s">
        <v>309</v>
      </c>
      <c r="E1" s="0" t="s">
        <v>310</v>
      </c>
      <c r="F1" s="0" t="s">
        <v>311</v>
      </c>
    </row>
    <row r="2" customFormat="false" ht="13.8" hidden="false" customHeight="false" outlineLevel="0" collapsed="false">
      <c r="A2" s="0" t="s">
        <v>312</v>
      </c>
      <c r="B2" s="0" t="n">
        <v>1</v>
      </c>
      <c r="C2" s="0" t="s">
        <v>313</v>
      </c>
      <c r="D2" s="0" t="n">
        <v>1</v>
      </c>
      <c r="E2" s="0" t="n">
        <f aca="false">IF($C2="THT",D2*1,IF($C2="SMT",D2*0.25,0))</f>
        <v>0.25</v>
      </c>
      <c r="F2" s="0" t="n">
        <f aca="false">B2*(D2+E2)</f>
        <v>1.25</v>
      </c>
    </row>
    <row r="3" customFormat="false" ht="13.8" hidden="false" customHeight="false" outlineLevel="0" collapsed="false">
      <c r="A3" s="0" t="s">
        <v>314</v>
      </c>
      <c r="B3" s="0" t="n">
        <v>1</v>
      </c>
      <c r="C3" s="0" t="s">
        <v>14</v>
      </c>
      <c r="D3" s="0" t="n">
        <v>1.3</v>
      </c>
      <c r="E3" s="0" t="n">
        <f aca="false">IF($C3="THT",D3*1,IF($C3="SMT",D3*0.25,0))</f>
        <v>0</v>
      </c>
      <c r="F3" s="0" t="n">
        <f aca="false">B3*(D3+E3)</f>
        <v>1.3</v>
      </c>
    </row>
    <row r="4" customFormat="false" ht="13.8" hidden="false" customHeight="false" outlineLevel="0" collapsed="false">
      <c r="A4" s="0" t="s">
        <v>315</v>
      </c>
      <c r="B4" s="0" t="n">
        <v>1</v>
      </c>
      <c r="C4" s="0" t="s">
        <v>14</v>
      </c>
      <c r="D4" s="0" t="n">
        <v>1.24</v>
      </c>
      <c r="E4" s="0" t="n">
        <f aca="false">IF($C4="THT",D4*1,IF($C4="SMT",D4*0.25,0))</f>
        <v>0</v>
      </c>
      <c r="F4" s="0" t="n">
        <f aca="false">B4*(D4+E4)</f>
        <v>1.24</v>
      </c>
    </row>
    <row r="5" customFormat="false" ht="13.8" hidden="false" customHeight="false" outlineLevel="0" collapsed="false">
      <c r="A5" s="0" t="s">
        <v>316</v>
      </c>
      <c r="B5" s="0" t="n">
        <v>1</v>
      </c>
      <c r="C5" s="0" t="s">
        <v>313</v>
      </c>
      <c r="D5" s="0" t="n">
        <v>1.52</v>
      </c>
      <c r="E5" s="0" t="n">
        <f aca="false">IF($C5="THT",D5*1,IF($C5="SMT",D5*0.25,0))</f>
        <v>0.38</v>
      </c>
      <c r="F5" s="0" t="n">
        <f aca="false">B5*(D5+E5)</f>
        <v>1.9</v>
      </c>
    </row>
    <row r="6" customFormat="false" ht="13.8" hidden="false" customHeight="false" outlineLevel="0" collapsed="false">
      <c r="A6" s="0" t="s">
        <v>317</v>
      </c>
      <c r="B6" s="0" t="n">
        <v>2</v>
      </c>
      <c r="C6" s="0" t="s">
        <v>313</v>
      </c>
      <c r="D6" s="0" t="n">
        <v>0.1</v>
      </c>
      <c r="E6" s="0" t="n">
        <f aca="false">IF($C6="THT",D6*1,IF($C6="SMT",D6*0.25,0))</f>
        <v>0.025</v>
      </c>
      <c r="F6" s="0" t="n">
        <f aca="false">B6*(D6+E6)</f>
        <v>0.25</v>
      </c>
    </row>
    <row r="7" customFormat="false" ht="13.8" hidden="false" customHeight="false" outlineLevel="0" collapsed="false">
      <c r="A7" s="0" t="s">
        <v>318</v>
      </c>
      <c r="B7" s="0" t="n">
        <v>1</v>
      </c>
      <c r="C7" s="0" t="s">
        <v>319</v>
      </c>
      <c r="D7" s="0" t="n">
        <v>1.5</v>
      </c>
      <c r="E7" s="0" t="n">
        <f aca="false">IF($C7="THT",D7*1,IF($C7="SMT",D7*0.25,0))</f>
        <v>1.5</v>
      </c>
      <c r="F7" s="0" t="n">
        <f aca="false">B7*(D7+E7)</f>
        <v>3</v>
      </c>
    </row>
    <row r="8" customFormat="false" ht="13.8" hidden="false" customHeight="false" outlineLevel="0" collapsed="false">
      <c r="A8" s="0" t="s">
        <v>320</v>
      </c>
      <c r="B8" s="0" t="n">
        <v>1</v>
      </c>
      <c r="C8" s="0" t="s">
        <v>319</v>
      </c>
      <c r="D8" s="0" t="n">
        <v>1.92</v>
      </c>
      <c r="E8" s="0" t="n">
        <f aca="false">IF($C8="THT",D8*1,IF($C8="SMT",D8*0.25,0))</f>
        <v>1.92</v>
      </c>
      <c r="F8" s="0" t="n">
        <f aca="false">B8*(D8+E8)</f>
        <v>3.84</v>
      </c>
    </row>
    <row r="9" customFormat="false" ht="13.8" hidden="false" customHeight="false" outlineLevel="0" collapsed="false">
      <c r="A9" s="0" t="s">
        <v>321</v>
      </c>
      <c r="B9" s="0" t="n">
        <v>1</v>
      </c>
      <c r="C9" s="0" t="s">
        <v>313</v>
      </c>
      <c r="D9" s="0" t="n">
        <v>0.1</v>
      </c>
      <c r="E9" s="0" t="n">
        <f aca="false">IF($C9="THT",D9*1,IF($C9="SMT",D9*0.25,0))</f>
        <v>0.025</v>
      </c>
      <c r="F9" s="0" t="n">
        <f aca="false">B9*(D9+E9)</f>
        <v>0.125</v>
      </c>
    </row>
    <row r="10" customFormat="false" ht="13.8" hidden="false" customHeight="false" outlineLevel="0" collapsed="false">
      <c r="A10" s="0" t="s">
        <v>322</v>
      </c>
      <c r="B10" s="0" t="n">
        <v>8</v>
      </c>
      <c r="C10" s="0" t="s">
        <v>313</v>
      </c>
      <c r="D10" s="0" t="n">
        <v>0.48</v>
      </c>
      <c r="E10" s="0" t="n">
        <f aca="false">IF($C10="THT",D10*1,IF($C10="SMT",D10*0.25,0))</f>
        <v>0.12</v>
      </c>
      <c r="F10" s="0" t="n">
        <f aca="false">B10*(D10+E10)</f>
        <v>4.8</v>
      </c>
    </row>
    <row r="11" customFormat="false" ht="13.8" hidden="false" customHeight="false" outlineLevel="0" collapsed="false">
      <c r="A11" s="0" t="s">
        <v>323</v>
      </c>
      <c r="B11" s="0" t="n">
        <v>4</v>
      </c>
      <c r="C11" s="0" t="s">
        <v>313</v>
      </c>
      <c r="D11" s="0" t="n">
        <v>0.4</v>
      </c>
      <c r="E11" s="0" t="n">
        <f aca="false">IF($C11="THT",D11*1,IF($C11="SMT",D11*0.25,0))</f>
        <v>0.1</v>
      </c>
      <c r="F11" s="0" t="n">
        <f aca="false">B11*(D11+E11)</f>
        <v>2</v>
      </c>
    </row>
    <row r="12" customFormat="false" ht="13.8" hidden="false" customHeight="false" outlineLevel="0" collapsed="false">
      <c r="A12" s="0" t="s">
        <v>324</v>
      </c>
      <c r="B12" s="0" t="n">
        <v>1</v>
      </c>
      <c r="C12" s="0" t="s">
        <v>14</v>
      </c>
      <c r="D12" s="0" t="n">
        <v>1</v>
      </c>
      <c r="E12" s="0" t="n">
        <f aca="false">IF($C12="THT",D12*1,IF($C12="SMT",D12*0.25,0))</f>
        <v>0</v>
      </c>
      <c r="F12" s="0" t="n">
        <f aca="false">B12*(D12+E12)</f>
        <v>1</v>
      </c>
    </row>
    <row r="14" customFormat="false" ht="13.8" hidden="false" customHeight="false" outlineLevel="0" collapsed="false">
      <c r="F14" s="0" t="n">
        <f aca="false">SUM(F2:F12)</f>
        <v>20.705</v>
      </c>
      <c r="G14" s="0" t="s">
        <v>325</v>
      </c>
    </row>
    <row r="15" customFormat="false" ht="13.8" hidden="false" customHeight="false" outlineLevel="0" collapsed="false">
      <c r="E15" s="0" t="n">
        <v>0.3</v>
      </c>
      <c r="F15" s="0" t="n">
        <f aca="false">F14/(1-E15)</f>
        <v>29.5785714285714</v>
      </c>
      <c r="G15" s="0" t="s">
        <v>326</v>
      </c>
    </row>
    <row r="16" customFormat="false" ht="13.8" hidden="false" customHeight="false" outlineLevel="0" collapsed="false">
      <c r="E16" s="0" t="n">
        <v>0.3</v>
      </c>
      <c r="F16" s="0" t="n">
        <f aca="false">F15/(1-E16)</f>
        <v>42.2551020408163</v>
      </c>
      <c r="G16" s="0" t="s">
        <v>327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2018-04-08T07:53:44Z</dcterms:created>
  <dc:creator>Avi Shani</dc:creator>
  <dc:description/>
  <dc:language>en-US</dc:language>
  <cp:lastModifiedBy/>
  <dcterms:modified xsi:type="dcterms:W3CDTF">2018-07-03T13:33:14Z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