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Google Drive\OBJETIVOS 2016-2017\"/>
    </mc:Choice>
  </mc:AlternateContent>
  <bookViews>
    <workbookView xWindow="0" yWindow="0" windowWidth="20490" windowHeight="7755" firstSheet="1" activeTab="2"/>
  </bookViews>
  <sheets>
    <sheet name="TIPO DE VENTA" sheetId="1" state="hidden" r:id="rId1"/>
    <sheet name="Objetivos Facturación 2017" sheetId="2" r:id="rId2"/>
    <sheet name="Scorecard Facturación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3" l="1"/>
  <c r="Q27" i="3"/>
  <c r="Q28" i="3"/>
  <c r="Q29" i="3"/>
  <c r="Q30" i="3"/>
  <c r="Q31" i="3"/>
  <c r="Q25" i="3"/>
  <c r="T26" i="3"/>
  <c r="T28" i="3"/>
  <c r="T25" i="3"/>
  <c r="T15" i="3"/>
  <c r="T16" i="3"/>
  <c r="T17" i="3"/>
  <c r="T18" i="3"/>
  <c r="T19" i="3"/>
  <c r="T20" i="3"/>
  <c r="T14" i="3"/>
  <c r="T4" i="3"/>
  <c r="T6" i="3"/>
  <c r="T3" i="3"/>
  <c r="N26" i="3"/>
  <c r="N28" i="3"/>
  <c r="N25" i="3"/>
  <c r="N15" i="3"/>
  <c r="N16" i="3"/>
  <c r="N17" i="3"/>
  <c r="N18" i="3"/>
  <c r="N19" i="3"/>
  <c r="N20" i="3"/>
  <c r="N14" i="3"/>
  <c r="I26" i="3"/>
  <c r="I27" i="3"/>
  <c r="I28" i="3"/>
  <c r="I29" i="3"/>
  <c r="I30" i="3"/>
  <c r="I31" i="3"/>
  <c r="I25" i="3"/>
  <c r="M15" i="3" l="1"/>
  <c r="M16" i="3"/>
  <c r="M17" i="3"/>
  <c r="M18" i="3"/>
  <c r="M19" i="3"/>
  <c r="M20" i="3"/>
  <c r="M14" i="3"/>
  <c r="M4" i="3"/>
  <c r="M6" i="3"/>
  <c r="M3" i="3"/>
  <c r="B26" i="3" l="1"/>
  <c r="B27" i="3"/>
  <c r="B28" i="3"/>
  <c r="B29" i="3"/>
  <c r="B30" i="3"/>
  <c r="B31" i="3"/>
  <c r="B25" i="3"/>
  <c r="G26" i="3" l="1"/>
  <c r="G28" i="3"/>
  <c r="G25" i="3"/>
  <c r="G15" i="3"/>
  <c r="G16" i="3"/>
  <c r="G17" i="3"/>
  <c r="G18" i="3"/>
  <c r="G19" i="3"/>
  <c r="G20" i="3"/>
  <c r="G14" i="3"/>
  <c r="D26" i="3"/>
  <c r="D27" i="3"/>
  <c r="D28" i="3"/>
  <c r="D29" i="3"/>
  <c r="D30" i="3"/>
  <c r="D31" i="3"/>
  <c r="D15" i="3"/>
  <c r="D16" i="3"/>
  <c r="D17" i="3"/>
  <c r="D18" i="3"/>
  <c r="D19" i="3"/>
  <c r="D20" i="3"/>
  <c r="R26" i="3" l="1"/>
  <c r="S26" i="3"/>
  <c r="U26" i="3"/>
  <c r="V26" i="3"/>
  <c r="R27" i="3"/>
  <c r="S27" i="3"/>
  <c r="R28" i="3"/>
  <c r="S28" i="3"/>
  <c r="U28" i="3"/>
  <c r="V28" i="3"/>
  <c r="R29" i="3"/>
  <c r="S29" i="3"/>
  <c r="R30" i="3"/>
  <c r="S30" i="3"/>
  <c r="R31" i="3"/>
  <c r="S31" i="3"/>
  <c r="R15" i="3"/>
  <c r="S15" i="3"/>
  <c r="U15" i="3"/>
  <c r="V15" i="3"/>
  <c r="R16" i="3"/>
  <c r="S16" i="3"/>
  <c r="U16" i="3"/>
  <c r="V16" i="3"/>
  <c r="R17" i="3"/>
  <c r="S17" i="3"/>
  <c r="U17" i="3"/>
  <c r="V17" i="3"/>
  <c r="R18" i="3"/>
  <c r="S18" i="3"/>
  <c r="U18" i="3"/>
  <c r="V18" i="3"/>
  <c r="R19" i="3"/>
  <c r="S19" i="3"/>
  <c r="U19" i="3"/>
  <c r="V19" i="3"/>
  <c r="R20" i="3"/>
  <c r="S20" i="3"/>
  <c r="U20" i="3"/>
  <c r="V20" i="3"/>
  <c r="R4" i="3"/>
  <c r="S4" i="3"/>
  <c r="U4" i="3"/>
  <c r="V4" i="3"/>
  <c r="R5" i="3"/>
  <c r="S5" i="3"/>
  <c r="R6" i="3"/>
  <c r="S6" i="3"/>
  <c r="U6" i="3"/>
  <c r="V6" i="3"/>
  <c r="R7" i="3"/>
  <c r="S7" i="3"/>
  <c r="R8" i="3"/>
  <c r="S8" i="3"/>
  <c r="R9" i="3"/>
  <c r="S9" i="3"/>
  <c r="V25" i="3"/>
  <c r="U25" i="3"/>
  <c r="V14" i="3"/>
  <c r="U14" i="3"/>
  <c r="S25" i="3"/>
  <c r="R25" i="3"/>
  <c r="S14" i="3"/>
  <c r="R14" i="3"/>
  <c r="V3" i="3"/>
  <c r="U3" i="3"/>
  <c r="S3" i="3"/>
  <c r="R3" i="3"/>
  <c r="K15" i="3"/>
  <c r="K16" i="3"/>
  <c r="K17" i="3"/>
  <c r="K18" i="3"/>
  <c r="K19" i="3"/>
  <c r="K20" i="3"/>
  <c r="K14" i="3"/>
  <c r="D25" i="3"/>
  <c r="D14" i="3"/>
  <c r="D4" i="3"/>
  <c r="D5" i="3"/>
  <c r="D6" i="3"/>
  <c r="D7" i="3"/>
  <c r="D8" i="3"/>
  <c r="D9" i="3"/>
  <c r="D3" i="3"/>
  <c r="G4" i="3"/>
  <c r="G6" i="3"/>
  <c r="G3" i="3"/>
  <c r="N4" i="3"/>
  <c r="N6" i="3"/>
  <c r="N3" i="3"/>
  <c r="K4" i="3"/>
  <c r="K5" i="3"/>
  <c r="K6" i="3"/>
  <c r="K7" i="3"/>
  <c r="K8" i="3"/>
  <c r="K9" i="3"/>
  <c r="K3" i="3"/>
  <c r="AY26" i="3"/>
  <c r="BE26" i="3" s="1"/>
  <c r="AY27" i="3"/>
  <c r="AY28" i="3"/>
  <c r="AY29" i="3"/>
  <c r="AY30" i="3"/>
  <c r="AY31" i="3"/>
  <c r="AY15" i="3"/>
  <c r="AY16" i="3"/>
  <c r="AY17" i="3"/>
  <c r="AY18" i="3"/>
  <c r="AY19" i="3"/>
  <c r="AY20" i="3"/>
  <c r="AZ15" i="3"/>
  <c r="BA15" i="3" s="1"/>
  <c r="AZ16" i="3"/>
  <c r="BA16" i="3" s="1"/>
  <c r="AZ17" i="3"/>
  <c r="BA17" i="3" s="1"/>
  <c r="AZ18" i="3"/>
  <c r="BA18" i="3" s="1"/>
  <c r="AZ19" i="3"/>
  <c r="BA19" i="3" s="1"/>
  <c r="AZ20" i="3"/>
  <c r="BA20" i="3" s="1"/>
  <c r="AZ27" i="3"/>
  <c r="BC26" i="3"/>
  <c r="BC28" i="3"/>
  <c r="BD28" i="3" s="1"/>
  <c r="BC15" i="3"/>
  <c r="BC16" i="3"/>
  <c r="BC17" i="3"/>
  <c r="BC18" i="3"/>
  <c r="BD18" i="3" s="1"/>
  <c r="BC19" i="3"/>
  <c r="BD19" i="3" s="1"/>
  <c r="BC20" i="3"/>
  <c r="BD20" i="3" s="1"/>
  <c r="BC25" i="3"/>
  <c r="BC14" i="3"/>
  <c r="BD14" i="3" s="1"/>
  <c r="AZ14" i="3"/>
  <c r="AY25" i="3"/>
  <c r="BD25" i="3" s="1"/>
  <c r="AY14" i="3"/>
  <c r="BA14" i="3" s="1"/>
  <c r="AZ4" i="3"/>
  <c r="AZ5" i="3"/>
  <c r="AZ6" i="3"/>
  <c r="AZ7" i="3"/>
  <c r="AZ8" i="3"/>
  <c r="AZ9" i="3"/>
  <c r="AZ3" i="3"/>
  <c r="BC4" i="3"/>
  <c r="BC6" i="3"/>
  <c r="BC3" i="3"/>
  <c r="AY4" i="3"/>
  <c r="BA4" i="3" s="1"/>
  <c r="AY5" i="3"/>
  <c r="AY6" i="3"/>
  <c r="AY7" i="3"/>
  <c r="AY8" i="3"/>
  <c r="BA8" i="3" s="1"/>
  <c r="AY9" i="3"/>
  <c r="AY3" i="3"/>
  <c r="BA3" i="3" s="1"/>
  <c r="O26" i="3"/>
  <c r="O28" i="3"/>
  <c r="O15" i="3"/>
  <c r="O16" i="3"/>
  <c r="O17" i="3"/>
  <c r="O18" i="3"/>
  <c r="O19" i="3"/>
  <c r="O20" i="3"/>
  <c r="L15" i="3"/>
  <c r="L16" i="3"/>
  <c r="L17" i="3"/>
  <c r="L18" i="3"/>
  <c r="L19" i="3"/>
  <c r="L20" i="3"/>
  <c r="O4" i="3"/>
  <c r="O6" i="3"/>
  <c r="L4" i="3"/>
  <c r="L5" i="3"/>
  <c r="L6" i="3"/>
  <c r="L7" i="3"/>
  <c r="L8" i="3"/>
  <c r="L9" i="3"/>
  <c r="O25" i="3"/>
  <c r="O14" i="3"/>
  <c r="L14" i="3"/>
  <c r="O3" i="3"/>
  <c r="L3" i="3"/>
  <c r="J26" i="3"/>
  <c r="K26" i="3" s="1"/>
  <c r="J27" i="3"/>
  <c r="L27" i="3" s="1"/>
  <c r="J28" i="3"/>
  <c r="K28" i="3" s="1"/>
  <c r="J29" i="3"/>
  <c r="L29" i="3" s="1"/>
  <c r="J30" i="3"/>
  <c r="K30" i="3" s="1"/>
  <c r="J31" i="3"/>
  <c r="L31" i="3" s="1"/>
  <c r="J25" i="3"/>
  <c r="K25" i="3" s="1"/>
  <c r="M26" i="3"/>
  <c r="M28" i="3"/>
  <c r="M25" i="3"/>
  <c r="H26" i="3"/>
  <c r="H28" i="3"/>
  <c r="H25" i="3"/>
  <c r="H15" i="3"/>
  <c r="H16" i="3"/>
  <c r="H17" i="3"/>
  <c r="H18" i="3"/>
  <c r="H19" i="3"/>
  <c r="H20" i="3"/>
  <c r="H14" i="3"/>
  <c r="H4" i="3"/>
  <c r="H6" i="3"/>
  <c r="H3" i="3"/>
  <c r="E26" i="3"/>
  <c r="E27" i="3"/>
  <c r="E28" i="3"/>
  <c r="E29" i="3"/>
  <c r="E30" i="3"/>
  <c r="E31" i="3"/>
  <c r="E25" i="3"/>
  <c r="C26" i="3"/>
  <c r="C27" i="3"/>
  <c r="C28" i="3"/>
  <c r="C29" i="3"/>
  <c r="C30" i="3"/>
  <c r="C31" i="3"/>
  <c r="C25" i="3"/>
  <c r="E15" i="3"/>
  <c r="E16" i="3"/>
  <c r="E17" i="3"/>
  <c r="E18" i="3"/>
  <c r="E19" i="3"/>
  <c r="E20" i="3"/>
  <c r="E14" i="3"/>
  <c r="BE28" i="3" l="1"/>
  <c r="BD26" i="3"/>
  <c r="BA6" i="3"/>
  <c r="BA27" i="3"/>
  <c r="BD15" i="3"/>
  <c r="BD16" i="3"/>
  <c r="BD17" i="3"/>
  <c r="BE14" i="3"/>
  <c r="BB18" i="3"/>
  <c r="K29" i="3"/>
  <c r="BB16" i="3"/>
  <c r="AZ31" i="3"/>
  <c r="BA31" i="3" s="1"/>
  <c r="BB20" i="3"/>
  <c r="BE25" i="3"/>
  <c r="BB14" i="3"/>
  <c r="BA7" i="3"/>
  <c r="BB8" i="3"/>
  <c r="BB4" i="3"/>
  <c r="BD4" i="3"/>
  <c r="BA5" i="3"/>
  <c r="BA9" i="3"/>
  <c r="BD6" i="3"/>
  <c r="BB6" i="3"/>
  <c r="BB3" i="3"/>
  <c r="BE3" i="3"/>
  <c r="BE18" i="3"/>
  <c r="BE20" i="3"/>
  <c r="BE16" i="3"/>
  <c r="BE19" i="3"/>
  <c r="BE17" i="3"/>
  <c r="BE15" i="3"/>
  <c r="BB19" i="3"/>
  <c r="BB17" i="3"/>
  <c r="BB15" i="3"/>
  <c r="AZ29" i="3"/>
  <c r="BA29" i="3" s="1"/>
  <c r="K31" i="3"/>
  <c r="K27" i="3"/>
  <c r="BD3" i="3"/>
  <c r="BE6" i="3"/>
  <c r="BE4" i="3"/>
  <c r="L25" i="3"/>
  <c r="L30" i="3"/>
  <c r="L28" i="3"/>
  <c r="L26" i="3"/>
  <c r="BB9" i="3"/>
  <c r="BB7" i="3"/>
  <c r="BB5" i="3"/>
  <c r="BB31" i="3"/>
  <c r="BB29" i="3"/>
  <c r="BB27" i="3"/>
  <c r="AZ25" i="3"/>
  <c r="AZ30" i="3"/>
  <c r="AZ28" i="3"/>
  <c r="AZ26" i="3"/>
  <c r="E4" i="3"/>
  <c r="E5" i="3"/>
  <c r="E6" i="3"/>
  <c r="E7" i="3"/>
  <c r="E8" i="3"/>
  <c r="E9" i="3"/>
  <c r="E3" i="3"/>
  <c r="F28" i="3"/>
  <c r="F25" i="3"/>
  <c r="F16" i="3"/>
  <c r="F17" i="3"/>
  <c r="F18" i="3"/>
  <c r="F20" i="3"/>
  <c r="F14" i="3"/>
  <c r="F6" i="3"/>
  <c r="F3" i="3"/>
  <c r="Z31" i="2"/>
  <c r="Z30" i="2"/>
  <c r="BA26" i="3" l="1"/>
  <c r="BB26" i="3"/>
  <c r="BA30" i="3"/>
  <c r="BB30" i="3"/>
  <c r="BA28" i="3"/>
  <c r="BB28" i="3"/>
  <c r="BB25" i="3"/>
  <c r="BA25" i="3"/>
  <c r="Y17" i="2"/>
  <c r="Y28" i="2" s="1"/>
  <c r="W17" i="2"/>
  <c r="W28" i="2" s="1"/>
  <c r="U17" i="2"/>
  <c r="U28" i="2" s="1"/>
  <c r="S17" i="2"/>
  <c r="S28" i="2" s="1"/>
  <c r="Q17" i="2"/>
  <c r="Q28" i="2" s="1"/>
  <c r="O17" i="2"/>
  <c r="O28" i="2" s="1"/>
  <c r="M17" i="2"/>
  <c r="M28" i="2" s="1"/>
  <c r="K17" i="2"/>
  <c r="K28" i="2" s="1"/>
  <c r="I17" i="2"/>
  <c r="I28" i="2" s="1"/>
  <c r="Y15" i="2"/>
  <c r="W15" i="2"/>
  <c r="U15" i="2"/>
  <c r="S15" i="2"/>
  <c r="Q15" i="2"/>
  <c r="O15" i="2"/>
  <c r="M15" i="2"/>
  <c r="F15" i="3" s="1"/>
  <c r="K15" i="2"/>
  <c r="I15" i="2"/>
  <c r="Y4" i="2"/>
  <c r="W4" i="2"/>
  <c r="U4" i="2"/>
  <c r="S4" i="2"/>
  <c r="Q4" i="2"/>
  <c r="O4" i="2"/>
  <c r="M4" i="2"/>
  <c r="F4" i="3" s="1"/>
  <c r="K4" i="2"/>
  <c r="I4" i="2"/>
  <c r="I18" i="2"/>
  <c r="Z27" i="2"/>
  <c r="K26" i="2" l="1"/>
  <c r="O26" i="2"/>
  <c r="S26" i="2"/>
  <c r="W26" i="2"/>
  <c r="I26" i="2"/>
  <c r="M26" i="2"/>
  <c r="F26" i="3" s="1"/>
  <c r="Q26" i="2"/>
  <c r="U26" i="2"/>
  <c r="Y26" i="2"/>
  <c r="AA6" i="2" l="1"/>
  <c r="Z19" i="2"/>
  <c r="Z20" i="2"/>
  <c r="Z8" i="2"/>
  <c r="Z9" i="2"/>
  <c r="Y19" i="2"/>
  <c r="Y20" i="2"/>
  <c r="W19" i="2"/>
  <c r="W20" i="2"/>
  <c r="U19" i="2"/>
  <c r="U20" i="2"/>
  <c r="S19" i="2"/>
  <c r="S20" i="2"/>
  <c r="Q19" i="2"/>
  <c r="Q20" i="2"/>
  <c r="O19" i="2"/>
  <c r="O20" i="2"/>
  <c r="M19" i="2"/>
  <c r="F19" i="3" s="1"/>
  <c r="M20" i="2"/>
  <c r="K19" i="2"/>
  <c r="K20" i="2"/>
  <c r="I19" i="2"/>
  <c r="I20" i="2"/>
  <c r="G19" i="2"/>
  <c r="G20" i="2"/>
  <c r="E19" i="2"/>
  <c r="E20" i="2"/>
  <c r="Y14" i="2"/>
  <c r="W14" i="2"/>
  <c r="U14" i="2"/>
  <c r="S14" i="2"/>
  <c r="Q14" i="2"/>
  <c r="O14" i="2"/>
  <c r="M14" i="2"/>
  <c r="K14" i="2"/>
  <c r="I14" i="2"/>
  <c r="G14" i="2"/>
  <c r="E14" i="2"/>
  <c r="C19" i="2"/>
  <c r="C20" i="2"/>
  <c r="C14" i="2"/>
  <c r="G8" i="2"/>
  <c r="G30" i="2" s="1"/>
  <c r="G9" i="2"/>
  <c r="G3" i="2"/>
  <c r="E8" i="2"/>
  <c r="E9" i="2"/>
  <c r="E3" i="2"/>
  <c r="C8" i="2"/>
  <c r="C9" i="2"/>
  <c r="C3" i="2"/>
  <c r="Y8" i="2"/>
  <c r="Y9" i="2"/>
  <c r="W8" i="2"/>
  <c r="W9" i="2"/>
  <c r="U8" i="2"/>
  <c r="U9" i="2"/>
  <c r="Y3" i="2"/>
  <c r="W3" i="2"/>
  <c r="U3" i="2"/>
  <c r="S8" i="2"/>
  <c r="S30" i="2" s="1"/>
  <c r="S9" i="2"/>
  <c r="S31" i="2" s="1"/>
  <c r="S3" i="2"/>
  <c r="Q8" i="2"/>
  <c r="T8" i="3" s="1"/>
  <c r="Q9" i="2"/>
  <c r="T9" i="3" s="1"/>
  <c r="Q3" i="2"/>
  <c r="O8" i="2"/>
  <c r="O9" i="2"/>
  <c r="O3" i="2"/>
  <c r="M8" i="2"/>
  <c r="F8" i="3" s="1"/>
  <c r="M9" i="2"/>
  <c r="F9" i="3" s="1"/>
  <c r="M3" i="2"/>
  <c r="K7" i="2"/>
  <c r="K8" i="2"/>
  <c r="K9" i="2"/>
  <c r="I8" i="2"/>
  <c r="I9" i="2"/>
  <c r="K3" i="2"/>
  <c r="K25" i="2" s="1"/>
  <c r="I3" i="2"/>
  <c r="I25" i="2" s="1"/>
  <c r="U9" i="3" l="1"/>
  <c r="V9" i="3"/>
  <c r="U8" i="3"/>
  <c r="V8" i="3"/>
  <c r="O30" i="2"/>
  <c r="M30" i="3" s="1"/>
  <c r="N30" i="3" s="1"/>
  <c r="M8" i="3"/>
  <c r="O31" i="2"/>
  <c r="M31" i="3" s="1"/>
  <c r="N31" i="3" s="1"/>
  <c r="M9" i="3"/>
  <c r="H8" i="3"/>
  <c r="G8" i="3"/>
  <c r="O31" i="3"/>
  <c r="G9" i="3"/>
  <c r="H9" i="3"/>
  <c r="O30" i="3"/>
  <c r="O25" i="2"/>
  <c r="S25" i="2"/>
  <c r="W25" i="2"/>
  <c r="C25" i="2"/>
  <c r="C30" i="2"/>
  <c r="E31" i="2"/>
  <c r="G31" i="2"/>
  <c r="I31" i="2"/>
  <c r="K31" i="2"/>
  <c r="M31" i="2"/>
  <c r="F31" i="3" s="1"/>
  <c r="G31" i="3" s="1"/>
  <c r="Q31" i="2"/>
  <c r="T31" i="3" s="1"/>
  <c r="U31" i="2"/>
  <c r="W31" i="2"/>
  <c r="Y31" i="2"/>
  <c r="I30" i="2"/>
  <c r="K30" i="2"/>
  <c r="M30" i="2"/>
  <c r="F30" i="3" s="1"/>
  <c r="G30" i="3" s="1"/>
  <c r="Q30" i="2"/>
  <c r="T30" i="3" s="1"/>
  <c r="U30" i="2"/>
  <c r="W30" i="2"/>
  <c r="Y30" i="2"/>
  <c r="C31" i="2"/>
  <c r="E30" i="2"/>
  <c r="G25" i="2"/>
  <c r="M25" i="2"/>
  <c r="Q25" i="2"/>
  <c r="U25" i="2"/>
  <c r="Y25" i="2"/>
  <c r="E25" i="2"/>
  <c r="AA14" i="2"/>
  <c r="AA19" i="2"/>
  <c r="AA9" i="2"/>
  <c r="AA3" i="2"/>
  <c r="AA8" i="2"/>
  <c r="AA20" i="2"/>
  <c r="Z14" i="2"/>
  <c r="Z25" i="2"/>
  <c r="Z3" i="2"/>
  <c r="M5" i="2"/>
  <c r="F5" i="3" s="1"/>
  <c r="L7" i="2"/>
  <c r="M7" i="2" s="1"/>
  <c r="F7" i="3" s="1"/>
  <c r="M16" i="2"/>
  <c r="M18" i="2"/>
  <c r="Y18" i="2"/>
  <c r="W18" i="2"/>
  <c r="U18" i="2"/>
  <c r="S18" i="2"/>
  <c r="Q18" i="2"/>
  <c r="O18" i="2"/>
  <c r="K18" i="2"/>
  <c r="K29" i="2" s="1"/>
  <c r="G18" i="2"/>
  <c r="E18" i="2"/>
  <c r="G17" i="2"/>
  <c r="G28" i="2" s="1"/>
  <c r="E17" i="2"/>
  <c r="E28" i="2" s="1"/>
  <c r="Y16" i="2"/>
  <c r="W16" i="2"/>
  <c r="U16" i="2"/>
  <c r="S16" i="2"/>
  <c r="Q16" i="2"/>
  <c r="O16" i="2"/>
  <c r="K16" i="2"/>
  <c r="I16" i="2"/>
  <c r="G16" i="2"/>
  <c r="E16" i="2"/>
  <c r="G15" i="2"/>
  <c r="E15" i="2"/>
  <c r="B15" i="2"/>
  <c r="X7" i="2"/>
  <c r="Y7" i="2" s="1"/>
  <c r="Y29" i="2" s="1"/>
  <c r="V7" i="2"/>
  <c r="W7" i="2" s="1"/>
  <c r="W29" i="2" s="1"/>
  <c r="T7" i="2"/>
  <c r="U7" i="2" s="1"/>
  <c r="U29" i="2" s="1"/>
  <c r="R7" i="2"/>
  <c r="S7" i="2" s="1"/>
  <c r="S29" i="2" s="1"/>
  <c r="P7" i="2"/>
  <c r="Q7" i="2" s="1"/>
  <c r="N7" i="2"/>
  <c r="O7" i="2" s="1"/>
  <c r="H7" i="2"/>
  <c r="I7" i="2" s="1"/>
  <c r="I29" i="2" s="1"/>
  <c r="F7" i="2"/>
  <c r="G7" i="2" s="1"/>
  <c r="G29" i="2" s="1"/>
  <c r="D7" i="2"/>
  <c r="E7" i="2" s="1"/>
  <c r="E29" i="2" s="1"/>
  <c r="B7" i="2"/>
  <c r="F6" i="2"/>
  <c r="D6" i="2"/>
  <c r="B6" i="2"/>
  <c r="Y5" i="2"/>
  <c r="Y27" i="2" s="1"/>
  <c r="W5" i="2"/>
  <c r="W27" i="2" s="1"/>
  <c r="U5" i="2"/>
  <c r="U27" i="2" s="1"/>
  <c r="S5" i="2"/>
  <c r="S27" i="2" s="1"/>
  <c r="Q5" i="2"/>
  <c r="O5" i="2"/>
  <c r="K5" i="2"/>
  <c r="K27" i="2" s="1"/>
  <c r="I5" i="2"/>
  <c r="I27" i="2" s="1"/>
  <c r="G5" i="2"/>
  <c r="G27" i="2" s="1"/>
  <c r="E5" i="2"/>
  <c r="E27" i="2" s="1"/>
  <c r="G4" i="2"/>
  <c r="G26" i="2" s="1"/>
  <c r="E4" i="2"/>
  <c r="E26" i="2" s="1"/>
  <c r="B4" i="2"/>
  <c r="B26" i="2"/>
  <c r="Q27" i="2" l="1"/>
  <c r="T27" i="3" s="1"/>
  <c r="T5" i="3"/>
  <c r="U30" i="3"/>
  <c r="V30" i="3"/>
  <c r="Q29" i="2"/>
  <c r="T29" i="3" s="1"/>
  <c r="T7" i="3"/>
  <c r="U31" i="3"/>
  <c r="V31" i="3"/>
  <c r="O29" i="2"/>
  <c r="M29" i="3" s="1"/>
  <c r="N29" i="3" s="1"/>
  <c r="M7" i="3"/>
  <c r="N9" i="3"/>
  <c r="O9" i="3"/>
  <c r="O8" i="3"/>
  <c r="N8" i="3"/>
  <c r="O27" i="2"/>
  <c r="M27" i="3" s="1"/>
  <c r="N27" i="3" s="1"/>
  <c r="M5" i="3"/>
  <c r="BC9" i="3"/>
  <c r="BE9" i="3" s="1"/>
  <c r="BC8" i="3"/>
  <c r="BE8" i="3" s="1"/>
  <c r="O27" i="3"/>
  <c r="G5" i="3"/>
  <c r="BC5" i="3"/>
  <c r="H5" i="3"/>
  <c r="BC30" i="3"/>
  <c r="H30" i="3"/>
  <c r="BD9" i="3"/>
  <c r="O29" i="3"/>
  <c r="G7" i="3"/>
  <c r="H7" i="3"/>
  <c r="BC31" i="3"/>
  <c r="H31" i="3"/>
  <c r="AA30" i="2"/>
  <c r="AA31" i="2"/>
  <c r="M29" i="2"/>
  <c r="F29" i="3" s="1"/>
  <c r="G29" i="3" s="1"/>
  <c r="AA25" i="2"/>
  <c r="M27" i="2"/>
  <c r="F27" i="3" s="1"/>
  <c r="G27" i="3" s="1"/>
  <c r="Z28" i="2"/>
  <c r="Z26" i="2"/>
  <c r="Z29" i="2"/>
  <c r="Z5" i="2"/>
  <c r="C5" i="2"/>
  <c r="Z7" i="2"/>
  <c r="C7" i="2"/>
  <c r="C15" i="2"/>
  <c r="AA15" i="2" s="1"/>
  <c r="Z15" i="2"/>
  <c r="C17" i="2"/>
  <c r="Z17" i="2"/>
  <c r="C4" i="2"/>
  <c r="Z4" i="2"/>
  <c r="Z6" i="2"/>
  <c r="Z16" i="2"/>
  <c r="C16" i="2"/>
  <c r="AA16" i="2" s="1"/>
  <c r="Z18" i="2"/>
  <c r="C18" i="2"/>
  <c r="AA18" i="2" s="1"/>
  <c r="U7" i="3" l="1"/>
  <c r="V7" i="3"/>
  <c r="U5" i="3"/>
  <c r="V5" i="3"/>
  <c r="U29" i="3"/>
  <c r="V29" i="3"/>
  <c r="U27" i="3"/>
  <c r="V27" i="3"/>
  <c r="BD8" i="3"/>
  <c r="N5" i="3"/>
  <c r="O5" i="3"/>
  <c r="N7" i="3"/>
  <c r="O7" i="3"/>
  <c r="BC7" i="3"/>
  <c r="BC27" i="3"/>
  <c r="H27" i="3"/>
  <c r="BC29" i="3"/>
  <c r="H29" i="3"/>
  <c r="BD30" i="3"/>
  <c r="BE30" i="3"/>
  <c r="BD31" i="3"/>
  <c r="BE31" i="3"/>
  <c r="BD7" i="3"/>
  <c r="BE7" i="3"/>
  <c r="BD5" i="3"/>
  <c r="BE5" i="3"/>
  <c r="C27" i="2"/>
  <c r="AA7" i="2"/>
  <c r="C29" i="2"/>
  <c r="AA29" i="2" s="1"/>
  <c r="AA4" i="2"/>
  <c r="C26" i="2"/>
  <c r="AA26" i="2" s="1"/>
  <c r="AA17" i="2"/>
  <c r="C28" i="2"/>
  <c r="AA28" i="2" s="1"/>
  <c r="AA5" i="2"/>
  <c r="AA27" i="2"/>
  <c r="BD27" i="3" l="1"/>
  <c r="BE27" i="3"/>
  <c r="BD29" i="3"/>
  <c r="BE29" i="3"/>
</calcChain>
</file>

<file path=xl/sharedStrings.xml><?xml version="1.0" encoding="utf-8"?>
<sst xmlns="http://schemas.openxmlformats.org/spreadsheetml/2006/main" count="441" uniqueCount="57">
  <si>
    <t>PESOS</t>
  </si>
  <si>
    <t>% PARTICIPCIÓN</t>
  </si>
  <si>
    <t>COMERCIAL</t>
  </si>
  <si>
    <t>PISO</t>
  </si>
  <si>
    <t>ACUMULADORES</t>
  </si>
  <si>
    <t>FILTROS</t>
  </si>
  <si>
    <t>HERRAMIENTA Y EQUIPO</t>
  </si>
  <si>
    <t>LUBRICANTES</t>
  </si>
  <si>
    <t>MOTOBATERIAS</t>
  </si>
  <si>
    <t>PILAS EN GENERAL</t>
  </si>
  <si>
    <t>PROMOCIONALES</t>
  </si>
  <si>
    <t>SERVICIOS</t>
  </si>
  <si>
    <t>SERVICIOS A DOMICILIO</t>
  </si>
  <si>
    <t>CASCOS</t>
  </si>
  <si>
    <t>COSTO</t>
  </si>
  <si>
    <t>TOTAL</t>
  </si>
  <si>
    <t>OCT</t>
  </si>
  <si>
    <t>NOV.</t>
  </si>
  <si>
    <t>DIC</t>
  </si>
  <si>
    <t>ENE</t>
  </si>
  <si>
    <t>FEB</t>
  </si>
  <si>
    <t>MZO</t>
  </si>
  <si>
    <t>ABR</t>
  </si>
  <si>
    <t>MAY</t>
  </si>
  <si>
    <t>JUN</t>
  </si>
  <si>
    <t>JUL</t>
  </si>
  <si>
    <t>AGO</t>
  </si>
  <si>
    <t>SEP</t>
  </si>
  <si>
    <t>OBJ.</t>
  </si>
  <si>
    <t>ACUMULADOR</t>
  </si>
  <si>
    <t xml:space="preserve">FILTROS </t>
  </si>
  <si>
    <t>PILAS SELLADAS</t>
  </si>
  <si>
    <t>$</t>
  </si>
  <si>
    <t>PP OCT</t>
  </si>
  <si>
    <t>PP NOV</t>
  </si>
  <si>
    <t>PP ENE</t>
  </si>
  <si>
    <t>PP DIC</t>
  </si>
  <si>
    <t>PP FEB</t>
  </si>
  <si>
    <t>PP 2016</t>
  </si>
  <si>
    <t>PP 2017</t>
  </si>
  <si>
    <t>PIEZAS</t>
  </si>
  <si>
    <t>NOV</t>
  </si>
  <si>
    <t>ABRIL</t>
  </si>
  <si>
    <t>REAL</t>
  </si>
  <si>
    <t>AA</t>
  </si>
  <si>
    <t>DIF vs AA</t>
  </si>
  <si>
    <t>% VAR AA</t>
  </si>
  <si>
    <t>OBJETIVO</t>
  </si>
  <si>
    <t>DIF vs OBJ</t>
  </si>
  <si>
    <t>% VAR OBJ</t>
  </si>
  <si>
    <t>MARZO</t>
  </si>
  <si>
    <t>MAYO</t>
  </si>
  <si>
    <t>JUNIO</t>
  </si>
  <si>
    <t>JULIO</t>
  </si>
  <si>
    <t>AGOSTO</t>
  </si>
  <si>
    <t>SEPTIEMBRE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</si>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</sst>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/>
    <xf numFmtId="10" fontId="0" fillId="0" borderId="0" xfId="1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0" fontId="3" fillId="0" borderId="7" xfId="0" applyFont="1" applyFill="1" applyBorder="1"/>
    <xf numFmtId="1" fontId="3" fillId="0" borderId="8" xfId="0" applyNumberFormat="1" applyFont="1" applyBorder="1" applyAlignment="1">
      <alignment horizontal="center"/>
    </xf>
    <xf numFmtId="0" fontId="3" fillId="0" borderId="10" xfId="0" applyFont="1" applyFill="1" applyBorder="1"/>
    <xf numFmtId="1" fontId="3" fillId="0" borderId="1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5" xfId="0" applyFont="1" applyFill="1" applyBorder="1"/>
    <xf numFmtId="1" fontId="3" fillId="0" borderId="6" xfId="0" applyNumberFormat="1" applyFont="1" applyBorder="1" applyAlignment="1">
      <alignment horizontal="center"/>
    </xf>
    <xf numFmtId="0" fontId="3" fillId="0" borderId="0" xfId="0" applyFont="1" applyFill="1" applyBorder="1"/>
    <xf numFmtId="1" fontId="3" fillId="0" borderId="15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43" fontId="3" fillId="0" borderId="6" xfId="0" applyNumberFormat="1" applyFont="1" applyBorder="1" applyAlignment="1">
      <alignment horizontal="center"/>
    </xf>
    <xf numFmtId="43" fontId="3" fillId="0" borderId="8" xfId="0" applyNumberFormat="1" applyFont="1" applyBorder="1" applyAlignment="1">
      <alignment horizontal="center"/>
    </xf>
    <xf numFmtId="43" fontId="3" fillId="0" borderId="11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11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15" xfId="0" applyNumberFormat="1" applyFont="1" applyBorder="1" applyAlignment="1">
      <alignment horizontal="center"/>
    </xf>
    <xf numFmtId="4" fontId="3" fillId="0" borderId="16" xfId="0" applyNumberFormat="1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/>
    </xf>
    <xf numFmtId="1" fontId="5" fillId="2" borderId="13" xfId="0" applyNumberFormat="1" applyFont="1" applyFill="1" applyBorder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0" fontId="3" fillId="0" borderId="20" xfId="0" applyFont="1" applyFill="1" applyBorder="1"/>
    <xf numFmtId="1" fontId="3" fillId="0" borderId="22" xfId="0" applyNumberFormat="1" applyFont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4" fontId="3" fillId="0" borderId="25" xfId="0" applyNumberFormat="1" applyFont="1" applyBorder="1" applyAlignment="1">
      <alignment horizontal="center"/>
    </xf>
    <xf numFmtId="4" fontId="3" fillId="0" borderId="26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center"/>
    </xf>
    <xf numFmtId="1" fontId="5" fillId="0" borderId="17" xfId="0" applyNumberFormat="1" applyFont="1" applyFill="1" applyBorder="1" applyAlignment="1"/>
    <xf numFmtId="0" fontId="7" fillId="0" borderId="0" xfId="0" applyFont="1"/>
    <xf numFmtId="0" fontId="5" fillId="0" borderId="8" xfId="0" applyFont="1" applyBorder="1" applyAlignment="1">
      <alignment horizontal="center"/>
    </xf>
    <xf numFmtId="0" fontId="3" fillId="0" borderId="8" xfId="0" applyFont="1" applyFill="1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9" fontId="3" fillId="0" borderId="8" xfId="1" applyFont="1" applyBorder="1" applyAlignment="1">
      <alignment horizontal="center"/>
    </xf>
    <xf numFmtId="9" fontId="5" fillId="0" borderId="8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TIVOS%20PURABATERIA%20POR%20SUCURSALE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JCI"/>
      <sheetName val="OBJETIVOS 2015"/>
      <sheetName val="OBJETIVOS 2014"/>
      <sheetName val="Hoja3"/>
      <sheetName val="OBJETIVOS 2016"/>
      <sheetName val="MORALETE"/>
      <sheetName val="AYUNTAMIENTO"/>
      <sheetName val="TECNOLOGICO"/>
      <sheetName val="TECOMAN"/>
      <sheetName val="VALLE"/>
      <sheetName val="SALAGUA"/>
      <sheetName val="ORIENTAL"/>
      <sheetName val="CLIENTES ESPECIALES"/>
      <sheetName val="TOTALES"/>
      <sheetName val="Hoja1"/>
      <sheetName val="POR MARCA"/>
      <sheetName val="POR SEGMENTO"/>
      <sheetName val="OBJ POR SUCURSAL"/>
      <sheetName val="Clientes Colima"/>
      <sheetName val="Clientes Tecoman"/>
      <sheetName val="Clientes Manzanillo"/>
    </sheetNames>
    <sheetDataSet>
      <sheetData sheetId="0"/>
      <sheetData sheetId="1"/>
      <sheetData sheetId="2"/>
      <sheetData sheetId="3"/>
      <sheetData sheetId="4"/>
      <sheetData sheetId="5">
        <row r="17">
          <cell r="B17">
            <v>19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41</v>
          </cell>
          <cell r="D20">
            <v>41</v>
          </cell>
          <cell r="F20">
            <v>41</v>
          </cell>
          <cell r="H20">
            <v>41</v>
          </cell>
          <cell r="L20">
            <v>41</v>
          </cell>
          <cell r="N20">
            <v>41</v>
          </cell>
          <cell r="P20">
            <v>41</v>
          </cell>
          <cell r="R20">
            <v>41</v>
          </cell>
          <cell r="T20">
            <v>41</v>
          </cell>
          <cell r="V20">
            <v>41</v>
          </cell>
          <cell r="X20">
            <v>41</v>
          </cell>
        </row>
        <row r="33">
          <cell r="B33">
            <v>9</v>
          </cell>
        </row>
        <row r="49">
          <cell r="B49">
            <v>23</v>
          </cell>
        </row>
        <row r="74">
          <cell r="B74">
            <v>17</v>
          </cell>
        </row>
      </sheetData>
      <sheetData sheetId="6">
        <row r="17">
          <cell r="C17">
            <v>7</v>
          </cell>
        </row>
        <row r="19">
          <cell r="C19">
            <v>0</v>
          </cell>
          <cell r="E19">
            <v>0</v>
          </cell>
          <cell r="G19">
            <v>0</v>
          </cell>
        </row>
        <row r="20">
          <cell r="C20">
            <v>9</v>
          </cell>
          <cell r="E20">
            <v>9</v>
          </cell>
          <cell r="G20">
            <v>9</v>
          </cell>
          <cell r="I20">
            <v>9</v>
          </cell>
          <cell r="M20">
            <v>9</v>
          </cell>
          <cell r="O20">
            <v>9</v>
          </cell>
          <cell r="Q20">
            <v>9</v>
          </cell>
          <cell r="S20">
            <v>9</v>
          </cell>
          <cell r="U20">
            <v>9</v>
          </cell>
          <cell r="W20">
            <v>9</v>
          </cell>
          <cell r="Y20">
            <v>9</v>
          </cell>
        </row>
      </sheetData>
      <sheetData sheetId="7">
        <row r="17">
          <cell r="B17">
            <v>5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1</v>
          </cell>
          <cell r="D20">
            <v>1</v>
          </cell>
          <cell r="F20">
            <v>1</v>
          </cell>
          <cell r="H20">
            <v>1</v>
          </cell>
          <cell r="L20">
            <v>1</v>
          </cell>
          <cell r="N20">
            <v>1</v>
          </cell>
          <cell r="P20">
            <v>1</v>
          </cell>
          <cell r="R20">
            <v>1</v>
          </cell>
          <cell r="T20">
            <v>1</v>
          </cell>
          <cell r="V20">
            <v>1</v>
          </cell>
          <cell r="X20">
            <v>1</v>
          </cell>
        </row>
        <row r="33">
          <cell r="B33">
            <v>0</v>
          </cell>
        </row>
      </sheetData>
      <sheetData sheetId="8">
        <row r="17">
          <cell r="B17">
            <v>31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14</v>
          </cell>
          <cell r="D20">
            <v>14</v>
          </cell>
          <cell r="F20">
            <v>14</v>
          </cell>
          <cell r="H20">
            <v>14</v>
          </cell>
          <cell r="L20">
            <v>14</v>
          </cell>
          <cell r="N20">
            <v>14</v>
          </cell>
          <cell r="P20">
            <v>14</v>
          </cell>
          <cell r="R20">
            <v>14</v>
          </cell>
          <cell r="T20">
            <v>14</v>
          </cell>
          <cell r="V20">
            <v>14</v>
          </cell>
          <cell r="X20">
            <v>14</v>
          </cell>
        </row>
        <row r="33">
          <cell r="B33">
            <v>4</v>
          </cell>
        </row>
        <row r="49">
          <cell r="B49">
            <v>100</v>
          </cell>
        </row>
      </sheetData>
      <sheetData sheetId="9">
        <row r="17">
          <cell r="B17">
            <v>25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12</v>
          </cell>
          <cell r="D20">
            <v>12</v>
          </cell>
          <cell r="F20">
            <v>12</v>
          </cell>
          <cell r="H20">
            <v>12</v>
          </cell>
          <cell r="L20">
            <v>12</v>
          </cell>
          <cell r="N20">
            <v>12</v>
          </cell>
          <cell r="P20">
            <v>12</v>
          </cell>
          <cell r="R20">
            <v>12</v>
          </cell>
          <cell r="T20">
            <v>12</v>
          </cell>
          <cell r="V20">
            <v>12</v>
          </cell>
          <cell r="X20">
            <v>12</v>
          </cell>
        </row>
        <row r="33">
          <cell r="B33">
            <v>1</v>
          </cell>
        </row>
        <row r="49">
          <cell r="B49">
            <v>95</v>
          </cell>
        </row>
      </sheetData>
      <sheetData sheetId="10">
        <row r="17">
          <cell r="B17">
            <v>12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1</v>
          </cell>
          <cell r="D20">
            <v>1</v>
          </cell>
          <cell r="F20">
            <v>1</v>
          </cell>
          <cell r="H20">
            <v>1</v>
          </cell>
          <cell r="L20">
            <v>1</v>
          </cell>
          <cell r="N20">
            <v>1</v>
          </cell>
          <cell r="P20">
            <v>1</v>
          </cell>
          <cell r="R20">
            <v>1</v>
          </cell>
          <cell r="T20">
            <v>1</v>
          </cell>
          <cell r="V20">
            <v>1</v>
          </cell>
          <cell r="X20">
            <v>1</v>
          </cell>
        </row>
        <row r="33">
          <cell r="B33">
            <v>3</v>
          </cell>
        </row>
      </sheetData>
      <sheetData sheetId="11">
        <row r="17">
          <cell r="B17">
            <v>0</v>
          </cell>
        </row>
        <row r="19">
          <cell r="B19">
            <v>0</v>
          </cell>
          <cell r="D19">
            <v>0</v>
          </cell>
          <cell r="F19">
            <v>0</v>
          </cell>
        </row>
        <row r="20">
          <cell r="B20">
            <v>0</v>
          </cell>
          <cell r="D20">
            <v>0</v>
          </cell>
          <cell r="F20">
            <v>0</v>
          </cell>
          <cell r="H20">
            <v>0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</row>
      </sheetData>
      <sheetData sheetId="12">
        <row r="98">
          <cell r="B98">
            <v>330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C27" sqref="C27"/>
    </sheetView>
  </sheetViews>
  <sheetFormatPr baseColWidth="10" defaultRowHeight="15" x14ac:dyDescent="0.25"/>
  <cols>
    <col min="2" max="2" width="22.85546875" bestFit="1" customWidth="1"/>
    <col min="3" max="3" width="12.7109375" bestFit="1" customWidth="1"/>
    <col min="4" max="4" width="11.7109375" bestFit="1" customWidth="1"/>
  </cols>
  <sheetData>
    <row r="2" spans="2:7" x14ac:dyDescent="0.25">
      <c r="C2" s="54" t="s">
        <v>0</v>
      </c>
      <c r="D2" s="54"/>
      <c r="F2" s="54" t="s">
        <v>1</v>
      </c>
      <c r="G2" s="54"/>
    </row>
    <row r="3" spans="2:7" x14ac:dyDescent="0.25">
      <c r="C3" s="1" t="s">
        <v>2</v>
      </c>
      <c r="D3" s="1" t="s">
        <v>3</v>
      </c>
      <c r="F3" s="1" t="s">
        <v>2</v>
      </c>
      <c r="G3" s="1" t="s">
        <v>3</v>
      </c>
    </row>
    <row r="4" spans="2:7" x14ac:dyDescent="0.25">
      <c r="B4" t="s">
        <v>4</v>
      </c>
      <c r="C4" s="2">
        <v>16943065.32</v>
      </c>
      <c r="D4" s="2">
        <v>5009805.45</v>
      </c>
      <c r="F4" s="3">
        <v>0.72681567217338816</v>
      </c>
      <c r="G4" s="3">
        <v>0.86906876737407068</v>
      </c>
    </row>
    <row r="5" spans="2:7" x14ac:dyDescent="0.25">
      <c r="B5" t="s">
        <v>5</v>
      </c>
      <c r="C5" s="2">
        <v>182997.85</v>
      </c>
      <c r="D5" s="2">
        <v>778.96</v>
      </c>
      <c r="F5" s="3">
        <v>7.850155968945699E-3</v>
      </c>
      <c r="G5" s="3">
        <v>1.3512896135192359E-4</v>
      </c>
    </row>
    <row r="6" spans="2:7" x14ac:dyDescent="0.25">
      <c r="B6" t="s">
        <v>6</v>
      </c>
      <c r="C6" s="2">
        <v>66780.75</v>
      </c>
      <c r="D6" s="2">
        <v>80828.37</v>
      </c>
      <c r="F6" s="3">
        <v>2.8647293026839958E-3</v>
      </c>
      <c r="G6" s="3">
        <v>1.4021584787240651E-2</v>
      </c>
    </row>
    <row r="7" spans="2:7" x14ac:dyDescent="0.25">
      <c r="B7" t="s">
        <v>7</v>
      </c>
      <c r="C7" s="2">
        <v>1992540.59</v>
      </c>
      <c r="D7" s="2">
        <v>27077.71</v>
      </c>
      <c r="F7" s="3">
        <v>8.5475072007431152E-2</v>
      </c>
      <c r="G7" s="3">
        <v>4.6972666479518773E-3</v>
      </c>
    </row>
    <row r="8" spans="2:7" x14ac:dyDescent="0.25">
      <c r="B8" t="s">
        <v>8</v>
      </c>
      <c r="C8" s="2">
        <v>881585.39</v>
      </c>
      <c r="D8" s="2">
        <v>284156.12</v>
      </c>
      <c r="F8" s="3">
        <v>3.781783672017907E-2</v>
      </c>
      <c r="G8" s="3">
        <v>4.9293572657636536E-2</v>
      </c>
    </row>
    <row r="9" spans="2:7" x14ac:dyDescent="0.25">
      <c r="B9" t="s">
        <v>9</v>
      </c>
      <c r="C9" s="2">
        <v>167809.88</v>
      </c>
      <c r="D9" s="2">
        <v>284239.73</v>
      </c>
      <c r="F9" s="3">
        <v>7.1986295529158483E-3</v>
      </c>
      <c r="G9" s="3">
        <v>4.9308076781671956E-2</v>
      </c>
    </row>
    <row r="10" spans="2:7" x14ac:dyDescent="0.25">
      <c r="B10" t="s">
        <v>10</v>
      </c>
      <c r="C10" s="2">
        <v>649.4</v>
      </c>
      <c r="D10" s="2">
        <v>0</v>
      </c>
      <c r="F10" s="3">
        <v>2.7857656722378631E-5</v>
      </c>
      <c r="G10" s="3">
        <v>0</v>
      </c>
    </row>
    <row r="11" spans="2:7" x14ac:dyDescent="0.25">
      <c r="B11" t="s">
        <v>11</v>
      </c>
      <c r="C11" s="2">
        <v>109955.68</v>
      </c>
      <c r="D11" s="2">
        <v>474.11999999999989</v>
      </c>
      <c r="F11" s="3">
        <v>4.7168272068304797E-3</v>
      </c>
      <c r="G11" s="3">
        <v>8.2247282474291354E-5</v>
      </c>
    </row>
    <row r="12" spans="2:7" x14ac:dyDescent="0.25">
      <c r="B12" t="s">
        <v>12</v>
      </c>
      <c r="C12" s="2">
        <v>0</v>
      </c>
      <c r="D12" s="2">
        <v>1206.8800000000001</v>
      </c>
      <c r="F12" s="3">
        <v>0</v>
      </c>
      <c r="G12" s="3">
        <v>2.0936176552892259E-4</v>
      </c>
    </row>
    <row r="13" spans="2:7" x14ac:dyDescent="0.25">
      <c r="B13" t="s">
        <v>13</v>
      </c>
      <c r="C13" s="2">
        <v>2965980</v>
      </c>
      <c r="D13" s="2">
        <v>76000.02</v>
      </c>
      <c r="F13" s="3">
        <v>0.12723321941090326</v>
      </c>
      <c r="G13" s="3">
        <v>1.3183993742073302E-2</v>
      </c>
    </row>
    <row r="14" spans="2:7" x14ac:dyDescent="0.25">
      <c r="C14" s="2">
        <v>23311364.859999999</v>
      </c>
      <c r="D14" s="2">
        <v>5764567.3599999994</v>
      </c>
      <c r="F14" s="3">
        <v>1</v>
      </c>
      <c r="G14" s="3">
        <v>1.0000000000000002</v>
      </c>
    </row>
    <row r="15" spans="2:7" x14ac:dyDescent="0.25">
      <c r="C15" s="2"/>
      <c r="D15" s="2"/>
    </row>
    <row r="16" spans="2:7" x14ac:dyDescent="0.25">
      <c r="C16" s="2">
        <v>23311364.859999999</v>
      </c>
      <c r="D16" s="2">
        <v>5764567.3600000003</v>
      </c>
    </row>
    <row r="17" spans="2:7" x14ac:dyDescent="0.25">
      <c r="C17" s="2">
        <v>0</v>
      </c>
      <c r="D17" s="2">
        <v>0</v>
      </c>
    </row>
    <row r="18" spans="2:7" x14ac:dyDescent="0.25">
      <c r="C18" s="2"/>
      <c r="D18" s="2"/>
    </row>
    <row r="19" spans="2:7" x14ac:dyDescent="0.25">
      <c r="B19" t="s">
        <v>14</v>
      </c>
      <c r="C19" s="54" t="s">
        <v>0</v>
      </c>
      <c r="D19" s="54"/>
      <c r="F19" s="54" t="s">
        <v>1</v>
      </c>
      <c r="G19" s="54"/>
    </row>
    <row r="20" spans="2:7" x14ac:dyDescent="0.25">
      <c r="C20" s="1" t="s">
        <v>2</v>
      </c>
      <c r="D20" s="1" t="s">
        <v>3</v>
      </c>
      <c r="F20" s="1" t="s">
        <v>2</v>
      </c>
      <c r="G20" s="1" t="s">
        <v>3</v>
      </c>
    </row>
    <row r="21" spans="2:7" x14ac:dyDescent="0.25">
      <c r="B21" t="s">
        <v>4</v>
      </c>
      <c r="C21" s="2">
        <v>13863110.57</v>
      </c>
      <c r="D21" s="2">
        <v>3489822.05</v>
      </c>
      <c r="F21" s="3">
        <v>0.70660026794070496</v>
      </c>
      <c r="G21" s="3">
        <v>0.85025596896786559</v>
      </c>
    </row>
    <row r="22" spans="2:7" x14ac:dyDescent="0.25">
      <c r="B22" t="s">
        <v>5</v>
      </c>
      <c r="C22" s="2">
        <v>142376.03</v>
      </c>
      <c r="D22" s="2">
        <v>417.04</v>
      </c>
      <c r="F22" s="3">
        <v>7.2568808016319417E-3</v>
      </c>
      <c r="G22" s="3">
        <v>1.0160711469467583E-4</v>
      </c>
    </row>
    <row r="23" spans="2:7" x14ac:dyDescent="0.25">
      <c r="B23" t="s">
        <v>6</v>
      </c>
      <c r="C23" s="2">
        <v>58836.63</v>
      </c>
      <c r="D23" s="2">
        <v>51915.6</v>
      </c>
      <c r="F23" s="3">
        <v>2.9988925149810816E-3</v>
      </c>
      <c r="G23" s="3">
        <v>1.264865318349058E-2</v>
      </c>
    </row>
    <row r="24" spans="2:7" x14ac:dyDescent="0.25">
      <c r="B24" t="s">
        <v>7</v>
      </c>
      <c r="C24" s="2">
        <v>1527459.29</v>
      </c>
      <c r="D24" s="2">
        <v>17270.23</v>
      </c>
      <c r="F24" s="3">
        <v>7.7854327002061768E-2</v>
      </c>
      <c r="G24" s="3">
        <v>4.2076976798710699E-3</v>
      </c>
    </row>
    <row r="25" spans="2:7" x14ac:dyDescent="0.25">
      <c r="B25" t="s">
        <v>8</v>
      </c>
      <c r="C25" s="2">
        <v>753115.4</v>
      </c>
      <c r="D25" s="2">
        <v>178622.25</v>
      </c>
      <c r="F25" s="3">
        <v>3.8386157330509638E-2</v>
      </c>
      <c r="G25" s="3">
        <v>4.3519306164327302E-2</v>
      </c>
    </row>
    <row r="26" spans="2:7" x14ac:dyDescent="0.25">
      <c r="B26" t="s">
        <v>9</v>
      </c>
      <c r="C26" s="2">
        <v>126427.1</v>
      </c>
      <c r="D26" s="2">
        <v>179392.95</v>
      </c>
      <c r="F26" s="3">
        <v>6.4439666901514366E-3</v>
      </c>
      <c r="G26" s="3">
        <v>4.3707078568161917E-2</v>
      </c>
    </row>
    <row r="27" spans="2:7" x14ac:dyDescent="0.25">
      <c r="B27" t="s">
        <v>10</v>
      </c>
      <c r="C27" s="2">
        <v>407.51</v>
      </c>
      <c r="D27" s="2">
        <v>0.64</v>
      </c>
      <c r="F27" s="3">
        <v>2.0770711864019754E-5</v>
      </c>
      <c r="G27" s="3">
        <v>1.5592881595192912E-7</v>
      </c>
    </row>
    <row r="28" spans="2:7" x14ac:dyDescent="0.25">
      <c r="B28" t="s">
        <v>11</v>
      </c>
      <c r="C28" s="2">
        <v>0</v>
      </c>
      <c r="D28" s="2">
        <v>112.5</v>
      </c>
      <c r="F28" s="3">
        <v>0</v>
      </c>
      <c r="G28" s="3">
        <v>2.7409362179050041E-5</v>
      </c>
    </row>
    <row r="29" spans="2:7" x14ac:dyDescent="0.25">
      <c r="B29" t="s">
        <v>12</v>
      </c>
      <c r="C29" s="2">
        <v>0</v>
      </c>
      <c r="D29" s="2">
        <v>770</v>
      </c>
      <c r="F29" s="3">
        <v>0</v>
      </c>
      <c r="G29" s="3">
        <v>1.8760185669216474E-4</v>
      </c>
    </row>
    <row r="30" spans="2:7" x14ac:dyDescent="0.25">
      <c r="B30" t="s">
        <v>13</v>
      </c>
      <c r="C30" s="2">
        <v>3147720.22</v>
      </c>
      <c r="D30" s="2">
        <v>186113.73</v>
      </c>
      <c r="F30" s="3">
        <v>0.16043873700809522</v>
      </c>
      <c r="G30" s="3">
        <v>4.5344521173901614E-2</v>
      </c>
    </row>
    <row r="31" spans="2:7" x14ac:dyDescent="0.25">
      <c r="C31" s="2">
        <v>19619452.75</v>
      </c>
      <c r="D31" s="2">
        <v>4104436.99</v>
      </c>
      <c r="F31" s="3">
        <v>1</v>
      </c>
      <c r="G31" s="3">
        <v>1</v>
      </c>
    </row>
    <row r="32" spans="2:7" x14ac:dyDescent="0.25">
      <c r="C32" s="2"/>
      <c r="D32" s="2"/>
      <c r="F32" s="3"/>
      <c r="G32" s="3"/>
    </row>
    <row r="33" spans="3:4" x14ac:dyDescent="0.25">
      <c r="C33" s="2">
        <v>19619452.75</v>
      </c>
      <c r="D33" s="2">
        <v>4104436.99</v>
      </c>
    </row>
    <row r="34" spans="3:4" x14ac:dyDescent="0.25">
      <c r="C34" s="2">
        <v>0</v>
      </c>
      <c r="D34" s="2">
        <v>0</v>
      </c>
    </row>
  </sheetData>
  <mergeCells count="4">
    <mergeCell ref="C2:D2"/>
    <mergeCell ref="F2:G2"/>
    <mergeCell ref="C19:D19"/>
    <mergeCell ref="F19:G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Q4" sqref="Q4"/>
    </sheetView>
  </sheetViews>
  <sheetFormatPr baseColWidth="10" defaultRowHeight="12" x14ac:dyDescent="0.2"/>
  <cols>
    <col min="1" max="1" width="22.85546875" style="4" customWidth="1"/>
    <col min="2" max="2" width="4.42578125" style="5" hidden="1" customWidth="1"/>
    <col min="3" max="3" width="11.140625" style="5" bestFit="1" customWidth="1"/>
    <col min="4" max="4" width="4.7109375" style="5" hidden="1" customWidth="1"/>
    <col min="5" max="5" width="10" style="5" bestFit="1" customWidth="1"/>
    <col min="6" max="6" width="4.42578125" style="5" hidden="1" customWidth="1"/>
    <col min="7" max="7" width="10" style="5" bestFit="1" customWidth="1"/>
    <col min="8" max="8" width="4.42578125" style="5" hidden="1" customWidth="1"/>
    <col min="9" max="9" width="10" style="5" bestFit="1" customWidth="1"/>
    <col min="10" max="10" width="4.42578125" style="5" hidden="1" customWidth="1"/>
    <col min="11" max="11" width="10" style="5" bestFit="1" customWidth="1"/>
    <col min="12" max="12" width="4.42578125" style="5" hidden="1" customWidth="1"/>
    <col min="13" max="13" width="10" style="5" bestFit="1" customWidth="1"/>
    <col min="14" max="14" width="4.42578125" style="5" hidden="1" customWidth="1"/>
    <col min="15" max="15" width="10" style="5" customWidth="1"/>
    <col min="16" max="16" width="4.42578125" style="5" hidden="1" customWidth="1"/>
    <col min="17" max="17" width="10" style="5" bestFit="1" customWidth="1"/>
    <col min="18" max="18" width="4.42578125" style="5" hidden="1" customWidth="1"/>
    <col min="19" max="19" width="10" style="5" bestFit="1" customWidth="1"/>
    <col min="20" max="20" width="4.42578125" style="5" hidden="1" customWidth="1"/>
    <col min="21" max="21" width="10" style="5" bestFit="1" customWidth="1"/>
    <col min="22" max="22" width="4.42578125" style="5" hidden="1" customWidth="1"/>
    <col min="23" max="23" width="10" style="5" bestFit="1" customWidth="1"/>
    <col min="24" max="24" width="4.42578125" style="5" hidden="1" customWidth="1"/>
    <col min="25" max="25" width="10" style="5" bestFit="1" customWidth="1"/>
    <col min="26" max="26" width="8.7109375" style="5" customWidth="1"/>
    <col min="27" max="27" width="11.42578125" style="4"/>
    <col min="28" max="30" width="7" style="44" bestFit="1" customWidth="1"/>
    <col min="31" max="31" width="11.42578125" style="44"/>
    <col min="32" max="32" width="7" style="47" bestFit="1" customWidth="1"/>
    <col min="33" max="33" width="7" style="44" bestFit="1" customWidth="1"/>
    <col min="34" max="34" width="11.42578125" style="47"/>
    <col min="35" max="16384" width="11.42578125" style="4"/>
  </cols>
  <sheetData>
    <row r="1" spans="1:34" ht="15.75" customHeight="1" thickBot="1" x14ac:dyDescent="0.25">
      <c r="A1" s="57" t="s">
        <v>3</v>
      </c>
      <c r="B1" s="46" t="s">
        <v>16</v>
      </c>
      <c r="C1" s="18" t="s">
        <v>16</v>
      </c>
      <c r="D1" s="46" t="s">
        <v>17</v>
      </c>
      <c r="E1" s="18" t="s">
        <v>41</v>
      </c>
      <c r="F1" s="46" t="s">
        <v>18</v>
      </c>
      <c r="G1" s="18" t="s">
        <v>18</v>
      </c>
      <c r="H1" s="46" t="s">
        <v>19</v>
      </c>
      <c r="I1" s="18" t="s">
        <v>19</v>
      </c>
      <c r="J1" s="46" t="s">
        <v>20</v>
      </c>
      <c r="K1" s="18" t="s">
        <v>20</v>
      </c>
      <c r="L1" s="46" t="s">
        <v>21</v>
      </c>
      <c r="M1" s="18" t="s">
        <v>21</v>
      </c>
      <c r="N1" s="46" t="s">
        <v>22</v>
      </c>
      <c r="O1" s="18" t="s">
        <v>22</v>
      </c>
      <c r="P1" s="46" t="s">
        <v>23</v>
      </c>
      <c r="Q1" s="18" t="s">
        <v>23</v>
      </c>
      <c r="R1" s="46" t="s">
        <v>24</v>
      </c>
      <c r="S1" s="18" t="s">
        <v>24</v>
      </c>
      <c r="T1" s="46" t="s">
        <v>25</v>
      </c>
      <c r="U1" s="18" t="s">
        <v>25</v>
      </c>
      <c r="V1" s="46" t="s">
        <v>26</v>
      </c>
      <c r="W1" s="18" t="s">
        <v>26</v>
      </c>
      <c r="X1" s="46" t="s">
        <v>27</v>
      </c>
      <c r="Y1" s="18" t="s">
        <v>27</v>
      </c>
      <c r="Z1" s="30" t="s">
        <v>15</v>
      </c>
      <c r="AA1" s="34" t="s">
        <v>15</v>
      </c>
    </row>
    <row r="2" spans="1:34" ht="12.75" thickBot="1" x14ac:dyDescent="0.25">
      <c r="A2" s="58"/>
      <c r="B2" s="6" t="s">
        <v>28</v>
      </c>
      <c r="C2" s="6" t="s">
        <v>32</v>
      </c>
      <c r="D2" s="6" t="s">
        <v>28</v>
      </c>
      <c r="E2" s="6" t="s">
        <v>32</v>
      </c>
      <c r="F2" s="6" t="s">
        <v>28</v>
      </c>
      <c r="G2" s="6" t="s">
        <v>32</v>
      </c>
      <c r="H2" s="6" t="s">
        <v>28</v>
      </c>
      <c r="I2" s="6" t="s">
        <v>32</v>
      </c>
      <c r="J2" s="6" t="s">
        <v>28</v>
      </c>
      <c r="K2" s="6" t="s">
        <v>32</v>
      </c>
      <c r="L2" s="6" t="s">
        <v>28</v>
      </c>
      <c r="M2" s="6" t="s">
        <v>32</v>
      </c>
      <c r="N2" s="6" t="s">
        <v>28</v>
      </c>
      <c r="O2" s="6" t="s">
        <v>32</v>
      </c>
      <c r="P2" s="6" t="s">
        <v>28</v>
      </c>
      <c r="Q2" s="6" t="s">
        <v>32</v>
      </c>
      <c r="R2" s="6" t="s">
        <v>28</v>
      </c>
      <c r="S2" s="6" t="s">
        <v>32</v>
      </c>
      <c r="T2" s="6" t="s">
        <v>28</v>
      </c>
      <c r="U2" s="6" t="s">
        <v>32</v>
      </c>
      <c r="V2" s="6" t="s">
        <v>28</v>
      </c>
      <c r="W2" s="6" t="s">
        <v>32</v>
      </c>
      <c r="X2" s="6" t="s">
        <v>28</v>
      </c>
      <c r="Y2" s="6" t="s">
        <v>32</v>
      </c>
      <c r="Z2" s="31" t="s">
        <v>40</v>
      </c>
      <c r="AA2" s="35" t="s">
        <v>32</v>
      </c>
      <c r="AB2" s="44" t="s">
        <v>33</v>
      </c>
      <c r="AC2" s="44" t="s">
        <v>34</v>
      </c>
      <c r="AD2" s="44" t="s">
        <v>36</v>
      </c>
      <c r="AE2" s="44" t="s">
        <v>38</v>
      </c>
      <c r="AF2" s="44" t="s">
        <v>35</v>
      </c>
      <c r="AG2" s="44" t="s">
        <v>37</v>
      </c>
      <c r="AH2" s="44" t="s">
        <v>39</v>
      </c>
    </row>
    <row r="3" spans="1:34" x14ac:dyDescent="0.2">
      <c r="A3" s="12" t="s">
        <v>29</v>
      </c>
      <c r="B3" s="13">
        <v>729</v>
      </c>
      <c r="C3" s="19">
        <f>B3*AE3</f>
        <v>1034691.57</v>
      </c>
      <c r="D3" s="13">
        <v>723</v>
      </c>
      <c r="E3" s="22">
        <f>D3*AE3</f>
        <v>1026175.59</v>
      </c>
      <c r="F3" s="13">
        <v>686</v>
      </c>
      <c r="G3" s="22">
        <f>F3*AE3</f>
        <v>973660.38</v>
      </c>
      <c r="H3" s="13">
        <v>584</v>
      </c>
      <c r="I3" s="22">
        <f>H3*AH3</f>
        <v>874686</v>
      </c>
      <c r="J3" s="13">
        <v>532</v>
      </c>
      <c r="K3" s="22">
        <f>J3*AH3</f>
        <v>796803</v>
      </c>
      <c r="L3" s="13">
        <v>565</v>
      </c>
      <c r="M3" s="22">
        <f>L3*AH3</f>
        <v>846228.75</v>
      </c>
      <c r="N3" s="13">
        <v>546</v>
      </c>
      <c r="O3" s="22">
        <f>N3*AH3</f>
        <v>817771.5</v>
      </c>
      <c r="P3" s="13">
        <v>610</v>
      </c>
      <c r="Q3" s="22">
        <f>P3*AH3</f>
        <v>913627.5</v>
      </c>
      <c r="R3" s="13">
        <v>662</v>
      </c>
      <c r="S3" s="22">
        <f>R3*AH3</f>
        <v>991510.5</v>
      </c>
      <c r="T3" s="13">
        <v>667</v>
      </c>
      <c r="U3" s="22">
        <f>T3*AH3</f>
        <v>998999.25</v>
      </c>
      <c r="V3" s="13">
        <v>640</v>
      </c>
      <c r="W3" s="22">
        <f>V3*AH3</f>
        <v>958560</v>
      </c>
      <c r="X3" s="13">
        <v>583</v>
      </c>
      <c r="Y3" s="25">
        <f>X3*AH3</f>
        <v>873188.25</v>
      </c>
      <c r="Z3" s="17">
        <f>SUM(B3+D3+F3+H3+J3+L3+N3+P3+R3+T3+V3+X3)</f>
        <v>7527</v>
      </c>
      <c r="AA3" s="43">
        <f>SUM(C3+E3+G3+I3+K3+M3+O3+Q3+S3+U3+W3+Y3)</f>
        <v>11105902.289999999</v>
      </c>
      <c r="AB3" s="44">
        <v>1412.92</v>
      </c>
      <c r="AC3" s="44">
        <v>1421.75</v>
      </c>
      <c r="AD3" s="44">
        <v>1423.33</v>
      </c>
      <c r="AE3" s="44">
        <v>1419.33</v>
      </c>
      <c r="AF3" s="44">
        <v>1722.45</v>
      </c>
      <c r="AG3" s="44">
        <v>1688.07</v>
      </c>
      <c r="AH3" s="44">
        <v>1497.75</v>
      </c>
    </row>
    <row r="4" spans="1:34" x14ac:dyDescent="0.2">
      <c r="A4" s="7" t="s">
        <v>8</v>
      </c>
      <c r="B4" s="8">
        <f>[1]MORALETE!B17+[1]AYUNTAMIENTO!C17+[1]TECNOLOGICO!B17+[1]TECOMAN!B17+[1]VALLE!B17+[1]SALAGUA!B17+[1]ORIENTAL!B17</f>
        <v>99</v>
      </c>
      <c r="C4" s="20">
        <f>B4*AE4</f>
        <v>51742.35</v>
      </c>
      <c r="D4" s="8">
        <v>99</v>
      </c>
      <c r="E4" s="23">
        <f>D4*AE4</f>
        <v>51742.35</v>
      </c>
      <c r="F4" s="8">
        <v>99</v>
      </c>
      <c r="G4" s="23">
        <f>F4*AE4</f>
        <v>51742.35</v>
      </c>
      <c r="H4" s="8">
        <v>99</v>
      </c>
      <c r="I4" s="23">
        <f>H4*AE4</f>
        <v>51742.35</v>
      </c>
      <c r="J4" s="8">
        <v>99</v>
      </c>
      <c r="K4" s="23">
        <f>J4*AE4</f>
        <v>51742.35</v>
      </c>
      <c r="L4" s="8">
        <v>99</v>
      </c>
      <c r="M4" s="23">
        <f>L4*AE4</f>
        <v>51742.35</v>
      </c>
      <c r="N4" s="8">
        <v>99</v>
      </c>
      <c r="O4" s="23">
        <f>N4*AE4</f>
        <v>51742.35</v>
      </c>
      <c r="P4" s="8">
        <v>99</v>
      </c>
      <c r="Q4" s="23">
        <f>P4*AE4</f>
        <v>51742.35</v>
      </c>
      <c r="R4" s="8">
        <v>99</v>
      </c>
      <c r="S4" s="23">
        <f>R4*AE4</f>
        <v>51742.35</v>
      </c>
      <c r="T4" s="8">
        <v>99</v>
      </c>
      <c r="U4" s="23">
        <f>T4*AE4</f>
        <v>51742.35</v>
      </c>
      <c r="V4" s="8">
        <v>99</v>
      </c>
      <c r="W4" s="23">
        <f>V4*AE4</f>
        <v>51742.35</v>
      </c>
      <c r="X4" s="8">
        <v>99</v>
      </c>
      <c r="Y4" s="26">
        <f>X4*AE4</f>
        <v>51742.35</v>
      </c>
      <c r="Z4" s="15">
        <f>SUM(B4+D4+F4+H4+J4+L4+N4+P4+R4+T4+V4+X4)</f>
        <v>1188</v>
      </c>
      <c r="AA4" s="36">
        <f t="shared" ref="AA4:AA9" si="0">SUM(C4+E4+G4+I4+K4+M4+O4+Q4+S4+U4+W4+Y4)</f>
        <v>620908.19999999984</v>
      </c>
      <c r="AB4" s="44">
        <v>615.15</v>
      </c>
      <c r="AC4" s="44">
        <v>589.87</v>
      </c>
      <c r="AD4" s="44">
        <v>601.37</v>
      </c>
      <c r="AE4" s="44">
        <v>522.65</v>
      </c>
      <c r="AF4" s="44">
        <v>349.99</v>
      </c>
      <c r="AG4" s="44">
        <v>637.79</v>
      </c>
      <c r="AH4" s="44">
        <v>522.65</v>
      </c>
    </row>
    <row r="5" spans="1:34" x14ac:dyDescent="0.2">
      <c r="A5" s="7" t="s">
        <v>7</v>
      </c>
      <c r="B5" s="8">
        <v>76</v>
      </c>
      <c r="C5" s="20">
        <f t="shared" ref="C5:C9" si="1">B5*AE5</f>
        <v>3676.12</v>
      </c>
      <c r="D5" s="8">
        <v>76</v>
      </c>
      <c r="E5" s="23">
        <f t="shared" ref="E5:E9" si="2">D5*AE5</f>
        <v>3676.12</v>
      </c>
      <c r="F5" s="8">
        <v>76</v>
      </c>
      <c r="G5" s="23">
        <f t="shared" ref="G5:G9" si="3">F5*AE5</f>
        <v>3676.12</v>
      </c>
      <c r="H5" s="8">
        <v>76</v>
      </c>
      <c r="I5" s="23">
        <f t="shared" ref="I5:I9" si="4">H5*AH5</f>
        <v>3705</v>
      </c>
      <c r="J5" s="8">
        <v>76</v>
      </c>
      <c r="K5" s="23">
        <f t="shared" ref="K5:K9" si="5">J5*AH5</f>
        <v>3705</v>
      </c>
      <c r="L5" s="8">
        <v>76</v>
      </c>
      <c r="M5" s="23">
        <f t="shared" ref="M5:M9" si="6">L5*AH5</f>
        <v>3705</v>
      </c>
      <c r="N5" s="8">
        <v>76</v>
      </c>
      <c r="O5" s="23">
        <f t="shared" ref="O5:O9" si="7">N5*AH5</f>
        <v>3705</v>
      </c>
      <c r="P5" s="8">
        <v>76</v>
      </c>
      <c r="Q5" s="23">
        <f t="shared" ref="Q5:Q9" si="8">P5*AH5</f>
        <v>3705</v>
      </c>
      <c r="R5" s="8">
        <v>76</v>
      </c>
      <c r="S5" s="23">
        <f t="shared" ref="S5:S9" si="9">R5*AH5</f>
        <v>3705</v>
      </c>
      <c r="T5" s="8">
        <v>76</v>
      </c>
      <c r="U5" s="23">
        <f t="shared" ref="U5:U9" si="10">T5*AH5</f>
        <v>3705</v>
      </c>
      <c r="V5" s="8">
        <v>76</v>
      </c>
      <c r="W5" s="23">
        <f t="shared" ref="W5:W9" si="11">V5*AH5</f>
        <v>3705</v>
      </c>
      <c r="X5" s="8">
        <v>76</v>
      </c>
      <c r="Y5" s="26">
        <f t="shared" ref="Y5:Y9" si="12">X5*AH5</f>
        <v>3705</v>
      </c>
      <c r="Z5" s="15">
        <f t="shared" ref="Z5:Z9" si="13">SUM(B5+D5+F5+H5+J5+L5+N5+P5+R5+T5+V5+X5)</f>
        <v>912</v>
      </c>
      <c r="AA5" s="36">
        <f t="shared" si="0"/>
        <v>44373.36</v>
      </c>
      <c r="AB5" s="44">
        <v>34.549999999999997</v>
      </c>
      <c r="AC5" s="44">
        <v>67.5</v>
      </c>
      <c r="AD5" s="44">
        <v>69.3</v>
      </c>
      <c r="AE5" s="44">
        <v>48.37</v>
      </c>
      <c r="AF5" s="44">
        <v>63.26</v>
      </c>
      <c r="AG5" s="44">
        <v>63.57</v>
      </c>
      <c r="AH5" s="44">
        <v>48.75</v>
      </c>
    </row>
    <row r="6" spans="1:34" x14ac:dyDescent="0.2">
      <c r="A6" s="7" t="s">
        <v>30</v>
      </c>
      <c r="B6" s="8">
        <f>[1]MORALETE!B19+[1]AYUNTAMIENTO!C19+[1]TECNOLOGICO!B19+[1]TECOMAN!B19+[1]VALLE!B19+[1]SALAGUA!B19+[1]ORIENTAL!B19</f>
        <v>0</v>
      </c>
      <c r="C6" s="23">
        <v>0</v>
      </c>
      <c r="D6" s="8">
        <f>[1]MORALETE!D19+[1]AYUNTAMIENTO!E19+[1]TECNOLOGICO!D19+[1]TECOMAN!D19+[1]VALLE!D19+[1]SALAGUA!D19+[1]ORIENTAL!D19</f>
        <v>0</v>
      </c>
      <c r="E6" s="23">
        <v>0</v>
      </c>
      <c r="F6" s="8">
        <f>[1]MORALETE!F19+[1]AYUNTAMIENTO!G19+[1]TECNOLOGICO!F19+[1]TECOMAN!F19+[1]VALLE!F19+[1]SALAGUA!F19+[1]ORIENTAL!F19</f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15">
        <f t="shared" si="13"/>
        <v>0</v>
      </c>
      <c r="AA6" s="36">
        <f t="shared" si="0"/>
        <v>0</v>
      </c>
      <c r="AB6" s="44">
        <v>42.6</v>
      </c>
      <c r="AC6" s="44">
        <v>37.07</v>
      </c>
      <c r="AD6" s="44">
        <v>52.59</v>
      </c>
      <c r="AE6" s="44">
        <v>35.119999999999997</v>
      </c>
      <c r="AF6" s="44">
        <v>37.58</v>
      </c>
      <c r="AH6" s="44">
        <v>30.61</v>
      </c>
    </row>
    <row r="7" spans="1:34" x14ac:dyDescent="0.2">
      <c r="A7" s="7" t="s">
        <v>31</v>
      </c>
      <c r="B7" s="8">
        <f>[1]MORALETE!B20+[1]AYUNTAMIENTO!C20+[1]TECNOLOGICO!B20+[1]TECOMAN!B20+[1]VALLE!B20+[1]SALAGUA!B20+[1]ORIENTAL!B20</f>
        <v>78</v>
      </c>
      <c r="C7" s="20">
        <f t="shared" si="1"/>
        <v>37857.300000000003</v>
      </c>
      <c r="D7" s="8">
        <f>[1]MORALETE!D20+[1]AYUNTAMIENTO!E20+[1]TECNOLOGICO!D20+[1]TECOMAN!D20+[1]VALLE!D20+[1]SALAGUA!D20+[1]ORIENTAL!D20</f>
        <v>78</v>
      </c>
      <c r="E7" s="23">
        <f t="shared" si="2"/>
        <v>37857.300000000003</v>
      </c>
      <c r="F7" s="8">
        <f>[1]MORALETE!F20+[1]AYUNTAMIENTO!G20+[1]TECNOLOGICO!F20+[1]TECOMAN!F20+[1]VALLE!F20+[1]SALAGUA!F20+[1]ORIENTAL!F20</f>
        <v>78</v>
      </c>
      <c r="G7" s="23">
        <f t="shared" si="3"/>
        <v>37857.300000000003</v>
      </c>
      <c r="H7" s="8">
        <f>[1]MORALETE!H20+[1]AYUNTAMIENTO!I20+[1]TECNOLOGICO!H20+[1]TECOMAN!H20+[1]VALLE!H20+[1]SALAGUA!H20+[1]ORIENTAL!H20</f>
        <v>78</v>
      </c>
      <c r="I7" s="23">
        <f t="shared" si="4"/>
        <v>43314.960000000006</v>
      </c>
      <c r="J7" s="8">
        <v>78</v>
      </c>
      <c r="K7" s="23">
        <f t="shared" si="5"/>
        <v>43314.960000000006</v>
      </c>
      <c r="L7" s="8">
        <f>[1]MORALETE!L20+[1]AYUNTAMIENTO!M20+[1]TECNOLOGICO!L20+[1]TECOMAN!L20+[1]VALLE!L20+[1]SALAGUA!L20+[1]ORIENTAL!L20</f>
        <v>78</v>
      </c>
      <c r="M7" s="23">
        <f t="shared" si="6"/>
        <v>43314.960000000006</v>
      </c>
      <c r="N7" s="8">
        <f>[1]MORALETE!N20+[1]AYUNTAMIENTO!O20+[1]TECNOLOGICO!N20+[1]TECOMAN!N20+[1]VALLE!N20+[1]SALAGUA!N20+[1]ORIENTAL!N20</f>
        <v>78</v>
      </c>
      <c r="O7" s="23">
        <f t="shared" si="7"/>
        <v>43314.960000000006</v>
      </c>
      <c r="P7" s="8">
        <f>[1]MORALETE!P20+[1]AYUNTAMIENTO!Q20+[1]TECNOLOGICO!P20+[1]TECOMAN!P20+[1]VALLE!P20+[1]SALAGUA!P20+[1]ORIENTAL!P20</f>
        <v>78</v>
      </c>
      <c r="Q7" s="23">
        <f t="shared" si="8"/>
        <v>43314.960000000006</v>
      </c>
      <c r="R7" s="8">
        <f>[1]MORALETE!R20+[1]AYUNTAMIENTO!S20+[1]TECNOLOGICO!R20+[1]TECOMAN!R20+[1]VALLE!R20+[1]SALAGUA!R20+[1]ORIENTAL!R20</f>
        <v>78</v>
      </c>
      <c r="S7" s="23">
        <f t="shared" si="9"/>
        <v>43314.960000000006</v>
      </c>
      <c r="T7" s="8">
        <f>[1]MORALETE!T20+[1]AYUNTAMIENTO!U20+[1]TECNOLOGICO!T20+[1]TECOMAN!T20+[1]VALLE!T20+[1]SALAGUA!T20+[1]ORIENTAL!T20</f>
        <v>78</v>
      </c>
      <c r="U7" s="23">
        <f t="shared" si="10"/>
        <v>43314.960000000006</v>
      </c>
      <c r="V7" s="8">
        <f>[1]MORALETE!V20+[1]AYUNTAMIENTO!W20+[1]TECNOLOGICO!V20+[1]TECOMAN!V20+[1]VALLE!V20+[1]SALAGUA!V20+[1]ORIENTAL!V20</f>
        <v>78</v>
      </c>
      <c r="W7" s="23">
        <f t="shared" si="11"/>
        <v>43314.960000000006</v>
      </c>
      <c r="X7" s="8">
        <f>[1]MORALETE!X20+[1]AYUNTAMIENTO!Y20+[1]TECNOLOGICO!X20+[1]TECOMAN!X20+[1]VALLE!X20+[1]SALAGUA!X20+[1]ORIENTAL!X20</f>
        <v>78</v>
      </c>
      <c r="Y7" s="26">
        <f t="shared" si="12"/>
        <v>43314.960000000006</v>
      </c>
      <c r="Z7" s="15">
        <f t="shared" si="13"/>
        <v>936</v>
      </c>
      <c r="AA7" s="36">
        <f t="shared" si="0"/>
        <v>503406.54000000015</v>
      </c>
      <c r="AB7" s="44">
        <v>571.64</v>
      </c>
      <c r="AC7" s="44">
        <v>498.39</v>
      </c>
      <c r="AD7" s="44">
        <v>585.52</v>
      </c>
      <c r="AE7" s="44">
        <v>485.35</v>
      </c>
      <c r="AF7" s="44">
        <v>569.66</v>
      </c>
      <c r="AG7" s="44">
        <v>447.87</v>
      </c>
      <c r="AH7" s="44">
        <v>555.32000000000005</v>
      </c>
    </row>
    <row r="8" spans="1:34" x14ac:dyDescent="0.2">
      <c r="A8" s="7" t="s">
        <v>9</v>
      </c>
      <c r="B8" s="8">
        <v>550</v>
      </c>
      <c r="C8" s="20">
        <f t="shared" si="1"/>
        <v>15609</v>
      </c>
      <c r="D8" s="8">
        <v>550</v>
      </c>
      <c r="E8" s="23">
        <f t="shared" si="2"/>
        <v>15609</v>
      </c>
      <c r="F8" s="8">
        <v>550</v>
      </c>
      <c r="G8" s="23">
        <f t="shared" si="3"/>
        <v>15609</v>
      </c>
      <c r="H8" s="8">
        <v>550</v>
      </c>
      <c r="I8" s="23">
        <f t="shared" si="4"/>
        <v>15609</v>
      </c>
      <c r="J8" s="8">
        <v>550</v>
      </c>
      <c r="K8" s="23">
        <f t="shared" si="5"/>
        <v>15609</v>
      </c>
      <c r="L8" s="8">
        <v>550</v>
      </c>
      <c r="M8" s="23">
        <f t="shared" si="6"/>
        <v>15609</v>
      </c>
      <c r="N8" s="8">
        <v>550</v>
      </c>
      <c r="O8" s="23">
        <f t="shared" si="7"/>
        <v>15609</v>
      </c>
      <c r="P8" s="8">
        <v>550</v>
      </c>
      <c r="Q8" s="23">
        <f t="shared" si="8"/>
        <v>15609</v>
      </c>
      <c r="R8" s="8">
        <v>550</v>
      </c>
      <c r="S8" s="23">
        <f t="shared" si="9"/>
        <v>15609</v>
      </c>
      <c r="T8" s="8">
        <v>550</v>
      </c>
      <c r="U8" s="23">
        <f t="shared" si="10"/>
        <v>15609</v>
      </c>
      <c r="V8" s="8">
        <v>550</v>
      </c>
      <c r="W8" s="23">
        <f t="shared" si="11"/>
        <v>15609</v>
      </c>
      <c r="X8" s="8">
        <v>550</v>
      </c>
      <c r="Y8" s="26">
        <f t="shared" si="12"/>
        <v>15609</v>
      </c>
      <c r="Z8" s="15">
        <f t="shared" si="13"/>
        <v>6600</v>
      </c>
      <c r="AA8" s="36">
        <f t="shared" si="0"/>
        <v>187308</v>
      </c>
      <c r="AB8" s="44">
        <v>30.15</v>
      </c>
      <c r="AC8" s="44">
        <v>103.26</v>
      </c>
      <c r="AD8" s="44">
        <v>37.67</v>
      </c>
      <c r="AE8" s="44">
        <v>28.38</v>
      </c>
      <c r="AF8" s="44">
        <v>357</v>
      </c>
      <c r="AG8" s="44">
        <v>42.31</v>
      </c>
      <c r="AH8" s="44">
        <v>28.38</v>
      </c>
    </row>
    <row r="9" spans="1:34" ht="12.75" thickBot="1" x14ac:dyDescent="0.25">
      <c r="A9" s="9" t="s">
        <v>6</v>
      </c>
      <c r="B9" s="10">
        <v>200</v>
      </c>
      <c r="C9" s="21">
        <f t="shared" si="1"/>
        <v>11708</v>
      </c>
      <c r="D9" s="10">
        <v>200</v>
      </c>
      <c r="E9" s="24">
        <f t="shared" si="2"/>
        <v>11708</v>
      </c>
      <c r="F9" s="10">
        <v>200</v>
      </c>
      <c r="G9" s="24">
        <f t="shared" si="3"/>
        <v>11708</v>
      </c>
      <c r="H9" s="10">
        <v>200</v>
      </c>
      <c r="I9" s="24">
        <f t="shared" si="4"/>
        <v>11708</v>
      </c>
      <c r="J9" s="10">
        <v>200</v>
      </c>
      <c r="K9" s="24">
        <f t="shared" si="5"/>
        <v>11708</v>
      </c>
      <c r="L9" s="10">
        <v>200</v>
      </c>
      <c r="M9" s="24">
        <f t="shared" si="6"/>
        <v>11708</v>
      </c>
      <c r="N9" s="10">
        <v>200</v>
      </c>
      <c r="O9" s="24">
        <f t="shared" si="7"/>
        <v>11708</v>
      </c>
      <c r="P9" s="10">
        <v>200</v>
      </c>
      <c r="Q9" s="24">
        <f t="shared" si="8"/>
        <v>11708</v>
      </c>
      <c r="R9" s="10">
        <v>200</v>
      </c>
      <c r="S9" s="24">
        <f t="shared" si="9"/>
        <v>11708</v>
      </c>
      <c r="T9" s="10">
        <v>200</v>
      </c>
      <c r="U9" s="24">
        <f t="shared" si="10"/>
        <v>11708</v>
      </c>
      <c r="V9" s="10">
        <v>200</v>
      </c>
      <c r="W9" s="24">
        <f t="shared" si="11"/>
        <v>11708</v>
      </c>
      <c r="X9" s="10">
        <v>200</v>
      </c>
      <c r="Y9" s="27">
        <f t="shared" si="12"/>
        <v>11708</v>
      </c>
      <c r="Z9" s="16">
        <f t="shared" si="13"/>
        <v>2400</v>
      </c>
      <c r="AA9" s="37">
        <f t="shared" si="0"/>
        <v>140496</v>
      </c>
      <c r="AB9" s="44">
        <v>42.42</v>
      </c>
      <c r="AC9" s="44">
        <v>62.29</v>
      </c>
      <c r="AD9" s="44">
        <v>55.9</v>
      </c>
      <c r="AE9" s="44">
        <v>58.54</v>
      </c>
      <c r="AF9" s="44">
        <v>49.93</v>
      </c>
      <c r="AG9" s="44">
        <v>63.11</v>
      </c>
      <c r="AH9" s="44">
        <v>58.54</v>
      </c>
    </row>
    <row r="10" spans="1:34" x14ac:dyDescent="0.2">
      <c r="A10" s="1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F10" s="44"/>
      <c r="AH10" s="44"/>
    </row>
    <row r="11" spans="1:34" ht="12.75" thickBot="1" x14ac:dyDescent="0.25">
      <c r="AF11" s="44"/>
      <c r="AH11" s="44"/>
    </row>
    <row r="12" spans="1:34" ht="12.75" customHeight="1" thickBot="1" x14ac:dyDescent="0.25">
      <c r="A12" s="57" t="s">
        <v>2</v>
      </c>
      <c r="B12" s="46" t="s">
        <v>16</v>
      </c>
      <c r="C12" s="18" t="s">
        <v>16</v>
      </c>
      <c r="D12" s="46" t="s">
        <v>17</v>
      </c>
      <c r="E12" s="18" t="s">
        <v>41</v>
      </c>
      <c r="F12" s="46" t="s">
        <v>18</v>
      </c>
      <c r="G12" s="18" t="s">
        <v>18</v>
      </c>
      <c r="H12" s="46" t="s">
        <v>19</v>
      </c>
      <c r="I12" s="18" t="s">
        <v>19</v>
      </c>
      <c r="J12" s="46" t="s">
        <v>20</v>
      </c>
      <c r="K12" s="18" t="s">
        <v>20</v>
      </c>
      <c r="L12" s="46" t="s">
        <v>21</v>
      </c>
      <c r="M12" s="18" t="s">
        <v>21</v>
      </c>
      <c r="N12" s="46" t="s">
        <v>22</v>
      </c>
      <c r="O12" s="18" t="s">
        <v>22</v>
      </c>
      <c r="P12" s="46" t="s">
        <v>23</v>
      </c>
      <c r="Q12" s="18" t="s">
        <v>23</v>
      </c>
      <c r="R12" s="46" t="s">
        <v>24</v>
      </c>
      <c r="S12" s="18" t="s">
        <v>24</v>
      </c>
      <c r="T12" s="46" t="s">
        <v>25</v>
      </c>
      <c r="U12" s="18" t="s">
        <v>25</v>
      </c>
      <c r="V12" s="46" t="s">
        <v>26</v>
      </c>
      <c r="W12" s="18" t="s">
        <v>26</v>
      </c>
      <c r="X12" s="46" t="s">
        <v>27</v>
      </c>
      <c r="Y12" s="18" t="s">
        <v>27</v>
      </c>
      <c r="Z12" s="28" t="s">
        <v>15</v>
      </c>
      <c r="AA12" s="34" t="s">
        <v>15</v>
      </c>
      <c r="AF12" s="44"/>
      <c r="AH12" s="44"/>
    </row>
    <row r="13" spans="1:34" ht="12.75" customHeight="1" thickBot="1" x14ac:dyDescent="0.25">
      <c r="A13" s="58"/>
      <c r="B13" s="6" t="s">
        <v>28</v>
      </c>
      <c r="C13" s="6" t="s">
        <v>32</v>
      </c>
      <c r="D13" s="6" t="s">
        <v>28</v>
      </c>
      <c r="E13" s="6" t="s">
        <v>32</v>
      </c>
      <c r="F13" s="6" t="s">
        <v>28</v>
      </c>
      <c r="G13" s="6" t="s">
        <v>32</v>
      </c>
      <c r="H13" s="6" t="s">
        <v>28</v>
      </c>
      <c r="I13" s="6" t="s">
        <v>32</v>
      </c>
      <c r="J13" s="6" t="s">
        <v>28</v>
      </c>
      <c r="K13" s="6" t="s">
        <v>32</v>
      </c>
      <c r="L13" s="6" t="s">
        <v>28</v>
      </c>
      <c r="M13" s="6" t="s">
        <v>32</v>
      </c>
      <c r="N13" s="6" t="s">
        <v>28</v>
      </c>
      <c r="O13" s="6" t="s">
        <v>32</v>
      </c>
      <c r="P13" s="6" t="s">
        <v>28</v>
      </c>
      <c r="Q13" s="6" t="s">
        <v>32</v>
      </c>
      <c r="R13" s="6" t="s">
        <v>28</v>
      </c>
      <c r="S13" s="6" t="s">
        <v>32</v>
      </c>
      <c r="T13" s="6" t="s">
        <v>28</v>
      </c>
      <c r="U13" s="6" t="s">
        <v>32</v>
      </c>
      <c r="V13" s="6" t="s">
        <v>28</v>
      </c>
      <c r="W13" s="6" t="s">
        <v>32</v>
      </c>
      <c r="X13" s="6" t="s">
        <v>28</v>
      </c>
      <c r="Y13" s="6" t="s">
        <v>32</v>
      </c>
      <c r="Z13" s="29" t="s">
        <v>40</v>
      </c>
      <c r="AA13" s="35" t="s">
        <v>32</v>
      </c>
      <c r="AB13" s="44" t="s">
        <v>33</v>
      </c>
      <c r="AC13" s="44" t="s">
        <v>34</v>
      </c>
      <c r="AD13" s="44" t="s">
        <v>36</v>
      </c>
      <c r="AF13" s="44" t="s">
        <v>35</v>
      </c>
      <c r="AG13" s="44" t="s">
        <v>37</v>
      </c>
      <c r="AH13" s="44"/>
    </row>
    <row r="14" spans="1:34" x14ac:dyDescent="0.2">
      <c r="A14" s="12" t="s">
        <v>29</v>
      </c>
      <c r="B14" s="13">
        <v>3089</v>
      </c>
      <c r="C14" s="22">
        <f>B14*AE14</f>
        <v>4384310.37</v>
      </c>
      <c r="D14" s="13">
        <v>3306</v>
      </c>
      <c r="E14" s="22">
        <f>D14*AE14</f>
        <v>4692304.9799999995</v>
      </c>
      <c r="F14" s="13">
        <v>2610</v>
      </c>
      <c r="G14" s="22">
        <f>F14*AE14</f>
        <v>3704451.3</v>
      </c>
      <c r="H14" s="13">
        <v>2994</v>
      </c>
      <c r="I14" s="22">
        <f>H14*AH14</f>
        <v>4484263.5</v>
      </c>
      <c r="J14" s="13">
        <v>2516</v>
      </c>
      <c r="K14" s="22">
        <f>J14*AH14</f>
        <v>3768339</v>
      </c>
      <c r="L14" s="13">
        <v>2618</v>
      </c>
      <c r="M14" s="22">
        <f>L14*AH14</f>
        <v>3921109.5</v>
      </c>
      <c r="N14" s="13">
        <v>2341</v>
      </c>
      <c r="O14" s="22">
        <f>N14*AH14</f>
        <v>3506232.75</v>
      </c>
      <c r="P14" s="13">
        <v>2244</v>
      </c>
      <c r="Q14" s="22">
        <f>P14*AH14</f>
        <v>3360951</v>
      </c>
      <c r="R14" s="13">
        <v>2492</v>
      </c>
      <c r="S14" s="22">
        <f>R14*AH14</f>
        <v>3732393</v>
      </c>
      <c r="T14" s="13">
        <v>2903</v>
      </c>
      <c r="U14" s="22">
        <f>T14*AH14</f>
        <v>4347968.25</v>
      </c>
      <c r="V14" s="13">
        <v>3634</v>
      </c>
      <c r="W14" s="22">
        <f>V14*AH14</f>
        <v>5442823.5</v>
      </c>
      <c r="X14" s="13">
        <v>2431</v>
      </c>
      <c r="Y14" s="25">
        <f>X14*AH14</f>
        <v>3641030.25</v>
      </c>
      <c r="Z14" s="17">
        <f>SUM(B14+D14+F14+H14+J14+L14+N14+P14+R14+T14+V14+X14)</f>
        <v>33178</v>
      </c>
      <c r="AA14" s="43">
        <f>SUM(C14+E14+G14+I14+K14+M14+O14+Q14+S14+U14+W14+Y14)</f>
        <v>48986177.399999999</v>
      </c>
      <c r="AB14" s="44">
        <v>1225.72</v>
      </c>
      <c r="AC14" s="44">
        <v>1229.77</v>
      </c>
      <c r="AD14" s="44">
        <v>1261.33</v>
      </c>
      <c r="AE14" s="44">
        <v>1419.33</v>
      </c>
      <c r="AF14" s="44">
        <v>1260.92</v>
      </c>
      <c r="AG14" s="44">
        <v>1319.54</v>
      </c>
      <c r="AH14" s="44">
        <v>1497.75</v>
      </c>
    </row>
    <row r="15" spans="1:34" x14ac:dyDescent="0.2">
      <c r="A15" s="7" t="s">
        <v>8</v>
      </c>
      <c r="B15" s="8">
        <f>[1]MORALETE!B33+[1]MORALETE!B49+[1]MORALETE!B74+[1]TECNOLOGICO!B33+[1]TECOMAN!B33+[1]TECOMAN!B49+[1]VALLE!B33+[1]VALLE!B49+[1]SALAGUA!B33+'[1]CLIENTES ESPECIALES'!B98</f>
        <v>582</v>
      </c>
      <c r="C15" s="23">
        <f>B15*AE15</f>
        <v>304182.3</v>
      </c>
      <c r="D15" s="8">
        <v>582</v>
      </c>
      <c r="E15" s="23">
        <f>D15*AE15</f>
        <v>304182.3</v>
      </c>
      <c r="F15" s="8">
        <v>582</v>
      </c>
      <c r="G15" s="23">
        <f>F15*AE15</f>
        <v>304182.3</v>
      </c>
      <c r="H15" s="8">
        <v>582</v>
      </c>
      <c r="I15" s="23">
        <f>H15*AE15</f>
        <v>304182.3</v>
      </c>
      <c r="J15" s="8">
        <v>582</v>
      </c>
      <c r="K15" s="23">
        <f>J15*AE15</f>
        <v>304182.3</v>
      </c>
      <c r="L15" s="8">
        <v>582</v>
      </c>
      <c r="M15" s="23">
        <f>L15*AE15</f>
        <v>304182.3</v>
      </c>
      <c r="N15" s="8">
        <v>582</v>
      </c>
      <c r="O15" s="23">
        <f>N15*AE15</f>
        <v>304182.3</v>
      </c>
      <c r="P15" s="8">
        <v>582</v>
      </c>
      <c r="Q15" s="23">
        <f>P15*AE15</f>
        <v>304182.3</v>
      </c>
      <c r="R15" s="8">
        <v>582</v>
      </c>
      <c r="S15" s="23">
        <f>R15*AE15</f>
        <v>304182.3</v>
      </c>
      <c r="T15" s="8">
        <v>582</v>
      </c>
      <c r="U15" s="23">
        <f>T15*AE15</f>
        <v>304182.3</v>
      </c>
      <c r="V15" s="8">
        <v>582</v>
      </c>
      <c r="W15" s="23">
        <f>V15*AE15</f>
        <v>304182.3</v>
      </c>
      <c r="X15" s="8">
        <v>582</v>
      </c>
      <c r="Y15" s="26">
        <f>X15*AE15</f>
        <v>304182.3</v>
      </c>
      <c r="Z15" s="15">
        <f>SUM(B15+D15+F15+H15+J15+L15+N15+P15+R15+T15+V15+X15)</f>
        <v>6984</v>
      </c>
      <c r="AA15" s="36">
        <f t="shared" ref="AA15:AA20" si="14">SUM(C15+E15+G15+I15+K15+M15+O15+Q15+S15+U15+W15+Y15)</f>
        <v>3650187.5999999992</v>
      </c>
      <c r="AB15" s="44">
        <v>394.18</v>
      </c>
      <c r="AC15" s="44">
        <v>402.74</v>
      </c>
      <c r="AD15" s="44">
        <v>448.24</v>
      </c>
      <c r="AE15" s="44">
        <v>522.65</v>
      </c>
      <c r="AF15" s="44">
        <v>369.21</v>
      </c>
      <c r="AG15" s="44">
        <v>418.73</v>
      </c>
      <c r="AH15" s="44">
        <v>522.65</v>
      </c>
    </row>
    <row r="16" spans="1:34" x14ac:dyDescent="0.2">
      <c r="A16" s="7" t="s">
        <v>7</v>
      </c>
      <c r="B16" s="8">
        <v>7336</v>
      </c>
      <c r="C16" s="23">
        <f t="shared" ref="C16:C20" si="15">B16*AE16</f>
        <v>354842.32</v>
      </c>
      <c r="D16" s="8">
        <v>7359</v>
      </c>
      <c r="E16" s="23">
        <f t="shared" ref="E16:E20" si="16">D16*AE16</f>
        <v>355954.82999999996</v>
      </c>
      <c r="F16" s="8">
        <v>7316</v>
      </c>
      <c r="G16" s="23">
        <f t="shared" ref="G16:G20" si="17">F16*AE16</f>
        <v>353874.92</v>
      </c>
      <c r="H16" s="8">
        <v>7318</v>
      </c>
      <c r="I16" s="23">
        <f t="shared" ref="I16:I20" si="18">H16*AH16</f>
        <v>356752.5</v>
      </c>
      <c r="J16" s="8">
        <v>7799</v>
      </c>
      <c r="K16" s="23">
        <f t="shared" ref="K16:K20" si="19">J16*AH16</f>
        <v>380201.25</v>
      </c>
      <c r="L16" s="8">
        <v>7423</v>
      </c>
      <c r="M16" s="23">
        <f t="shared" ref="M16:M20" si="20">L16*AH16</f>
        <v>361871.25</v>
      </c>
      <c r="N16" s="8">
        <v>7465</v>
      </c>
      <c r="O16" s="23">
        <f t="shared" ref="O16:O20" si="21">N16*AH16</f>
        <v>363918.75</v>
      </c>
      <c r="P16" s="8">
        <v>7302</v>
      </c>
      <c r="Q16" s="23">
        <f t="shared" ref="Q16:Q20" si="22">P16*AH16</f>
        <v>355972.5</v>
      </c>
      <c r="R16" s="8">
        <v>7345</v>
      </c>
      <c r="S16" s="23">
        <f t="shared" ref="S16:S20" si="23">R16*AH16</f>
        <v>358068.75</v>
      </c>
      <c r="T16" s="8">
        <v>7991</v>
      </c>
      <c r="U16" s="23">
        <f t="shared" ref="U16:U20" si="24">T16*AH16</f>
        <v>389561.25</v>
      </c>
      <c r="V16" s="8">
        <v>7334</v>
      </c>
      <c r="W16" s="23">
        <f t="shared" ref="W16:W20" si="25">V16*AH16</f>
        <v>357532.5</v>
      </c>
      <c r="X16" s="8">
        <v>7962</v>
      </c>
      <c r="Y16" s="26">
        <f t="shared" ref="Y16:Y20" si="26">X16*AH16</f>
        <v>388147.5</v>
      </c>
      <c r="Z16" s="15">
        <f t="shared" ref="Z16:Z20" si="27">SUM(B16+D16+F16+H16+J16+L16+N16+P16+R16+T16+V16+X16)</f>
        <v>89950</v>
      </c>
      <c r="AA16" s="36">
        <f t="shared" si="14"/>
        <v>4376698.32</v>
      </c>
      <c r="AB16" s="44">
        <v>41.01</v>
      </c>
      <c r="AC16" s="44">
        <v>39.799999999999997</v>
      </c>
      <c r="AD16" s="44">
        <v>38.049999999999997</v>
      </c>
      <c r="AE16" s="44">
        <v>48.37</v>
      </c>
      <c r="AF16" s="44">
        <v>29.95</v>
      </c>
      <c r="AG16" s="44">
        <v>38.24</v>
      </c>
      <c r="AH16" s="44">
        <v>48.75</v>
      </c>
    </row>
    <row r="17" spans="1:34" x14ac:dyDescent="0.2">
      <c r="A17" s="7" t="s">
        <v>30</v>
      </c>
      <c r="B17" s="8">
        <v>2045</v>
      </c>
      <c r="C17" s="23">
        <f t="shared" si="15"/>
        <v>71820.399999999994</v>
      </c>
      <c r="D17" s="8">
        <v>2045</v>
      </c>
      <c r="E17" s="23">
        <f t="shared" si="16"/>
        <v>71820.399999999994</v>
      </c>
      <c r="F17" s="8">
        <v>2045</v>
      </c>
      <c r="G17" s="23">
        <f t="shared" si="17"/>
        <v>71820.399999999994</v>
      </c>
      <c r="H17" s="8">
        <v>2045</v>
      </c>
      <c r="I17" s="23">
        <f>H17*AE17</f>
        <v>71820.399999999994</v>
      </c>
      <c r="J17" s="8">
        <v>2045</v>
      </c>
      <c r="K17" s="23">
        <f>J17*AE17</f>
        <v>71820.399999999994</v>
      </c>
      <c r="L17" s="8">
        <v>2045</v>
      </c>
      <c r="M17" s="23">
        <f>L17*AE17</f>
        <v>71820.399999999994</v>
      </c>
      <c r="N17" s="8">
        <v>2045</v>
      </c>
      <c r="O17" s="23">
        <f>N17*AE17</f>
        <v>71820.399999999994</v>
      </c>
      <c r="P17" s="8">
        <v>2045</v>
      </c>
      <c r="Q17" s="23">
        <f>P17*AE17</f>
        <v>71820.399999999994</v>
      </c>
      <c r="R17" s="8">
        <v>2045</v>
      </c>
      <c r="S17" s="23">
        <f>R17*AE17</f>
        <v>71820.399999999994</v>
      </c>
      <c r="T17" s="8">
        <v>2045</v>
      </c>
      <c r="U17" s="23">
        <f>T17*AE17</f>
        <v>71820.399999999994</v>
      </c>
      <c r="V17" s="8">
        <v>2045</v>
      </c>
      <c r="W17" s="23">
        <f>V17*AE17</f>
        <v>71820.399999999994</v>
      </c>
      <c r="X17" s="8">
        <v>2045</v>
      </c>
      <c r="Y17" s="26">
        <f>X17*AE17</f>
        <v>71820.399999999994</v>
      </c>
      <c r="Z17" s="15">
        <f t="shared" si="27"/>
        <v>24540</v>
      </c>
      <c r="AA17" s="36">
        <f t="shared" si="14"/>
        <v>861844.80000000016</v>
      </c>
      <c r="AB17" s="44">
        <v>25.02</v>
      </c>
      <c r="AC17" s="44">
        <v>26.05</v>
      </c>
      <c r="AD17" s="44">
        <v>27.41</v>
      </c>
      <c r="AE17" s="44">
        <v>35.119999999999997</v>
      </c>
      <c r="AF17" s="44">
        <v>26.55</v>
      </c>
      <c r="AG17" s="44">
        <v>27.7</v>
      </c>
      <c r="AH17" s="44">
        <v>35.119999999999997</v>
      </c>
    </row>
    <row r="18" spans="1:34" x14ac:dyDescent="0.2">
      <c r="A18" s="7" t="s">
        <v>31</v>
      </c>
      <c r="B18" s="8">
        <v>62</v>
      </c>
      <c r="C18" s="23">
        <f t="shared" si="15"/>
        <v>30091.7</v>
      </c>
      <c r="D18" s="8">
        <v>62</v>
      </c>
      <c r="E18" s="23">
        <f t="shared" si="16"/>
        <v>30091.7</v>
      </c>
      <c r="F18" s="8">
        <v>62</v>
      </c>
      <c r="G18" s="23">
        <f t="shared" si="17"/>
        <v>30091.7</v>
      </c>
      <c r="H18" s="8">
        <v>62</v>
      </c>
      <c r="I18" s="23">
        <f>H18*AH18</f>
        <v>34429.840000000004</v>
      </c>
      <c r="J18" s="8">
        <v>62</v>
      </c>
      <c r="K18" s="23">
        <f t="shared" si="19"/>
        <v>34429.840000000004</v>
      </c>
      <c r="L18" s="8">
        <v>62</v>
      </c>
      <c r="M18" s="23">
        <f t="shared" si="20"/>
        <v>34429.840000000004</v>
      </c>
      <c r="N18" s="8">
        <v>62</v>
      </c>
      <c r="O18" s="23">
        <f t="shared" si="21"/>
        <v>34429.840000000004</v>
      </c>
      <c r="P18" s="8">
        <v>62</v>
      </c>
      <c r="Q18" s="23">
        <f t="shared" si="22"/>
        <v>34429.840000000004</v>
      </c>
      <c r="R18" s="8">
        <v>62</v>
      </c>
      <c r="S18" s="23">
        <f t="shared" si="23"/>
        <v>34429.840000000004</v>
      </c>
      <c r="T18" s="8">
        <v>62</v>
      </c>
      <c r="U18" s="23">
        <f t="shared" si="24"/>
        <v>34429.840000000004</v>
      </c>
      <c r="V18" s="8">
        <v>62</v>
      </c>
      <c r="W18" s="23">
        <f t="shared" si="25"/>
        <v>34429.840000000004</v>
      </c>
      <c r="X18" s="8">
        <v>62</v>
      </c>
      <c r="Y18" s="26">
        <f t="shared" si="26"/>
        <v>34429.840000000004</v>
      </c>
      <c r="Z18" s="15">
        <f t="shared" si="27"/>
        <v>744</v>
      </c>
      <c r="AA18" s="36">
        <f t="shared" si="14"/>
        <v>400143.66000000009</v>
      </c>
      <c r="AB18" s="44">
        <v>285.02</v>
      </c>
      <c r="AC18" s="44">
        <v>612.33000000000004</v>
      </c>
      <c r="AD18" s="44">
        <v>359.19</v>
      </c>
      <c r="AE18" s="44">
        <v>485.35</v>
      </c>
      <c r="AF18" s="44">
        <v>285.26</v>
      </c>
      <c r="AG18" s="44">
        <v>918.49</v>
      </c>
      <c r="AH18" s="44">
        <v>555.32000000000005</v>
      </c>
    </row>
    <row r="19" spans="1:34" x14ac:dyDescent="0.2">
      <c r="A19" s="7" t="s">
        <v>9</v>
      </c>
      <c r="B19" s="8">
        <v>350</v>
      </c>
      <c r="C19" s="23">
        <f t="shared" si="15"/>
        <v>9933</v>
      </c>
      <c r="D19" s="8">
        <v>350</v>
      </c>
      <c r="E19" s="23">
        <f t="shared" si="16"/>
        <v>9933</v>
      </c>
      <c r="F19" s="8">
        <v>350</v>
      </c>
      <c r="G19" s="23">
        <f t="shared" si="17"/>
        <v>9933</v>
      </c>
      <c r="H19" s="8">
        <v>350</v>
      </c>
      <c r="I19" s="23">
        <f t="shared" si="18"/>
        <v>9933</v>
      </c>
      <c r="J19" s="8">
        <v>350</v>
      </c>
      <c r="K19" s="23">
        <f t="shared" si="19"/>
        <v>9933</v>
      </c>
      <c r="L19" s="8">
        <v>350</v>
      </c>
      <c r="M19" s="23">
        <f t="shared" si="20"/>
        <v>9933</v>
      </c>
      <c r="N19" s="8">
        <v>350</v>
      </c>
      <c r="O19" s="23">
        <f t="shared" si="21"/>
        <v>9933</v>
      </c>
      <c r="P19" s="8">
        <v>350</v>
      </c>
      <c r="Q19" s="23">
        <f t="shared" si="22"/>
        <v>9933</v>
      </c>
      <c r="R19" s="8">
        <v>350</v>
      </c>
      <c r="S19" s="23">
        <f t="shared" si="23"/>
        <v>9933</v>
      </c>
      <c r="T19" s="8">
        <v>350</v>
      </c>
      <c r="U19" s="23">
        <f t="shared" si="24"/>
        <v>9933</v>
      </c>
      <c r="V19" s="8">
        <v>350</v>
      </c>
      <c r="W19" s="23">
        <f t="shared" si="25"/>
        <v>9933</v>
      </c>
      <c r="X19" s="8">
        <v>350</v>
      </c>
      <c r="Y19" s="26">
        <f t="shared" si="26"/>
        <v>9933</v>
      </c>
      <c r="Z19" s="15">
        <f t="shared" si="27"/>
        <v>4200</v>
      </c>
      <c r="AA19" s="36">
        <f t="shared" si="14"/>
        <v>119196</v>
      </c>
      <c r="AB19" s="44">
        <v>38.94</v>
      </c>
      <c r="AC19" s="44">
        <v>17.52</v>
      </c>
      <c r="AD19" s="44">
        <v>28.68</v>
      </c>
      <c r="AE19" s="44">
        <v>28.38</v>
      </c>
      <c r="AF19" s="44">
        <v>21.43</v>
      </c>
      <c r="AG19" s="44">
        <v>36.020000000000003</v>
      </c>
      <c r="AH19" s="44">
        <v>28.38</v>
      </c>
    </row>
    <row r="20" spans="1:34" ht="12.75" thickBot="1" x14ac:dyDescent="0.25">
      <c r="A20" s="9" t="s">
        <v>6</v>
      </c>
      <c r="B20" s="10">
        <v>200</v>
      </c>
      <c r="C20" s="24">
        <f t="shared" si="15"/>
        <v>11708</v>
      </c>
      <c r="D20" s="10">
        <v>200</v>
      </c>
      <c r="E20" s="24">
        <f t="shared" si="16"/>
        <v>11708</v>
      </c>
      <c r="F20" s="10">
        <v>200</v>
      </c>
      <c r="G20" s="24">
        <f t="shared" si="17"/>
        <v>11708</v>
      </c>
      <c r="H20" s="10">
        <v>200</v>
      </c>
      <c r="I20" s="24">
        <f t="shared" si="18"/>
        <v>11708</v>
      </c>
      <c r="J20" s="10">
        <v>200</v>
      </c>
      <c r="K20" s="24">
        <f t="shared" si="19"/>
        <v>11708</v>
      </c>
      <c r="L20" s="10">
        <v>200</v>
      </c>
      <c r="M20" s="24">
        <f t="shared" si="20"/>
        <v>11708</v>
      </c>
      <c r="N20" s="10">
        <v>200</v>
      </c>
      <c r="O20" s="24">
        <f t="shared" si="21"/>
        <v>11708</v>
      </c>
      <c r="P20" s="10">
        <v>200</v>
      </c>
      <c r="Q20" s="24">
        <f t="shared" si="22"/>
        <v>11708</v>
      </c>
      <c r="R20" s="10">
        <v>200</v>
      </c>
      <c r="S20" s="24">
        <f t="shared" si="23"/>
        <v>11708</v>
      </c>
      <c r="T20" s="10">
        <v>200</v>
      </c>
      <c r="U20" s="24">
        <f t="shared" si="24"/>
        <v>11708</v>
      </c>
      <c r="V20" s="10">
        <v>200</v>
      </c>
      <c r="W20" s="24">
        <f t="shared" si="25"/>
        <v>11708</v>
      </c>
      <c r="X20" s="10">
        <v>200</v>
      </c>
      <c r="Y20" s="27">
        <f t="shared" si="26"/>
        <v>11708</v>
      </c>
      <c r="Z20" s="16">
        <f t="shared" si="27"/>
        <v>2400</v>
      </c>
      <c r="AA20" s="37">
        <f t="shared" si="14"/>
        <v>140496</v>
      </c>
      <c r="AB20" s="44">
        <v>88.37</v>
      </c>
      <c r="AC20" s="44">
        <v>46.01</v>
      </c>
      <c r="AD20" s="44">
        <v>30.57</v>
      </c>
      <c r="AE20" s="44">
        <v>58.54</v>
      </c>
      <c r="AF20" s="44">
        <v>87.53</v>
      </c>
      <c r="AG20" s="44">
        <v>66.91</v>
      </c>
      <c r="AH20" s="44">
        <v>58.54</v>
      </c>
    </row>
    <row r="21" spans="1:34" x14ac:dyDescent="0.2">
      <c r="A21" s="14"/>
      <c r="B21" s="11"/>
      <c r="C21" s="45"/>
      <c r="D21" s="11"/>
      <c r="E21" s="45"/>
      <c r="F21" s="11"/>
      <c r="G21" s="45"/>
      <c r="H21" s="11"/>
      <c r="I21" s="45"/>
      <c r="J21" s="11"/>
      <c r="K21" s="45"/>
      <c r="L21" s="11"/>
      <c r="M21" s="45"/>
      <c r="N21" s="11"/>
      <c r="O21" s="45"/>
      <c r="P21" s="11"/>
      <c r="Q21" s="45"/>
      <c r="R21" s="11"/>
      <c r="S21" s="45"/>
      <c r="T21" s="11"/>
      <c r="U21" s="45"/>
      <c r="V21" s="11"/>
      <c r="W21" s="45"/>
      <c r="X21" s="11"/>
      <c r="Y21" s="45"/>
      <c r="Z21" s="11"/>
      <c r="AA21" s="45"/>
      <c r="AF21" s="44"/>
      <c r="AH21" s="44"/>
    </row>
    <row r="22" spans="1:34" ht="12.75" thickBot="1" x14ac:dyDescent="0.25"/>
    <row r="23" spans="1:34" ht="12.75" thickBot="1" x14ac:dyDescent="0.25">
      <c r="A23" s="55" t="s">
        <v>15</v>
      </c>
      <c r="B23" s="46" t="s">
        <v>16</v>
      </c>
      <c r="C23" s="18" t="s">
        <v>16</v>
      </c>
      <c r="D23" s="46" t="s">
        <v>17</v>
      </c>
      <c r="E23" s="18" t="s">
        <v>41</v>
      </c>
      <c r="F23" s="46" t="s">
        <v>18</v>
      </c>
      <c r="G23" s="18" t="s">
        <v>18</v>
      </c>
      <c r="H23" s="46" t="s">
        <v>19</v>
      </c>
      <c r="I23" s="18" t="s">
        <v>19</v>
      </c>
      <c r="J23" s="46" t="s">
        <v>20</v>
      </c>
      <c r="K23" s="18" t="s">
        <v>20</v>
      </c>
      <c r="L23" s="46" t="s">
        <v>21</v>
      </c>
      <c r="M23" s="18" t="s">
        <v>21</v>
      </c>
      <c r="N23" s="46" t="s">
        <v>22</v>
      </c>
      <c r="O23" s="18" t="s">
        <v>22</v>
      </c>
      <c r="P23" s="46" t="s">
        <v>23</v>
      </c>
      <c r="Q23" s="18" t="s">
        <v>23</v>
      </c>
      <c r="R23" s="46" t="s">
        <v>24</v>
      </c>
      <c r="S23" s="18" t="s">
        <v>24</v>
      </c>
      <c r="T23" s="46" t="s">
        <v>25</v>
      </c>
      <c r="U23" s="18" t="s">
        <v>25</v>
      </c>
      <c r="V23" s="46" t="s">
        <v>26</v>
      </c>
      <c r="W23" s="18" t="s">
        <v>26</v>
      </c>
      <c r="X23" s="46" t="s">
        <v>27</v>
      </c>
      <c r="Y23" s="18" t="s">
        <v>27</v>
      </c>
      <c r="Z23" s="30" t="s">
        <v>15</v>
      </c>
      <c r="AA23" s="34" t="s">
        <v>15</v>
      </c>
    </row>
    <row r="24" spans="1:34" ht="15.75" customHeight="1" thickBot="1" x14ac:dyDescent="0.25">
      <c r="A24" s="56"/>
      <c r="B24" s="32" t="s">
        <v>28</v>
      </c>
      <c r="C24" s="32" t="s">
        <v>32</v>
      </c>
      <c r="D24" s="32" t="s">
        <v>28</v>
      </c>
      <c r="E24" s="32" t="s">
        <v>32</v>
      </c>
      <c r="F24" s="32" t="s">
        <v>28</v>
      </c>
      <c r="G24" s="32" t="s">
        <v>32</v>
      </c>
      <c r="H24" s="32" t="s">
        <v>28</v>
      </c>
      <c r="I24" s="32" t="s">
        <v>32</v>
      </c>
      <c r="J24" s="32" t="s">
        <v>28</v>
      </c>
      <c r="K24" s="32" t="s">
        <v>32</v>
      </c>
      <c r="L24" s="32" t="s">
        <v>28</v>
      </c>
      <c r="M24" s="32" t="s">
        <v>32</v>
      </c>
      <c r="N24" s="32" t="s">
        <v>28</v>
      </c>
      <c r="O24" s="32" t="s">
        <v>32</v>
      </c>
      <c r="P24" s="32" t="s">
        <v>28</v>
      </c>
      <c r="Q24" s="32" t="s">
        <v>32</v>
      </c>
      <c r="R24" s="32" t="s">
        <v>28</v>
      </c>
      <c r="S24" s="32" t="s">
        <v>32</v>
      </c>
      <c r="T24" s="32" t="s">
        <v>28</v>
      </c>
      <c r="U24" s="32" t="s">
        <v>32</v>
      </c>
      <c r="V24" s="32" t="s">
        <v>28</v>
      </c>
      <c r="W24" s="32" t="s">
        <v>32</v>
      </c>
      <c r="X24" s="32" t="s">
        <v>28</v>
      </c>
      <c r="Y24" s="32" t="s">
        <v>32</v>
      </c>
      <c r="Z24" s="33" t="s">
        <v>40</v>
      </c>
      <c r="AA24" s="35" t="s">
        <v>32</v>
      </c>
    </row>
    <row r="25" spans="1:34" x14ac:dyDescent="0.2">
      <c r="A25" s="39" t="s">
        <v>29</v>
      </c>
      <c r="B25" s="38">
        <v>3818</v>
      </c>
      <c r="C25" s="41">
        <f t="shared" ref="C25:C31" si="28">SUM(C3+C14)</f>
        <v>5419001.9400000004</v>
      </c>
      <c r="D25" s="38">
        <v>4029</v>
      </c>
      <c r="E25" s="41">
        <f t="shared" ref="E25:E31" si="29">SUM(E3+E14)</f>
        <v>5718480.5699999994</v>
      </c>
      <c r="F25" s="38">
        <v>3296</v>
      </c>
      <c r="G25" s="41">
        <f t="shared" ref="G25:G31" si="30">SUM(G3+G14)</f>
        <v>4678111.68</v>
      </c>
      <c r="H25" s="38">
        <v>3578</v>
      </c>
      <c r="I25" s="41">
        <f t="shared" ref="I25:I31" si="31">SUM(I3+I14)</f>
        <v>5358949.5</v>
      </c>
      <c r="J25" s="38">
        <v>3048</v>
      </c>
      <c r="K25" s="41">
        <f t="shared" ref="K25:K31" si="32">SUM(K3+K14)</f>
        <v>4565142</v>
      </c>
      <c r="L25" s="38">
        <v>3183</v>
      </c>
      <c r="M25" s="41">
        <f t="shared" ref="M25:M31" si="33">SUM(M3+M14)</f>
        <v>4767338.25</v>
      </c>
      <c r="N25" s="38">
        <v>2887</v>
      </c>
      <c r="O25" s="41">
        <f t="shared" ref="O25:O31" si="34">SUM(O3+O14)</f>
        <v>4324004.25</v>
      </c>
      <c r="P25" s="38">
        <v>2854</v>
      </c>
      <c r="Q25" s="41">
        <f t="shared" ref="Q25:Q31" si="35">SUM(Q3+Q14)</f>
        <v>4274578.5</v>
      </c>
      <c r="R25" s="38">
        <v>3154</v>
      </c>
      <c r="S25" s="41">
        <f t="shared" ref="S25:S31" si="36">SUM(S3+S14)</f>
        <v>4723903.5</v>
      </c>
      <c r="T25" s="38">
        <v>3570</v>
      </c>
      <c r="U25" s="41">
        <f t="shared" ref="U25:U31" si="37">SUM(U3+U14)</f>
        <v>5346967.5</v>
      </c>
      <c r="V25" s="38">
        <v>4274</v>
      </c>
      <c r="W25" s="41">
        <f t="shared" ref="W25:W31" si="38">SUM(W3+W14)</f>
        <v>6401383.5</v>
      </c>
      <c r="X25" s="38">
        <v>3014</v>
      </c>
      <c r="Y25" s="41">
        <f t="shared" ref="Y25:Y31" si="39">SUM(Y3+Y14)</f>
        <v>4514218.5</v>
      </c>
      <c r="Z25" s="40">
        <f>SUM(B25+D25+F25+H25+J25+L25+N25+P25+R25+T25+V25+X25)</f>
        <v>40705</v>
      </c>
      <c r="AA25" s="36">
        <f>SUM(C25+E25+G25+I25+K25+M25+O25+Q25+S25+U25+W25+Y25)</f>
        <v>60092079.689999998</v>
      </c>
    </row>
    <row r="26" spans="1:34" x14ac:dyDescent="0.2">
      <c r="A26" s="7" t="s">
        <v>8</v>
      </c>
      <c r="B26" s="8">
        <f>[1]MORALETE!B17+[1]MORALETE!B33+[1]MORALETE!B49+[1]MORALETE!B74+[1]AYUNTAMIENTO!C17+[1]TECNOLOGICO!B17+[1]TECNOLOGICO!B33+[1]TECOMAN!B17+[1]TECOMAN!B33+[1]TECOMAN!B49+[1]VALLE!B17+[1]VALLE!B33+[1]VALLE!B49+[1]SALAGUA!B17+[1]SALAGUA!B33+[1]ORIENTAL!B17+'[1]CLIENTES ESPECIALES'!B98</f>
        <v>681</v>
      </c>
      <c r="C26" s="23">
        <f t="shared" si="28"/>
        <v>355924.64999999997</v>
      </c>
      <c r="D26" s="8">
        <v>681</v>
      </c>
      <c r="E26" s="23">
        <f t="shared" si="29"/>
        <v>355924.64999999997</v>
      </c>
      <c r="F26" s="8">
        <v>681</v>
      </c>
      <c r="G26" s="23">
        <f t="shared" si="30"/>
        <v>355924.64999999997</v>
      </c>
      <c r="H26" s="8">
        <v>681</v>
      </c>
      <c r="I26" s="23">
        <f t="shared" si="31"/>
        <v>355924.64999999997</v>
      </c>
      <c r="J26" s="8">
        <v>681</v>
      </c>
      <c r="K26" s="23">
        <f t="shared" si="32"/>
        <v>355924.64999999997</v>
      </c>
      <c r="L26" s="8">
        <v>681</v>
      </c>
      <c r="M26" s="23">
        <f t="shared" si="33"/>
        <v>355924.64999999997</v>
      </c>
      <c r="N26" s="8">
        <v>681</v>
      </c>
      <c r="O26" s="23">
        <f t="shared" si="34"/>
        <v>355924.64999999997</v>
      </c>
      <c r="P26" s="8">
        <v>681</v>
      </c>
      <c r="Q26" s="23">
        <f t="shared" si="35"/>
        <v>355924.64999999997</v>
      </c>
      <c r="R26" s="8">
        <v>681</v>
      </c>
      <c r="S26" s="23">
        <f t="shared" si="36"/>
        <v>355924.64999999997</v>
      </c>
      <c r="T26" s="8">
        <v>681</v>
      </c>
      <c r="U26" s="23">
        <f t="shared" si="37"/>
        <v>355924.64999999997</v>
      </c>
      <c r="V26" s="8">
        <v>681</v>
      </c>
      <c r="W26" s="23">
        <f t="shared" si="38"/>
        <v>355924.64999999997</v>
      </c>
      <c r="X26" s="8">
        <v>681</v>
      </c>
      <c r="Y26" s="23">
        <f t="shared" si="39"/>
        <v>355924.64999999997</v>
      </c>
      <c r="Z26" s="15">
        <f>SUM(B26+D26+F26+H26+J26+L26+N26+P26+R26+T26+V26+X26)</f>
        <v>8172</v>
      </c>
      <c r="AA26" s="42">
        <f>SUM(C26+E26+G26+I26+K26+M26+O26+Q26+S26+U26+W26+Y26)</f>
        <v>4271095.8</v>
      </c>
    </row>
    <row r="27" spans="1:34" x14ac:dyDescent="0.2">
      <c r="A27" s="7" t="s">
        <v>7</v>
      </c>
      <c r="B27" s="8">
        <v>7412</v>
      </c>
      <c r="C27" s="23">
        <f t="shared" si="28"/>
        <v>358518.44</v>
      </c>
      <c r="D27" s="8">
        <v>7435</v>
      </c>
      <c r="E27" s="23">
        <f t="shared" si="29"/>
        <v>359630.94999999995</v>
      </c>
      <c r="F27" s="8">
        <v>7392</v>
      </c>
      <c r="G27" s="23">
        <f t="shared" si="30"/>
        <v>357551.04</v>
      </c>
      <c r="H27" s="8">
        <v>7394</v>
      </c>
      <c r="I27" s="23">
        <f t="shared" si="31"/>
        <v>360457.5</v>
      </c>
      <c r="J27" s="8">
        <v>7875</v>
      </c>
      <c r="K27" s="23">
        <f t="shared" si="32"/>
        <v>383906.25</v>
      </c>
      <c r="L27" s="8">
        <v>7499</v>
      </c>
      <c r="M27" s="23">
        <f t="shared" si="33"/>
        <v>365576.25</v>
      </c>
      <c r="N27" s="8">
        <v>7541</v>
      </c>
      <c r="O27" s="23">
        <f t="shared" si="34"/>
        <v>367623.75</v>
      </c>
      <c r="P27" s="8">
        <v>7378</v>
      </c>
      <c r="Q27" s="23">
        <f t="shared" si="35"/>
        <v>359677.5</v>
      </c>
      <c r="R27" s="8">
        <v>7421</v>
      </c>
      <c r="S27" s="23">
        <f t="shared" si="36"/>
        <v>361773.75</v>
      </c>
      <c r="T27" s="8">
        <v>8067</v>
      </c>
      <c r="U27" s="23">
        <f t="shared" si="37"/>
        <v>393266.25</v>
      </c>
      <c r="V27" s="8">
        <v>7410</v>
      </c>
      <c r="W27" s="23">
        <f t="shared" si="38"/>
        <v>361237.5</v>
      </c>
      <c r="X27" s="8">
        <v>8038</v>
      </c>
      <c r="Y27" s="23">
        <f t="shared" si="39"/>
        <v>391852.5</v>
      </c>
      <c r="Z27" s="15">
        <f t="shared" ref="Z27:Z28" si="40">SUM(B27+D27+F27+H27+J27+L27+N27+P27+R27+T27+V27+X27)</f>
        <v>90862</v>
      </c>
      <c r="AA27" s="42">
        <f t="shared" ref="AA27:AA31" si="41">SUM(C27+E27+G27+I27+K27+M27+O27+Q27+S27+U27+W27+Y27)</f>
        <v>4421071.68</v>
      </c>
    </row>
    <row r="28" spans="1:34" x14ac:dyDescent="0.2">
      <c r="A28" s="7" t="s">
        <v>30</v>
      </c>
      <c r="B28" s="8">
        <v>2045</v>
      </c>
      <c r="C28" s="23">
        <f t="shared" si="28"/>
        <v>71820.399999999994</v>
      </c>
      <c r="D28" s="8">
        <v>2045</v>
      </c>
      <c r="E28" s="23">
        <f t="shared" si="29"/>
        <v>71820.399999999994</v>
      </c>
      <c r="F28" s="8">
        <v>2045</v>
      </c>
      <c r="G28" s="23">
        <f t="shared" si="30"/>
        <v>71820.399999999994</v>
      </c>
      <c r="H28" s="8">
        <v>2045</v>
      </c>
      <c r="I28" s="23">
        <f t="shared" si="31"/>
        <v>71820.399999999994</v>
      </c>
      <c r="J28" s="8">
        <v>2045</v>
      </c>
      <c r="K28" s="23">
        <f t="shared" si="32"/>
        <v>71820.399999999994</v>
      </c>
      <c r="L28" s="8">
        <v>2045</v>
      </c>
      <c r="M28" s="23">
        <f t="shared" si="33"/>
        <v>71820.399999999994</v>
      </c>
      <c r="N28" s="8">
        <v>2045</v>
      </c>
      <c r="O28" s="23">
        <f t="shared" si="34"/>
        <v>71820.399999999994</v>
      </c>
      <c r="P28" s="8">
        <v>2045</v>
      </c>
      <c r="Q28" s="23">
        <f t="shared" si="35"/>
        <v>71820.399999999994</v>
      </c>
      <c r="R28" s="8">
        <v>2045</v>
      </c>
      <c r="S28" s="23">
        <f t="shared" si="36"/>
        <v>71820.399999999994</v>
      </c>
      <c r="T28" s="8">
        <v>2045</v>
      </c>
      <c r="U28" s="23">
        <f t="shared" si="37"/>
        <v>71820.399999999994</v>
      </c>
      <c r="V28" s="8">
        <v>2045</v>
      </c>
      <c r="W28" s="23">
        <f t="shared" si="38"/>
        <v>71820.399999999994</v>
      </c>
      <c r="X28" s="8">
        <v>2045</v>
      </c>
      <c r="Y28" s="23">
        <f t="shared" si="39"/>
        <v>71820.399999999994</v>
      </c>
      <c r="Z28" s="15">
        <f t="shared" si="40"/>
        <v>24540</v>
      </c>
      <c r="AA28" s="42">
        <f t="shared" si="41"/>
        <v>861844.80000000016</v>
      </c>
    </row>
    <row r="29" spans="1:34" x14ac:dyDescent="0.2">
      <c r="A29" s="7" t="s">
        <v>31</v>
      </c>
      <c r="B29" s="8">
        <v>140</v>
      </c>
      <c r="C29" s="23">
        <f t="shared" si="28"/>
        <v>67949</v>
      </c>
      <c r="D29" s="8">
        <v>140</v>
      </c>
      <c r="E29" s="23">
        <f t="shared" si="29"/>
        <v>67949</v>
      </c>
      <c r="F29" s="8">
        <v>140</v>
      </c>
      <c r="G29" s="23">
        <f t="shared" si="30"/>
        <v>67949</v>
      </c>
      <c r="H29" s="8">
        <v>140</v>
      </c>
      <c r="I29" s="23">
        <f t="shared" si="31"/>
        <v>77744.800000000017</v>
      </c>
      <c r="J29" s="8">
        <v>140</v>
      </c>
      <c r="K29" s="23">
        <f t="shared" si="32"/>
        <v>77744.800000000017</v>
      </c>
      <c r="L29" s="8">
        <v>140</v>
      </c>
      <c r="M29" s="23">
        <f t="shared" si="33"/>
        <v>77744.800000000017</v>
      </c>
      <c r="N29" s="8">
        <v>140</v>
      </c>
      <c r="O29" s="23">
        <f t="shared" si="34"/>
        <v>77744.800000000017</v>
      </c>
      <c r="P29" s="8">
        <v>140</v>
      </c>
      <c r="Q29" s="23">
        <f t="shared" si="35"/>
        <v>77744.800000000017</v>
      </c>
      <c r="R29" s="8">
        <v>140</v>
      </c>
      <c r="S29" s="23">
        <f t="shared" si="36"/>
        <v>77744.800000000017</v>
      </c>
      <c r="T29" s="8">
        <v>140</v>
      </c>
      <c r="U29" s="23">
        <f t="shared" si="37"/>
        <v>77744.800000000017</v>
      </c>
      <c r="V29" s="8">
        <v>140</v>
      </c>
      <c r="W29" s="23">
        <f t="shared" si="38"/>
        <v>77744.800000000017</v>
      </c>
      <c r="X29" s="8">
        <v>140</v>
      </c>
      <c r="Y29" s="23">
        <f t="shared" si="39"/>
        <v>77744.800000000017</v>
      </c>
      <c r="Z29" s="15">
        <f>SUM(B29+D29+F29+H29+J29+L29+N29+P29+R29+T29+V29+X29)</f>
        <v>1680</v>
      </c>
      <c r="AA29" s="42">
        <f t="shared" si="41"/>
        <v>903550.20000000042</v>
      </c>
    </row>
    <row r="30" spans="1:34" x14ac:dyDescent="0.2">
      <c r="A30" s="7" t="s">
        <v>9</v>
      </c>
      <c r="B30" s="8">
        <v>900</v>
      </c>
      <c r="C30" s="23">
        <f t="shared" si="28"/>
        <v>25542</v>
      </c>
      <c r="D30" s="8">
        <v>900</v>
      </c>
      <c r="E30" s="23">
        <f t="shared" si="29"/>
        <v>25542</v>
      </c>
      <c r="F30" s="8">
        <v>900</v>
      </c>
      <c r="G30" s="23">
        <f t="shared" si="30"/>
        <v>25542</v>
      </c>
      <c r="H30" s="8">
        <v>900</v>
      </c>
      <c r="I30" s="23">
        <f t="shared" si="31"/>
        <v>25542</v>
      </c>
      <c r="J30" s="8">
        <v>900</v>
      </c>
      <c r="K30" s="23">
        <f t="shared" si="32"/>
        <v>25542</v>
      </c>
      <c r="L30" s="8">
        <v>900</v>
      </c>
      <c r="M30" s="23">
        <f t="shared" si="33"/>
        <v>25542</v>
      </c>
      <c r="N30" s="8">
        <v>900</v>
      </c>
      <c r="O30" s="23">
        <f t="shared" si="34"/>
        <v>25542</v>
      </c>
      <c r="P30" s="8">
        <v>900</v>
      </c>
      <c r="Q30" s="23">
        <f t="shared" si="35"/>
        <v>25542</v>
      </c>
      <c r="R30" s="8">
        <v>900</v>
      </c>
      <c r="S30" s="23">
        <f t="shared" si="36"/>
        <v>25542</v>
      </c>
      <c r="T30" s="8">
        <v>900</v>
      </c>
      <c r="U30" s="23">
        <f t="shared" si="37"/>
        <v>25542</v>
      </c>
      <c r="V30" s="8">
        <v>900</v>
      </c>
      <c r="W30" s="23">
        <f t="shared" si="38"/>
        <v>25542</v>
      </c>
      <c r="X30" s="8">
        <v>900</v>
      </c>
      <c r="Y30" s="23">
        <f t="shared" si="39"/>
        <v>25542</v>
      </c>
      <c r="Z30" s="15">
        <f>SUM(B30+D30+F30+H30+J30+L30+N30+P30+R30+T30+V30+X30)</f>
        <v>10800</v>
      </c>
      <c r="AA30" s="42">
        <f t="shared" si="41"/>
        <v>306504</v>
      </c>
    </row>
    <row r="31" spans="1:34" ht="12.75" thickBot="1" x14ac:dyDescent="0.25">
      <c r="A31" s="9" t="s">
        <v>6</v>
      </c>
      <c r="B31" s="10">
        <v>400</v>
      </c>
      <c r="C31" s="24">
        <f t="shared" si="28"/>
        <v>23416</v>
      </c>
      <c r="D31" s="10">
        <v>400</v>
      </c>
      <c r="E31" s="24">
        <f t="shared" si="29"/>
        <v>23416</v>
      </c>
      <c r="F31" s="10">
        <v>400</v>
      </c>
      <c r="G31" s="24">
        <f t="shared" si="30"/>
        <v>23416</v>
      </c>
      <c r="H31" s="10">
        <v>400</v>
      </c>
      <c r="I31" s="24">
        <f t="shared" si="31"/>
        <v>23416</v>
      </c>
      <c r="J31" s="10">
        <v>400</v>
      </c>
      <c r="K31" s="24">
        <f t="shared" si="32"/>
        <v>23416</v>
      </c>
      <c r="L31" s="10">
        <v>400</v>
      </c>
      <c r="M31" s="24">
        <f t="shared" si="33"/>
        <v>23416</v>
      </c>
      <c r="N31" s="10">
        <v>400</v>
      </c>
      <c r="O31" s="24">
        <f t="shared" si="34"/>
        <v>23416</v>
      </c>
      <c r="P31" s="10">
        <v>400</v>
      </c>
      <c r="Q31" s="24">
        <f t="shared" si="35"/>
        <v>23416</v>
      </c>
      <c r="R31" s="10">
        <v>400</v>
      </c>
      <c r="S31" s="24">
        <f t="shared" si="36"/>
        <v>23416</v>
      </c>
      <c r="T31" s="10">
        <v>400</v>
      </c>
      <c r="U31" s="24">
        <f t="shared" si="37"/>
        <v>23416</v>
      </c>
      <c r="V31" s="10">
        <v>400</v>
      </c>
      <c r="W31" s="24">
        <f t="shared" si="38"/>
        <v>23416</v>
      </c>
      <c r="X31" s="10">
        <v>400</v>
      </c>
      <c r="Y31" s="24">
        <f t="shared" si="39"/>
        <v>23416</v>
      </c>
      <c r="Z31" s="16">
        <f>SUM(B31+D31+F31+H31+J31+L31+N31+P31+R31+T31+V31+X31)</f>
        <v>4800</v>
      </c>
      <c r="AA31" s="37">
        <f t="shared" si="41"/>
        <v>280992</v>
      </c>
    </row>
  </sheetData>
  <mergeCells count="3">
    <mergeCell ref="A23:A24"/>
    <mergeCell ref="A1:A2"/>
    <mergeCell ref="A12:A1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abSelected="1" workbookViewId="0">
      <pane xSplit="8" ySplit="2" topLeftCell="P3" activePane="bottomRight" state="frozen"/>
      <selection pane="topRight" activeCell="I1" sqref="I1"/>
      <selection pane="bottomLeft" activeCell="A3" sqref="A3"/>
      <selection pane="bottomRight" activeCell="D32" sqref="D32"/>
    </sheetView>
  </sheetViews>
  <sheetFormatPr baseColWidth="10" defaultRowHeight="15" x14ac:dyDescent="0.25"/>
  <cols>
    <col min="1" max="1" width="22.85546875" style="4" customWidth="1"/>
    <col min="2" max="2" width="11.42578125" style="51"/>
    <col min="3" max="3" width="10" style="51" bestFit="1" customWidth="1"/>
    <col min="4" max="4" width="11.42578125" style="51"/>
    <col min="5" max="5" width="8.140625" style="51" bestFit="1" customWidth="1"/>
    <col min="6" max="6" width="10" style="51" bestFit="1" customWidth="1"/>
    <col min="7" max="7" width="11.42578125" style="51"/>
    <col min="8" max="8" width="8.85546875" style="51" bestFit="1" customWidth="1"/>
    <col min="9" max="53" width="11.42578125" style="51"/>
    <col min="54" max="54" width="10.42578125" style="51" bestFit="1" customWidth="1"/>
    <col min="55" max="56" width="11.42578125" style="51"/>
    <col min="57" max="57" width="8.85546875" style="51" bestFit="1" customWidth="1"/>
  </cols>
  <sheetData>
    <row r="1" spans="1:57" ht="15" customHeight="1" x14ac:dyDescent="0.25">
      <c r="A1" s="59" t="s">
        <v>3</v>
      </c>
      <c r="B1" s="60" t="s">
        <v>50</v>
      </c>
      <c r="C1" s="60"/>
      <c r="D1" s="60"/>
      <c r="E1" s="60"/>
      <c r="F1" s="60"/>
      <c r="G1" s="60"/>
      <c r="H1" s="60"/>
      <c r="I1" s="61" t="s">
        <v>42</v>
      </c>
      <c r="J1" s="62"/>
      <c r="K1" s="62"/>
      <c r="L1" s="62"/>
      <c r="M1" s="62"/>
      <c r="N1" s="62"/>
      <c r="O1" s="63"/>
      <c r="P1" s="60" t="s">
        <v>51</v>
      </c>
      <c r="Q1" s="60"/>
      <c r="R1" s="60"/>
      <c r="S1" s="60"/>
      <c r="T1" s="60"/>
      <c r="U1" s="60"/>
      <c r="V1" s="60"/>
      <c r="W1" s="60" t="s">
        <v>52</v>
      </c>
      <c r="X1" s="60"/>
      <c r="Y1" s="60"/>
      <c r="Z1" s="60"/>
      <c r="AA1" s="60"/>
      <c r="AB1" s="60"/>
      <c r="AC1" s="60"/>
      <c r="AD1" s="60" t="s">
        <v>53</v>
      </c>
      <c r="AE1" s="60"/>
      <c r="AF1" s="60"/>
      <c r="AG1" s="60"/>
      <c r="AH1" s="60"/>
      <c r="AI1" s="60"/>
      <c r="AJ1" s="60"/>
      <c r="AK1" s="60" t="s">
        <v>54</v>
      </c>
      <c r="AL1" s="60"/>
      <c r="AM1" s="60"/>
      <c r="AN1" s="60"/>
      <c r="AO1" s="60"/>
      <c r="AP1" s="60"/>
      <c r="AQ1" s="60"/>
      <c r="AR1" s="60" t="s">
        <v>55</v>
      </c>
      <c r="AS1" s="60"/>
      <c r="AT1" s="60"/>
      <c r="AU1" s="60"/>
      <c r="AV1" s="60"/>
      <c r="AW1" s="60"/>
      <c r="AX1" s="60"/>
      <c r="AY1" s="60" t="s">
        <v>56</v>
      </c>
      <c r="AZ1" s="60"/>
      <c r="BA1" s="60"/>
      <c r="BB1" s="60"/>
      <c r="BC1" s="60"/>
      <c r="BD1" s="60"/>
      <c r="BE1" s="60"/>
    </row>
    <row r="2" spans="1:57" ht="15.75" customHeight="1" x14ac:dyDescent="0.25">
      <c r="A2" s="59"/>
      <c r="B2" s="48" t="s">
        <v>43</v>
      </c>
      <c r="C2" s="48" t="s">
        <v>44</v>
      </c>
      <c r="D2" s="48" t="s">
        <v>45</v>
      </c>
      <c r="E2" s="48" t="s">
        <v>46</v>
      </c>
      <c r="F2" s="48" t="s">
        <v>47</v>
      </c>
      <c r="G2" s="48" t="s">
        <v>48</v>
      </c>
      <c r="H2" s="48" t="s">
        <v>49</v>
      </c>
      <c r="I2" s="48" t="s">
        <v>43</v>
      </c>
      <c r="J2" s="48" t="s">
        <v>44</v>
      </c>
      <c r="K2" s="48" t="s">
        <v>45</v>
      </c>
      <c r="L2" s="48" t="s">
        <v>46</v>
      </c>
      <c r="M2" s="48" t="s">
        <v>47</v>
      </c>
      <c r="N2" s="48" t="s">
        <v>48</v>
      </c>
      <c r="O2" s="48" t="s">
        <v>49</v>
      </c>
      <c r="P2" s="48" t="s">
        <v>43</v>
      </c>
      <c r="Q2" s="48" t="s">
        <v>44</v>
      </c>
      <c r="R2" s="48" t="s">
        <v>45</v>
      </c>
      <c r="S2" s="48" t="s">
        <v>46</v>
      </c>
      <c r="T2" s="48" t="s">
        <v>47</v>
      </c>
      <c r="U2" s="48" t="s">
        <v>48</v>
      </c>
      <c r="V2" s="48" t="s">
        <v>49</v>
      </c>
      <c r="W2" s="48" t="s">
        <v>43</v>
      </c>
      <c r="X2" s="48" t="s">
        <v>44</v>
      </c>
      <c r="Y2" s="48" t="s">
        <v>45</v>
      </c>
      <c r="Z2" s="48" t="s">
        <v>46</v>
      </c>
      <c r="AA2" s="48" t="s">
        <v>47</v>
      </c>
      <c r="AB2" s="48" t="s">
        <v>48</v>
      </c>
      <c r="AC2" s="48" t="s">
        <v>49</v>
      </c>
      <c r="AD2" s="48" t="s">
        <v>43</v>
      </c>
      <c r="AE2" s="48" t="s">
        <v>44</v>
      </c>
      <c r="AF2" s="48" t="s">
        <v>45</v>
      </c>
      <c r="AG2" s="48" t="s">
        <v>46</v>
      </c>
      <c r="AH2" s="48" t="s">
        <v>47</v>
      </c>
      <c r="AI2" s="48" t="s">
        <v>48</v>
      </c>
      <c r="AJ2" s="48" t="s">
        <v>49</v>
      </c>
      <c r="AK2" s="48" t="s">
        <v>43</v>
      </c>
      <c r="AL2" s="48" t="s">
        <v>44</v>
      </c>
      <c r="AM2" s="48" t="s">
        <v>45</v>
      </c>
      <c r="AN2" s="48" t="s">
        <v>46</v>
      </c>
      <c r="AO2" s="48" t="s">
        <v>47</v>
      </c>
      <c r="AP2" s="48" t="s">
        <v>48</v>
      </c>
      <c r="AQ2" s="48" t="s">
        <v>49</v>
      </c>
      <c r="AR2" s="48" t="s">
        <v>43</v>
      </c>
      <c r="AS2" s="48" t="s">
        <v>44</v>
      </c>
      <c r="AT2" s="48" t="s">
        <v>45</v>
      </c>
      <c r="AU2" s="48" t="s">
        <v>46</v>
      </c>
      <c r="AV2" s="48" t="s">
        <v>47</v>
      </c>
      <c r="AW2" s="48" t="s">
        <v>48</v>
      </c>
      <c r="AX2" s="48" t="s">
        <v>49</v>
      </c>
      <c r="AY2" s="48" t="s">
        <v>43</v>
      </c>
      <c r="AZ2" s="48" t="s">
        <v>44</v>
      </c>
      <c r="BA2" s="48" t="s">
        <v>45</v>
      </c>
      <c r="BB2" s="48" t="s">
        <v>46</v>
      </c>
      <c r="BC2" s="48" t="s">
        <v>47</v>
      </c>
      <c r="BD2" s="48" t="s">
        <v>48</v>
      </c>
      <c r="BE2" s="48" t="s">
        <v>49</v>
      </c>
    </row>
    <row r="3" spans="1:57" x14ac:dyDescent="0.25">
      <c r="A3" s="49" t="s">
        <v>29</v>
      </c>
      <c r="B3" s="23">
        <v>1015052.66</v>
      </c>
      <c r="C3" s="23">
        <v>824173.49</v>
      </c>
      <c r="D3" s="23">
        <f>B3-C3</f>
        <v>190879.17000000004</v>
      </c>
      <c r="E3" s="52">
        <f>B3/C3</f>
        <v>1.2316007155241064</v>
      </c>
      <c r="F3" s="23">
        <f>'Objetivos Facturación 2017'!M3</f>
        <v>846228.75</v>
      </c>
      <c r="G3" s="23">
        <f>B3-F3</f>
        <v>168823.91000000003</v>
      </c>
      <c r="H3" s="52">
        <f>B3/F3</f>
        <v>1.1995015059462351</v>
      </c>
      <c r="I3" s="23">
        <v>982588.71</v>
      </c>
      <c r="J3" s="23">
        <v>806934.29</v>
      </c>
      <c r="K3" s="23">
        <f>I3-J3</f>
        <v>175654.41999999993</v>
      </c>
      <c r="L3" s="52">
        <f>I3/J3</f>
        <v>1.2176811943386368</v>
      </c>
      <c r="M3" s="23">
        <f>'Objetivos Facturación 2017'!O3</f>
        <v>817771.5</v>
      </c>
      <c r="N3" s="23">
        <f>I3-M3</f>
        <v>164817.20999999996</v>
      </c>
      <c r="O3" s="52">
        <f>I3/M3</f>
        <v>1.2015443311487377</v>
      </c>
      <c r="P3" s="50"/>
      <c r="Q3" s="23">
        <v>875980.76</v>
      </c>
      <c r="R3" s="50">
        <f>P3-Q3</f>
        <v>-875980.76</v>
      </c>
      <c r="S3" s="50">
        <f>P3/Q3</f>
        <v>0</v>
      </c>
      <c r="T3" s="23">
        <f>'Objetivos Facturación 2017'!Q3</f>
        <v>913627.5</v>
      </c>
      <c r="U3" s="50">
        <f>P3-T3</f>
        <v>-913627.5</v>
      </c>
      <c r="V3" s="50">
        <f>P3/T3</f>
        <v>0</v>
      </c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23">
        <f>SUM(B3+I3+P3+W3+AD3+AK3+AR3)</f>
        <v>1997641.37</v>
      </c>
      <c r="AZ3" s="23">
        <f>C3+J3+Q3+X3+AE3+AL3+AS3</f>
        <v>2507088.54</v>
      </c>
      <c r="BA3" s="23">
        <f>AY3-AZ3</f>
        <v>-509447.16999999993</v>
      </c>
      <c r="BB3" s="52">
        <f>AY3/AZ3</f>
        <v>0.79679729619760464</v>
      </c>
      <c r="BC3" s="23">
        <f>F3+M3+T3+AA3+AH3+AO3+AV3</f>
        <v>2577627.75</v>
      </c>
      <c r="BD3" s="23">
        <f>AY3-BC3</f>
        <v>-579986.37999999989</v>
      </c>
      <c r="BE3" s="52">
        <f>AY3/BC3</f>
        <v>0.77499218806904924</v>
      </c>
    </row>
    <row r="4" spans="1:57" x14ac:dyDescent="0.25">
      <c r="A4" s="49" t="s">
        <v>8</v>
      </c>
      <c r="B4" s="23">
        <v>65552.539999999994</v>
      </c>
      <c r="C4" s="23">
        <v>51225.55</v>
      </c>
      <c r="D4" s="23">
        <f t="shared" ref="D4:D9" si="0">B4-C4</f>
        <v>14326.989999999991</v>
      </c>
      <c r="E4" s="52">
        <f t="shared" ref="E4:E9" si="1">B4/C4</f>
        <v>1.2796844543396799</v>
      </c>
      <c r="F4" s="23">
        <f>'Objetivos Facturación 2017'!M4</f>
        <v>51742.35</v>
      </c>
      <c r="G4" s="23">
        <f t="shared" ref="G4:G9" si="2">B4-F4</f>
        <v>13810.189999999995</v>
      </c>
      <c r="H4" s="52">
        <f t="shared" ref="H4:H9" si="3">B4/F4</f>
        <v>1.266903030109765</v>
      </c>
      <c r="I4" s="23">
        <v>75988.47</v>
      </c>
      <c r="J4" s="23">
        <v>54085.8</v>
      </c>
      <c r="K4" s="23">
        <f t="shared" ref="K4:K9" si="4">I4-J4</f>
        <v>21902.67</v>
      </c>
      <c r="L4" s="52">
        <f t="shared" ref="L4:L9" si="5">I4/J4</f>
        <v>1.4049615610751804</v>
      </c>
      <c r="M4" s="23">
        <f>'Objetivos Facturación 2017'!O4</f>
        <v>51742.35</v>
      </c>
      <c r="N4" s="23">
        <f t="shared" ref="N4:N9" si="6">I4-M4</f>
        <v>24246.120000000003</v>
      </c>
      <c r="O4" s="52">
        <f t="shared" ref="O4:O9" si="7">I4/M4</f>
        <v>1.4685933282891095</v>
      </c>
      <c r="P4" s="50"/>
      <c r="Q4" s="23">
        <v>46107.44</v>
      </c>
      <c r="R4" s="50">
        <f t="shared" ref="R4:R9" si="8">P4-Q4</f>
        <v>-46107.44</v>
      </c>
      <c r="S4" s="50">
        <f t="shared" ref="S4:S9" si="9">P4/Q4</f>
        <v>0</v>
      </c>
      <c r="T4" s="23">
        <f>'Objetivos Facturación 2017'!Q4</f>
        <v>51742.35</v>
      </c>
      <c r="U4" s="50">
        <f t="shared" ref="U4:U9" si="10">P4-T4</f>
        <v>-51742.35</v>
      </c>
      <c r="V4" s="50">
        <f t="shared" ref="V4:V9" si="11">P4/T4</f>
        <v>0</v>
      </c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23">
        <f t="shared" ref="AY4:AY9" si="12">SUM(B4+I4+P4+W4+AD4+AK4+AR4)</f>
        <v>141541.01</v>
      </c>
      <c r="AZ4" s="23">
        <f t="shared" ref="AZ4:AZ9" si="13">C4+J4+Q4+X4+AE4+AL4+AS4</f>
        <v>151418.79</v>
      </c>
      <c r="BA4" s="23">
        <f t="shared" ref="BA4:BA9" si="14">AY4-AZ4</f>
        <v>-9877.7799999999988</v>
      </c>
      <c r="BB4" s="52">
        <f t="shared" ref="BB4:BB9" si="15">AY4/AZ4</f>
        <v>0.93476516355731021</v>
      </c>
      <c r="BC4" s="23">
        <f t="shared" ref="BC4:BC9" si="16">F4+M4+T4+AA4+AH4+AO4+AV4</f>
        <v>155227.04999999999</v>
      </c>
      <c r="BD4" s="23">
        <f t="shared" ref="BD4:BD9" si="17">AY4-BC4</f>
        <v>-13686.039999999979</v>
      </c>
      <c r="BE4" s="52">
        <f t="shared" ref="BE4:BE9" si="18">AY4/BC4</f>
        <v>0.91183211946629161</v>
      </c>
    </row>
    <row r="5" spans="1:57" x14ac:dyDescent="0.25">
      <c r="A5" s="49" t="s">
        <v>7</v>
      </c>
      <c r="B5" s="23">
        <v>4244.99</v>
      </c>
      <c r="C5" s="23">
        <v>1981.04</v>
      </c>
      <c r="D5" s="23">
        <f t="shared" si="0"/>
        <v>2263.9499999999998</v>
      </c>
      <c r="E5" s="52">
        <f t="shared" si="1"/>
        <v>2.1428088276864679</v>
      </c>
      <c r="F5" s="23">
        <f>'Objetivos Facturación 2017'!M5</f>
        <v>3705</v>
      </c>
      <c r="G5" s="23">
        <f t="shared" si="2"/>
        <v>539.98999999999978</v>
      </c>
      <c r="H5" s="52">
        <f t="shared" si="3"/>
        <v>1.1457462887989203</v>
      </c>
      <c r="I5" s="23">
        <v>3122.29</v>
      </c>
      <c r="J5" s="23">
        <v>2762.25</v>
      </c>
      <c r="K5" s="23">
        <f t="shared" si="4"/>
        <v>360.03999999999996</v>
      </c>
      <c r="L5" s="52">
        <f t="shared" si="5"/>
        <v>1.1303430174676441</v>
      </c>
      <c r="M5" s="23">
        <f>'Objetivos Facturación 2017'!O5</f>
        <v>3705</v>
      </c>
      <c r="N5" s="23">
        <f t="shared" si="6"/>
        <v>-582.71</v>
      </c>
      <c r="O5" s="52">
        <f t="shared" si="7"/>
        <v>0.84272334682860994</v>
      </c>
      <c r="P5" s="50"/>
      <c r="Q5" s="23">
        <v>4955.54</v>
      </c>
      <c r="R5" s="50">
        <f t="shared" si="8"/>
        <v>-4955.54</v>
      </c>
      <c r="S5" s="50">
        <f t="shared" si="9"/>
        <v>0</v>
      </c>
      <c r="T5" s="23">
        <f>'Objetivos Facturación 2017'!Q5</f>
        <v>3705</v>
      </c>
      <c r="U5" s="50">
        <f t="shared" si="10"/>
        <v>-3705</v>
      </c>
      <c r="V5" s="50">
        <f t="shared" si="11"/>
        <v>0</v>
      </c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23">
        <f t="shared" si="12"/>
        <v>7367.28</v>
      </c>
      <c r="AZ5" s="23">
        <f t="shared" si="13"/>
        <v>9698.83</v>
      </c>
      <c r="BA5" s="23">
        <f t="shared" si="14"/>
        <v>-2331.5500000000002</v>
      </c>
      <c r="BB5" s="52">
        <f t="shared" si="15"/>
        <v>0.75960502452357659</v>
      </c>
      <c r="BC5" s="23">
        <f t="shared" si="16"/>
        <v>11115</v>
      </c>
      <c r="BD5" s="23">
        <f t="shared" si="17"/>
        <v>-3747.7200000000003</v>
      </c>
      <c r="BE5" s="52">
        <f t="shared" si="18"/>
        <v>0.66282321187584348</v>
      </c>
    </row>
    <row r="6" spans="1:57" x14ac:dyDescent="0.25">
      <c r="A6" s="49" t="s">
        <v>30</v>
      </c>
      <c r="B6" s="23">
        <v>640.19000000000005</v>
      </c>
      <c r="C6" s="23">
        <v>0</v>
      </c>
      <c r="D6" s="23">
        <f t="shared" si="0"/>
        <v>640.19000000000005</v>
      </c>
      <c r="E6" s="52" t="e">
        <f t="shared" si="1"/>
        <v>#DIV/0!</v>
      </c>
      <c r="F6" s="23">
        <f>'Objetivos Facturación 2017'!M6</f>
        <v>0</v>
      </c>
      <c r="G6" s="23">
        <f t="shared" si="2"/>
        <v>640.19000000000005</v>
      </c>
      <c r="H6" s="52" t="e">
        <f t="shared" si="3"/>
        <v>#DIV/0!</v>
      </c>
      <c r="I6" s="23">
        <v>736.04</v>
      </c>
      <c r="J6" s="23">
        <v>122.51</v>
      </c>
      <c r="K6" s="23">
        <f t="shared" si="4"/>
        <v>613.53</v>
      </c>
      <c r="L6" s="52">
        <f t="shared" si="5"/>
        <v>6.007999346992082</v>
      </c>
      <c r="M6" s="23">
        <f>'Objetivos Facturación 2017'!O6</f>
        <v>0</v>
      </c>
      <c r="N6" s="23">
        <f t="shared" si="6"/>
        <v>736.04</v>
      </c>
      <c r="O6" s="52" t="e">
        <f t="shared" si="7"/>
        <v>#DIV/0!</v>
      </c>
      <c r="P6" s="50"/>
      <c r="Q6" s="23">
        <v>469.14</v>
      </c>
      <c r="R6" s="50">
        <f t="shared" si="8"/>
        <v>-469.14</v>
      </c>
      <c r="S6" s="50">
        <f t="shared" si="9"/>
        <v>0</v>
      </c>
      <c r="T6" s="23">
        <f>'Objetivos Facturación 2017'!Q6</f>
        <v>0</v>
      </c>
      <c r="U6" s="50">
        <f t="shared" si="10"/>
        <v>0</v>
      </c>
      <c r="V6" s="50" t="e">
        <f t="shared" si="11"/>
        <v>#DIV/0!</v>
      </c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23">
        <f t="shared" si="12"/>
        <v>1376.23</v>
      </c>
      <c r="AZ6" s="23">
        <f t="shared" si="13"/>
        <v>591.65</v>
      </c>
      <c r="BA6" s="23">
        <f t="shared" si="14"/>
        <v>784.58</v>
      </c>
      <c r="BB6" s="52">
        <f t="shared" si="15"/>
        <v>2.3260880588185584</v>
      </c>
      <c r="BC6" s="23">
        <f t="shared" si="16"/>
        <v>0</v>
      </c>
      <c r="BD6" s="23">
        <f t="shared" si="17"/>
        <v>1376.23</v>
      </c>
      <c r="BE6" s="52" t="e">
        <f t="shared" si="18"/>
        <v>#DIV/0!</v>
      </c>
    </row>
    <row r="7" spans="1:57" x14ac:dyDescent="0.25">
      <c r="A7" s="49" t="s">
        <v>31</v>
      </c>
      <c r="B7" s="23">
        <v>34080.5</v>
      </c>
      <c r="C7" s="23">
        <v>37295.14</v>
      </c>
      <c r="D7" s="23">
        <f t="shared" si="0"/>
        <v>-3214.6399999999994</v>
      </c>
      <c r="E7" s="52">
        <f t="shared" si="1"/>
        <v>0.91380539126545712</v>
      </c>
      <c r="F7" s="23">
        <f>'Objetivos Facturación 2017'!M7</f>
        <v>43314.960000000006</v>
      </c>
      <c r="G7" s="23">
        <f t="shared" si="2"/>
        <v>-9234.4600000000064</v>
      </c>
      <c r="H7" s="52">
        <f t="shared" si="3"/>
        <v>0.78680668295665046</v>
      </c>
      <c r="I7" s="23">
        <v>27203.72</v>
      </c>
      <c r="J7" s="23">
        <v>57496.6</v>
      </c>
      <c r="K7" s="23">
        <f t="shared" si="4"/>
        <v>-30292.879999999997</v>
      </c>
      <c r="L7" s="52">
        <f t="shared" si="5"/>
        <v>0.47313615065934339</v>
      </c>
      <c r="M7" s="23">
        <f>'Objetivos Facturación 2017'!O7</f>
        <v>43314.960000000006</v>
      </c>
      <c r="N7" s="23">
        <f t="shared" si="6"/>
        <v>-16111.240000000005</v>
      </c>
      <c r="O7" s="52">
        <f t="shared" si="7"/>
        <v>0.62804444469070264</v>
      </c>
      <c r="P7" s="50"/>
      <c r="Q7" s="23">
        <v>18476.099999999999</v>
      </c>
      <c r="R7" s="50">
        <f t="shared" si="8"/>
        <v>-18476.099999999999</v>
      </c>
      <c r="S7" s="50">
        <f t="shared" si="9"/>
        <v>0</v>
      </c>
      <c r="T7" s="23">
        <f>'Objetivos Facturación 2017'!Q7</f>
        <v>43314.960000000006</v>
      </c>
      <c r="U7" s="50">
        <f t="shared" si="10"/>
        <v>-43314.960000000006</v>
      </c>
      <c r="V7" s="50">
        <f t="shared" si="11"/>
        <v>0</v>
      </c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23">
        <f t="shared" si="12"/>
        <v>61284.22</v>
      </c>
      <c r="AZ7" s="23">
        <f t="shared" si="13"/>
        <v>113267.84</v>
      </c>
      <c r="BA7" s="23">
        <f t="shared" si="14"/>
        <v>-51983.619999999995</v>
      </c>
      <c r="BB7" s="52">
        <f t="shared" si="15"/>
        <v>0.54105578423672596</v>
      </c>
      <c r="BC7" s="23">
        <f t="shared" si="16"/>
        <v>129944.88000000002</v>
      </c>
      <c r="BD7" s="23">
        <f t="shared" si="17"/>
        <v>-68660.660000000018</v>
      </c>
      <c r="BE7" s="52">
        <f t="shared" si="18"/>
        <v>0.47161704254911768</v>
      </c>
    </row>
    <row r="8" spans="1:57" x14ac:dyDescent="0.25">
      <c r="A8" s="49" t="s">
        <v>9</v>
      </c>
      <c r="B8" s="23">
        <v>12518.37</v>
      </c>
      <c r="C8" s="23">
        <v>11744.81</v>
      </c>
      <c r="D8" s="23">
        <f t="shared" si="0"/>
        <v>773.56000000000131</v>
      </c>
      <c r="E8" s="52">
        <f t="shared" si="1"/>
        <v>1.0658639858797205</v>
      </c>
      <c r="F8" s="23">
        <f>'Objetivos Facturación 2017'!M8</f>
        <v>15609</v>
      </c>
      <c r="G8" s="23">
        <f t="shared" si="2"/>
        <v>-3090.6299999999992</v>
      </c>
      <c r="H8" s="52">
        <f t="shared" si="3"/>
        <v>0.80199692485104757</v>
      </c>
      <c r="I8" s="23">
        <v>11037.96</v>
      </c>
      <c r="J8" s="23">
        <v>10072.719999999999</v>
      </c>
      <c r="K8" s="23">
        <f t="shared" si="4"/>
        <v>965.23999999999978</v>
      </c>
      <c r="L8" s="52">
        <f t="shared" si="5"/>
        <v>1.0958271450015487</v>
      </c>
      <c r="M8" s="23">
        <f>'Objetivos Facturación 2017'!O8</f>
        <v>15609</v>
      </c>
      <c r="N8" s="23">
        <f t="shared" si="6"/>
        <v>-4571.0400000000009</v>
      </c>
      <c r="O8" s="52">
        <f t="shared" si="7"/>
        <v>0.70715356525081674</v>
      </c>
      <c r="P8" s="50"/>
      <c r="Q8" s="23">
        <v>13265.29</v>
      </c>
      <c r="R8" s="50">
        <f t="shared" si="8"/>
        <v>-13265.29</v>
      </c>
      <c r="S8" s="50">
        <f t="shared" si="9"/>
        <v>0</v>
      </c>
      <c r="T8" s="23">
        <f>'Objetivos Facturación 2017'!Q8</f>
        <v>15609</v>
      </c>
      <c r="U8" s="50">
        <f t="shared" si="10"/>
        <v>-15609</v>
      </c>
      <c r="V8" s="50">
        <f t="shared" si="11"/>
        <v>0</v>
      </c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23">
        <f t="shared" si="12"/>
        <v>23556.33</v>
      </c>
      <c r="AZ8" s="23">
        <f t="shared" si="13"/>
        <v>35082.82</v>
      </c>
      <c r="BA8" s="23">
        <f t="shared" si="14"/>
        <v>-11526.489999999998</v>
      </c>
      <c r="BB8" s="52">
        <f t="shared" si="15"/>
        <v>0.67144915944613348</v>
      </c>
      <c r="BC8" s="23">
        <f t="shared" si="16"/>
        <v>46827</v>
      </c>
      <c r="BD8" s="23">
        <f t="shared" si="17"/>
        <v>-23270.67</v>
      </c>
      <c r="BE8" s="52">
        <f t="shared" si="18"/>
        <v>0.50305016336728814</v>
      </c>
    </row>
    <row r="9" spans="1:57" x14ac:dyDescent="0.25">
      <c r="A9" s="49" t="s">
        <v>6</v>
      </c>
      <c r="B9" s="23">
        <v>10608.77</v>
      </c>
      <c r="C9" s="23">
        <v>8612.23</v>
      </c>
      <c r="D9" s="23">
        <f t="shared" si="0"/>
        <v>1996.5400000000009</v>
      </c>
      <c r="E9" s="52">
        <f t="shared" si="1"/>
        <v>1.2318261356234101</v>
      </c>
      <c r="F9" s="23">
        <f>'Objetivos Facturación 2017'!M9</f>
        <v>11708</v>
      </c>
      <c r="G9" s="23">
        <f t="shared" si="2"/>
        <v>-1099.2299999999996</v>
      </c>
      <c r="H9" s="52">
        <f t="shared" si="3"/>
        <v>0.90611291424666895</v>
      </c>
      <c r="I9" s="23">
        <v>10306.11</v>
      </c>
      <c r="J9" s="23">
        <v>8417.66</v>
      </c>
      <c r="K9" s="23">
        <f t="shared" si="4"/>
        <v>1888.4500000000007</v>
      </c>
      <c r="L9" s="52">
        <f t="shared" si="5"/>
        <v>1.2243438200164893</v>
      </c>
      <c r="M9" s="23">
        <f>'Objetivos Facturación 2017'!O9</f>
        <v>11708</v>
      </c>
      <c r="N9" s="23">
        <f t="shared" si="6"/>
        <v>-1401.8899999999994</v>
      </c>
      <c r="O9" s="52">
        <f t="shared" si="7"/>
        <v>0.88026221387085757</v>
      </c>
      <c r="P9" s="50"/>
      <c r="Q9" s="23">
        <v>10974.97</v>
      </c>
      <c r="R9" s="50">
        <f t="shared" si="8"/>
        <v>-10974.97</v>
      </c>
      <c r="S9" s="50">
        <f t="shared" si="9"/>
        <v>0</v>
      </c>
      <c r="T9" s="23">
        <f>'Objetivos Facturación 2017'!Q9</f>
        <v>11708</v>
      </c>
      <c r="U9" s="50">
        <f t="shared" si="10"/>
        <v>-11708</v>
      </c>
      <c r="V9" s="50">
        <f t="shared" si="11"/>
        <v>0</v>
      </c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23">
        <f t="shared" si="12"/>
        <v>20914.88</v>
      </c>
      <c r="AZ9" s="23">
        <f t="shared" si="13"/>
        <v>28004.86</v>
      </c>
      <c r="BA9" s="23">
        <f t="shared" si="14"/>
        <v>-7089.98</v>
      </c>
      <c r="BB9" s="52">
        <f t="shared" si="15"/>
        <v>0.74683037158550336</v>
      </c>
      <c r="BC9" s="23">
        <f t="shared" si="16"/>
        <v>35124</v>
      </c>
      <c r="BD9" s="23">
        <f t="shared" si="17"/>
        <v>-14209.119999999999</v>
      </c>
      <c r="BE9" s="52">
        <f t="shared" si="18"/>
        <v>0.59545837603917551</v>
      </c>
    </row>
    <row r="10" spans="1:57" x14ac:dyDescent="0.25">
      <c r="A10" s="1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 ht="15" customHeight="1" x14ac:dyDescent="0.25">
      <c r="A12" s="59" t="s">
        <v>2</v>
      </c>
      <c r="B12" s="60" t="s">
        <v>50</v>
      </c>
      <c r="C12" s="60"/>
      <c r="D12" s="60"/>
      <c r="E12" s="60"/>
      <c r="F12" s="60"/>
      <c r="G12" s="60"/>
      <c r="H12" s="60"/>
      <c r="I12" s="61" t="s">
        <v>42</v>
      </c>
      <c r="J12" s="62"/>
      <c r="K12" s="62"/>
      <c r="L12" s="62"/>
      <c r="M12" s="62"/>
      <c r="N12" s="62"/>
      <c r="O12" s="63"/>
      <c r="P12" s="60" t="s">
        <v>51</v>
      </c>
      <c r="Q12" s="60"/>
      <c r="R12" s="60"/>
      <c r="S12" s="60"/>
      <c r="T12" s="60"/>
      <c r="U12" s="60"/>
      <c r="V12" s="60"/>
      <c r="W12" s="60" t="s">
        <v>52</v>
      </c>
      <c r="X12" s="60"/>
      <c r="Y12" s="60"/>
      <c r="Z12" s="60"/>
      <c r="AA12" s="60"/>
      <c r="AB12" s="60"/>
      <c r="AC12" s="60"/>
      <c r="AD12" s="60" t="s">
        <v>53</v>
      </c>
      <c r="AE12" s="60"/>
      <c r="AF12" s="60"/>
      <c r="AG12" s="60"/>
      <c r="AH12" s="60"/>
      <c r="AI12" s="60"/>
      <c r="AJ12" s="60"/>
      <c r="AK12" s="60" t="s">
        <v>54</v>
      </c>
      <c r="AL12" s="60"/>
      <c r="AM12" s="60"/>
      <c r="AN12" s="60"/>
      <c r="AO12" s="60"/>
      <c r="AP12" s="60"/>
      <c r="AQ12" s="60"/>
      <c r="AR12" s="60" t="s">
        <v>55</v>
      </c>
      <c r="AS12" s="60"/>
      <c r="AT12" s="60"/>
      <c r="AU12" s="60"/>
      <c r="AV12" s="60"/>
      <c r="AW12" s="60"/>
      <c r="AX12" s="60"/>
      <c r="AY12" s="60" t="s">
        <v>56</v>
      </c>
      <c r="AZ12" s="60"/>
      <c r="BA12" s="60"/>
      <c r="BB12" s="60"/>
      <c r="BC12" s="60"/>
      <c r="BD12" s="60"/>
      <c r="BE12" s="60"/>
    </row>
    <row r="13" spans="1:57" ht="15.75" customHeight="1" x14ac:dyDescent="0.25">
      <c r="A13" s="59"/>
      <c r="B13" s="48" t="s">
        <v>43</v>
      </c>
      <c r="C13" s="48" t="s">
        <v>44</v>
      </c>
      <c r="D13" s="48" t="s">
        <v>45</v>
      </c>
      <c r="E13" s="48" t="s">
        <v>46</v>
      </c>
      <c r="F13" s="48" t="s">
        <v>47</v>
      </c>
      <c r="G13" s="48" t="s">
        <v>48</v>
      </c>
      <c r="H13" s="53" t="s">
        <v>49</v>
      </c>
      <c r="I13" s="48" t="s">
        <v>43</v>
      </c>
      <c r="J13" s="48" t="s">
        <v>44</v>
      </c>
      <c r="K13" s="48" t="s">
        <v>45</v>
      </c>
      <c r="L13" s="48" t="s">
        <v>46</v>
      </c>
      <c r="M13" s="48" t="s">
        <v>47</v>
      </c>
      <c r="N13" s="48" t="s">
        <v>48</v>
      </c>
      <c r="O13" s="48" t="s">
        <v>49</v>
      </c>
      <c r="P13" s="48" t="s">
        <v>43</v>
      </c>
      <c r="Q13" s="48" t="s">
        <v>44</v>
      </c>
      <c r="R13" s="48" t="s">
        <v>45</v>
      </c>
      <c r="S13" s="48" t="s">
        <v>46</v>
      </c>
      <c r="T13" s="48" t="s">
        <v>47</v>
      </c>
      <c r="U13" s="48" t="s">
        <v>48</v>
      </c>
      <c r="V13" s="48" t="s">
        <v>49</v>
      </c>
      <c r="W13" s="48" t="s">
        <v>43</v>
      </c>
      <c r="X13" s="48" t="s">
        <v>44</v>
      </c>
      <c r="Y13" s="48" t="s">
        <v>45</v>
      </c>
      <c r="Z13" s="48" t="s">
        <v>46</v>
      </c>
      <c r="AA13" s="48" t="s">
        <v>47</v>
      </c>
      <c r="AB13" s="48" t="s">
        <v>48</v>
      </c>
      <c r="AC13" s="48" t="s">
        <v>49</v>
      </c>
      <c r="AD13" s="48" t="s">
        <v>43</v>
      </c>
      <c r="AE13" s="48" t="s">
        <v>44</v>
      </c>
      <c r="AF13" s="48" t="s">
        <v>45</v>
      </c>
      <c r="AG13" s="48" t="s">
        <v>46</v>
      </c>
      <c r="AH13" s="48" t="s">
        <v>47</v>
      </c>
      <c r="AI13" s="48" t="s">
        <v>48</v>
      </c>
      <c r="AJ13" s="48" t="s">
        <v>49</v>
      </c>
      <c r="AK13" s="48" t="s">
        <v>43</v>
      </c>
      <c r="AL13" s="48" t="s">
        <v>44</v>
      </c>
      <c r="AM13" s="48" t="s">
        <v>45</v>
      </c>
      <c r="AN13" s="48" t="s">
        <v>46</v>
      </c>
      <c r="AO13" s="48" t="s">
        <v>47</v>
      </c>
      <c r="AP13" s="48" t="s">
        <v>48</v>
      </c>
      <c r="AQ13" s="48" t="s">
        <v>49</v>
      </c>
      <c r="AR13" s="48" t="s">
        <v>43</v>
      </c>
      <c r="AS13" s="48" t="s">
        <v>44</v>
      </c>
      <c r="AT13" s="48" t="s">
        <v>45</v>
      </c>
      <c r="AU13" s="48" t="s">
        <v>46</v>
      </c>
      <c r="AV13" s="48" t="s">
        <v>47</v>
      </c>
      <c r="AW13" s="48" t="s">
        <v>48</v>
      </c>
      <c r="AX13" s="48" t="s">
        <v>49</v>
      </c>
      <c r="AY13" s="48" t="s">
        <v>43</v>
      </c>
      <c r="AZ13" s="48" t="s">
        <v>44</v>
      </c>
      <c r="BA13" s="48" t="s">
        <v>45</v>
      </c>
      <c r="BB13" s="48" t="s">
        <v>46</v>
      </c>
      <c r="BC13" s="48" t="s">
        <v>47</v>
      </c>
      <c r="BD13" s="48" t="s">
        <v>48</v>
      </c>
      <c r="BE13" s="48" t="s">
        <v>49</v>
      </c>
    </row>
    <row r="14" spans="1:57" x14ac:dyDescent="0.25">
      <c r="A14" s="49" t="s">
        <v>29</v>
      </c>
      <c r="B14" s="23">
        <v>2983739.15</v>
      </c>
      <c r="C14" s="23">
        <v>3305596.63</v>
      </c>
      <c r="D14" s="23">
        <f>B14-C14</f>
        <v>-321857.48</v>
      </c>
      <c r="E14" s="52">
        <f>B14/C14</f>
        <v>0.90263256046458396</v>
      </c>
      <c r="F14" s="23">
        <f>'Objetivos Facturación 2017'!M14</f>
        <v>3921109.5</v>
      </c>
      <c r="G14" s="23">
        <f>B14-F14</f>
        <v>-937370.35000000009</v>
      </c>
      <c r="H14" s="52">
        <f>B14/F14</f>
        <v>0.7609425725040323</v>
      </c>
      <c r="I14" s="23">
        <v>3522829.32</v>
      </c>
      <c r="J14" s="23">
        <v>2630477.0699999998</v>
      </c>
      <c r="K14" s="23">
        <f>I14-J14</f>
        <v>892352.25</v>
      </c>
      <c r="L14" s="52">
        <f>I14/J14</f>
        <v>1.339235897616093</v>
      </c>
      <c r="M14" s="23">
        <f>'Objetivos Facturación 2017'!O14</f>
        <v>3506232.75</v>
      </c>
      <c r="N14" s="23">
        <f>I14-M14</f>
        <v>16596.569999999832</v>
      </c>
      <c r="O14" s="52">
        <f>I14/M14</f>
        <v>1.0047334478864816</v>
      </c>
      <c r="P14" s="50"/>
      <c r="Q14" s="23">
        <v>2532200.13</v>
      </c>
      <c r="R14" s="50">
        <f>P14-Q14</f>
        <v>-2532200.13</v>
      </c>
      <c r="S14" s="50">
        <f>P14/Q14</f>
        <v>0</v>
      </c>
      <c r="T14" s="23">
        <f>'Objetivos Facturación 2017'!Q14</f>
        <v>3360951</v>
      </c>
      <c r="U14" s="50">
        <f>P14-T14</f>
        <v>-3360951</v>
      </c>
      <c r="V14" s="50">
        <f>P14/T14</f>
        <v>0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23">
        <f>SUM(B14+I14+P14+W14+AD14+AK14+AR14)</f>
        <v>6506568.4699999997</v>
      </c>
      <c r="AZ14" s="23">
        <f>C14+J14+Q14+X14+AE14+AL14+AS14</f>
        <v>8468273.8299999982</v>
      </c>
      <c r="BA14" s="23">
        <f>AY14-AZ14</f>
        <v>-1961705.3599999985</v>
      </c>
      <c r="BB14" s="50">
        <f>AY14/AZ14</f>
        <v>0.76834648957023644</v>
      </c>
      <c r="BC14" s="23">
        <f>F14+M14+T14+AA14+AH14+AO14+AV14</f>
        <v>10788293.25</v>
      </c>
      <c r="BD14" s="23">
        <f>AY14-BC14</f>
        <v>-4281724.78</v>
      </c>
      <c r="BE14" s="52">
        <f>AY14/BC14</f>
        <v>0.60311379374119256</v>
      </c>
    </row>
    <row r="15" spans="1:57" x14ac:dyDescent="0.25">
      <c r="A15" s="49" t="s">
        <v>8</v>
      </c>
      <c r="B15" s="23">
        <v>224512.42</v>
      </c>
      <c r="C15" s="23">
        <v>272063.8</v>
      </c>
      <c r="D15" s="23">
        <f t="shared" ref="D15:D20" si="19">B15-C15</f>
        <v>-47551.379999999976</v>
      </c>
      <c r="E15" s="52">
        <f t="shared" ref="E15:E20" si="20">B15/C15</f>
        <v>0.82521974625069572</v>
      </c>
      <c r="F15" s="23">
        <f>'Objetivos Facturación 2017'!M15</f>
        <v>304182.3</v>
      </c>
      <c r="G15" s="23">
        <f t="shared" ref="G15:G20" si="21">B15-F15</f>
        <v>-79669.879999999976</v>
      </c>
      <c r="H15" s="52">
        <f t="shared" ref="H15:H20" si="22">B15/F15</f>
        <v>0.73808508910610515</v>
      </c>
      <c r="I15" s="23">
        <v>254307.28</v>
      </c>
      <c r="J15" s="23">
        <v>196150.14</v>
      </c>
      <c r="K15" s="23">
        <f t="shared" ref="K15:K20" si="23">I15-J15</f>
        <v>58157.139999999985</v>
      </c>
      <c r="L15" s="52">
        <f t="shared" ref="L15:L20" si="24">I15/J15</f>
        <v>1.2964929823654472</v>
      </c>
      <c r="M15" s="23">
        <f>'Objetivos Facturación 2017'!O15</f>
        <v>304182.3</v>
      </c>
      <c r="N15" s="23">
        <f t="shared" ref="N15:N20" si="25">I15-M15</f>
        <v>-49875.01999999999</v>
      </c>
      <c r="O15" s="52">
        <f t="shared" ref="O15:O20" si="26">I15/M15</f>
        <v>0.83603575881962888</v>
      </c>
      <c r="P15" s="50"/>
      <c r="Q15" s="23">
        <v>118162.78</v>
      </c>
      <c r="R15" s="50">
        <f t="shared" ref="R15:R20" si="27">P15-Q15</f>
        <v>-118162.78</v>
      </c>
      <c r="S15" s="50">
        <f t="shared" ref="S15:S20" si="28">P15/Q15</f>
        <v>0</v>
      </c>
      <c r="T15" s="23">
        <f>'Objetivos Facturación 2017'!Q15</f>
        <v>304182.3</v>
      </c>
      <c r="U15" s="50">
        <f t="shared" ref="U15:U20" si="29">P15-T15</f>
        <v>-304182.3</v>
      </c>
      <c r="V15" s="50">
        <f t="shared" ref="V15:V20" si="30">P15/T15</f>
        <v>0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23">
        <f t="shared" ref="AY15:AY20" si="31">SUM(B15+I15+P15+W15+AD15+AK15+AR15)</f>
        <v>478819.7</v>
      </c>
      <c r="AZ15" s="23">
        <f t="shared" ref="AZ15:AZ20" si="32">C15+J15+Q15+X15+AE15+AL15+AS15</f>
        <v>586376.72</v>
      </c>
      <c r="BA15" s="23">
        <f t="shared" ref="BA15:BA20" si="33">AY15-AZ15</f>
        <v>-107557.01999999996</v>
      </c>
      <c r="BB15" s="50">
        <f t="shared" ref="BB15:BB20" si="34">AY15/AZ15</f>
        <v>0.81657351608365358</v>
      </c>
      <c r="BC15" s="23">
        <f t="shared" ref="BC15:BC20" si="35">F15+M15+T15+AA15+AH15+AO15+AV15</f>
        <v>912546.89999999991</v>
      </c>
      <c r="BD15" s="23">
        <f t="shared" ref="BD15:BD20" si="36">AY15-BC15</f>
        <v>-433727.1999999999</v>
      </c>
      <c r="BE15" s="52">
        <f t="shared" ref="BE15:BE20" si="37">AY15/BC15</f>
        <v>0.52470694930857809</v>
      </c>
    </row>
    <row r="16" spans="1:57" x14ac:dyDescent="0.25">
      <c r="A16" s="49" t="s">
        <v>7</v>
      </c>
      <c r="B16" s="23">
        <v>205368.17</v>
      </c>
      <c r="C16" s="23">
        <v>299759.70600000001</v>
      </c>
      <c r="D16" s="23">
        <f t="shared" si="19"/>
        <v>-94391.535999999993</v>
      </c>
      <c r="E16" s="52">
        <f t="shared" si="20"/>
        <v>0.68510932553423309</v>
      </c>
      <c r="F16" s="23">
        <f>'Objetivos Facturación 2017'!M16</f>
        <v>361871.25</v>
      </c>
      <c r="G16" s="23">
        <f t="shared" si="21"/>
        <v>-156503.07999999999</v>
      </c>
      <c r="H16" s="52">
        <f t="shared" si="22"/>
        <v>0.56751723161207202</v>
      </c>
      <c r="I16" s="23">
        <v>271017.33</v>
      </c>
      <c r="J16" s="23">
        <v>258760.71</v>
      </c>
      <c r="K16" s="23">
        <f t="shared" si="23"/>
        <v>12256.620000000024</v>
      </c>
      <c r="L16" s="52">
        <f t="shared" si="24"/>
        <v>1.0473666191439961</v>
      </c>
      <c r="M16" s="23">
        <f>'Objetivos Facturación 2017'!O16</f>
        <v>363918.75</v>
      </c>
      <c r="N16" s="23">
        <f t="shared" si="25"/>
        <v>-92901.419999999984</v>
      </c>
      <c r="O16" s="52">
        <f t="shared" si="26"/>
        <v>0.74471933639033439</v>
      </c>
      <c r="P16" s="50"/>
      <c r="Q16" s="23">
        <v>232369.53</v>
      </c>
      <c r="R16" s="50">
        <f t="shared" si="27"/>
        <v>-232369.53</v>
      </c>
      <c r="S16" s="50">
        <f t="shared" si="28"/>
        <v>0</v>
      </c>
      <c r="T16" s="23">
        <f>'Objetivos Facturación 2017'!Q16</f>
        <v>355972.5</v>
      </c>
      <c r="U16" s="50">
        <f t="shared" si="29"/>
        <v>-355972.5</v>
      </c>
      <c r="V16" s="50">
        <f t="shared" si="30"/>
        <v>0</v>
      </c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23">
        <f t="shared" si="31"/>
        <v>476385.5</v>
      </c>
      <c r="AZ16" s="23">
        <f t="shared" si="32"/>
        <v>790889.946</v>
      </c>
      <c r="BA16" s="23">
        <f t="shared" si="33"/>
        <v>-314504.446</v>
      </c>
      <c r="BB16" s="50">
        <f t="shared" si="34"/>
        <v>0.60234107464554876</v>
      </c>
      <c r="BC16" s="23">
        <f t="shared" si="35"/>
        <v>1081762.5</v>
      </c>
      <c r="BD16" s="23">
        <f t="shared" si="36"/>
        <v>-605377</v>
      </c>
      <c r="BE16" s="52">
        <f t="shared" si="37"/>
        <v>0.44037901110456318</v>
      </c>
    </row>
    <row r="17" spans="1:57" x14ac:dyDescent="0.25">
      <c r="A17" s="49" t="s">
        <v>30</v>
      </c>
      <c r="B17" s="23">
        <v>58524.69</v>
      </c>
      <c r="C17" s="23">
        <v>65141.656000000003</v>
      </c>
      <c r="D17" s="23">
        <f t="shared" si="19"/>
        <v>-6616.9660000000003</v>
      </c>
      <c r="E17" s="52">
        <f t="shared" si="20"/>
        <v>0.89842189458616162</v>
      </c>
      <c r="F17" s="23">
        <f>'Objetivos Facturación 2017'!M17</f>
        <v>71820.399999999994</v>
      </c>
      <c r="G17" s="23">
        <f t="shared" si="21"/>
        <v>-13295.709999999992</v>
      </c>
      <c r="H17" s="52">
        <f t="shared" si="22"/>
        <v>0.81487557852643544</v>
      </c>
      <c r="I17" s="23">
        <v>91125.74</v>
      </c>
      <c r="J17" s="23">
        <v>41941.19</v>
      </c>
      <c r="K17" s="23">
        <f t="shared" si="23"/>
        <v>49184.55</v>
      </c>
      <c r="L17" s="52">
        <f t="shared" si="24"/>
        <v>2.1727027773890057</v>
      </c>
      <c r="M17" s="23">
        <f>'Objetivos Facturación 2017'!O17</f>
        <v>71820.399999999994</v>
      </c>
      <c r="N17" s="23">
        <f t="shared" si="25"/>
        <v>19305.340000000011</v>
      </c>
      <c r="O17" s="52">
        <f t="shared" si="26"/>
        <v>1.2688002294612675</v>
      </c>
      <c r="P17" s="50"/>
      <c r="Q17" s="23">
        <v>33868.25</v>
      </c>
      <c r="R17" s="50">
        <f t="shared" si="27"/>
        <v>-33868.25</v>
      </c>
      <c r="S17" s="50">
        <f t="shared" si="28"/>
        <v>0</v>
      </c>
      <c r="T17" s="23">
        <f>'Objetivos Facturación 2017'!Q17</f>
        <v>71820.399999999994</v>
      </c>
      <c r="U17" s="50">
        <f t="shared" si="29"/>
        <v>-71820.399999999994</v>
      </c>
      <c r="V17" s="50">
        <f t="shared" si="30"/>
        <v>0</v>
      </c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23">
        <f t="shared" si="31"/>
        <v>149650.43</v>
      </c>
      <c r="AZ17" s="23">
        <f t="shared" si="32"/>
        <v>140951.09600000002</v>
      </c>
      <c r="BA17" s="23">
        <f t="shared" si="33"/>
        <v>8699.3339999999735</v>
      </c>
      <c r="BB17" s="50">
        <f t="shared" si="34"/>
        <v>1.0617188106149948</v>
      </c>
      <c r="BC17" s="23">
        <f t="shared" si="35"/>
        <v>215461.19999999998</v>
      </c>
      <c r="BD17" s="23">
        <f t="shared" si="36"/>
        <v>-65810.76999999999</v>
      </c>
      <c r="BE17" s="52">
        <f t="shared" si="37"/>
        <v>0.69455860266256753</v>
      </c>
    </row>
    <row r="18" spans="1:57" x14ac:dyDescent="0.25">
      <c r="A18" s="49" t="s">
        <v>31</v>
      </c>
      <c r="B18" s="23">
        <v>12899.72</v>
      </c>
      <c r="C18" s="23">
        <v>8328.7999999999993</v>
      </c>
      <c r="D18" s="23">
        <f t="shared" si="19"/>
        <v>4570.92</v>
      </c>
      <c r="E18" s="52">
        <f t="shared" si="20"/>
        <v>1.5488089520699262</v>
      </c>
      <c r="F18" s="23">
        <f>'Objetivos Facturación 2017'!M18</f>
        <v>34429.840000000004</v>
      </c>
      <c r="G18" s="23">
        <f t="shared" si="21"/>
        <v>-21530.120000000003</v>
      </c>
      <c r="H18" s="52">
        <f t="shared" si="22"/>
        <v>0.37466685874810912</v>
      </c>
      <c r="I18" s="23">
        <v>23143.05</v>
      </c>
      <c r="J18" s="23">
        <v>11598.66</v>
      </c>
      <c r="K18" s="23">
        <f t="shared" si="23"/>
        <v>11544.39</v>
      </c>
      <c r="L18" s="52">
        <f t="shared" si="24"/>
        <v>1.9953210112202615</v>
      </c>
      <c r="M18" s="23">
        <f>'Objetivos Facturación 2017'!O18</f>
        <v>34429.840000000004</v>
      </c>
      <c r="N18" s="23">
        <f t="shared" si="25"/>
        <v>-11286.790000000005</v>
      </c>
      <c r="O18" s="52">
        <f t="shared" si="26"/>
        <v>0.67218000432183234</v>
      </c>
      <c r="P18" s="50"/>
      <c r="Q18" s="23">
        <v>17752.810000000001</v>
      </c>
      <c r="R18" s="50">
        <f t="shared" si="27"/>
        <v>-17752.810000000001</v>
      </c>
      <c r="S18" s="50">
        <f t="shared" si="28"/>
        <v>0</v>
      </c>
      <c r="T18" s="23">
        <f>'Objetivos Facturación 2017'!Q18</f>
        <v>34429.840000000004</v>
      </c>
      <c r="U18" s="50">
        <f t="shared" si="29"/>
        <v>-34429.840000000004</v>
      </c>
      <c r="V18" s="50">
        <f t="shared" si="30"/>
        <v>0</v>
      </c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23">
        <f t="shared" si="31"/>
        <v>36042.769999999997</v>
      </c>
      <c r="AZ18" s="23">
        <f t="shared" si="32"/>
        <v>37680.270000000004</v>
      </c>
      <c r="BA18" s="23">
        <f t="shared" si="33"/>
        <v>-1637.5000000000073</v>
      </c>
      <c r="BB18" s="50">
        <f t="shared" si="34"/>
        <v>0.95654224346056949</v>
      </c>
      <c r="BC18" s="23">
        <f t="shared" si="35"/>
        <v>103289.52000000002</v>
      </c>
      <c r="BD18" s="23">
        <f t="shared" si="36"/>
        <v>-67246.750000000029</v>
      </c>
      <c r="BE18" s="52">
        <f t="shared" si="37"/>
        <v>0.34894895435664713</v>
      </c>
    </row>
    <row r="19" spans="1:57" x14ac:dyDescent="0.25">
      <c r="A19" s="49" t="s">
        <v>9</v>
      </c>
      <c r="B19" s="23">
        <v>7546.86</v>
      </c>
      <c r="C19" s="23">
        <v>4216.9799999999996</v>
      </c>
      <c r="D19" s="23">
        <f t="shared" si="19"/>
        <v>3329.88</v>
      </c>
      <c r="E19" s="52">
        <f t="shared" si="20"/>
        <v>1.7896361851372311</v>
      </c>
      <c r="F19" s="23">
        <f>'Objetivos Facturación 2017'!M19</f>
        <v>9933</v>
      </c>
      <c r="G19" s="23">
        <f t="shared" si="21"/>
        <v>-2386.1400000000003</v>
      </c>
      <c r="H19" s="52">
        <f t="shared" si="22"/>
        <v>0.7597765025672002</v>
      </c>
      <c r="I19" s="23">
        <v>5322.92</v>
      </c>
      <c r="J19" s="23">
        <v>9458.8700000000008</v>
      </c>
      <c r="K19" s="23">
        <f t="shared" si="23"/>
        <v>-4135.9500000000007</v>
      </c>
      <c r="L19" s="52">
        <f t="shared" si="24"/>
        <v>0.56274375268927468</v>
      </c>
      <c r="M19" s="23">
        <f>'Objetivos Facturación 2017'!O19</f>
        <v>9933</v>
      </c>
      <c r="N19" s="23">
        <f t="shared" si="25"/>
        <v>-4610.08</v>
      </c>
      <c r="O19" s="52">
        <f t="shared" si="26"/>
        <v>0.53588241216148191</v>
      </c>
      <c r="P19" s="50"/>
      <c r="Q19" s="23">
        <v>10504.69</v>
      </c>
      <c r="R19" s="50">
        <f t="shared" si="27"/>
        <v>-10504.69</v>
      </c>
      <c r="S19" s="50">
        <f t="shared" si="28"/>
        <v>0</v>
      </c>
      <c r="T19" s="23">
        <f>'Objetivos Facturación 2017'!Q19</f>
        <v>9933</v>
      </c>
      <c r="U19" s="50">
        <f t="shared" si="29"/>
        <v>-9933</v>
      </c>
      <c r="V19" s="50">
        <f t="shared" si="30"/>
        <v>0</v>
      </c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23">
        <f t="shared" si="31"/>
        <v>12869.779999999999</v>
      </c>
      <c r="AZ19" s="23">
        <f t="shared" si="32"/>
        <v>24180.54</v>
      </c>
      <c r="BA19" s="23">
        <f t="shared" si="33"/>
        <v>-11310.760000000002</v>
      </c>
      <c r="BB19" s="50">
        <f t="shared" si="34"/>
        <v>0.53223707989978708</v>
      </c>
      <c r="BC19" s="23">
        <f t="shared" si="35"/>
        <v>29799</v>
      </c>
      <c r="BD19" s="23">
        <f t="shared" si="36"/>
        <v>-16929.22</v>
      </c>
      <c r="BE19" s="52">
        <f t="shared" si="37"/>
        <v>0.4318863049095607</v>
      </c>
    </row>
    <row r="20" spans="1:57" x14ac:dyDescent="0.25">
      <c r="A20" s="49" t="s">
        <v>6</v>
      </c>
      <c r="B20" s="23">
        <v>2566.3000000000002</v>
      </c>
      <c r="C20" s="23">
        <v>2787.15</v>
      </c>
      <c r="D20" s="23">
        <f t="shared" si="19"/>
        <v>-220.84999999999991</v>
      </c>
      <c r="E20" s="52">
        <f t="shared" si="20"/>
        <v>0.92076135120104774</v>
      </c>
      <c r="F20" s="23">
        <f>'Objetivos Facturación 2017'!M20</f>
        <v>11708</v>
      </c>
      <c r="G20" s="23">
        <f t="shared" si="21"/>
        <v>-9141.7000000000007</v>
      </c>
      <c r="H20" s="52">
        <f t="shared" si="22"/>
        <v>0.21919200546634782</v>
      </c>
      <c r="I20" s="23">
        <v>4122.49</v>
      </c>
      <c r="J20" s="23">
        <v>7239.94</v>
      </c>
      <c r="K20" s="23">
        <f t="shared" si="23"/>
        <v>-3117.45</v>
      </c>
      <c r="L20" s="52">
        <f t="shared" si="24"/>
        <v>0.56940941499515185</v>
      </c>
      <c r="M20" s="23">
        <f>'Objetivos Facturación 2017'!O20</f>
        <v>11708</v>
      </c>
      <c r="N20" s="23">
        <f t="shared" si="25"/>
        <v>-7585.51</v>
      </c>
      <c r="O20" s="52">
        <f t="shared" si="26"/>
        <v>0.35210881448582165</v>
      </c>
      <c r="P20" s="50"/>
      <c r="Q20" s="23">
        <v>4827.83</v>
      </c>
      <c r="R20" s="50">
        <f t="shared" si="27"/>
        <v>-4827.83</v>
      </c>
      <c r="S20" s="50">
        <f t="shared" si="28"/>
        <v>0</v>
      </c>
      <c r="T20" s="23">
        <f>'Objetivos Facturación 2017'!Q20</f>
        <v>11708</v>
      </c>
      <c r="U20" s="50">
        <f t="shared" si="29"/>
        <v>-11708</v>
      </c>
      <c r="V20" s="50">
        <f t="shared" si="30"/>
        <v>0</v>
      </c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23">
        <f t="shared" si="31"/>
        <v>6688.79</v>
      </c>
      <c r="AZ20" s="23">
        <f t="shared" si="32"/>
        <v>14854.92</v>
      </c>
      <c r="BA20" s="23">
        <f t="shared" si="33"/>
        <v>-8166.13</v>
      </c>
      <c r="BB20" s="50">
        <f t="shared" si="34"/>
        <v>0.45027438720639357</v>
      </c>
      <c r="BC20" s="23">
        <f t="shared" si="35"/>
        <v>35124</v>
      </c>
      <c r="BD20" s="23">
        <f t="shared" si="36"/>
        <v>-28435.21</v>
      </c>
      <c r="BE20" s="52">
        <f t="shared" si="37"/>
        <v>0.19043360665072315</v>
      </c>
    </row>
    <row r="21" spans="1:57" x14ac:dyDescent="0.25">
      <c r="A21" s="1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 ht="15" customHeight="1" x14ac:dyDescent="0.25">
      <c r="A23" s="59" t="s">
        <v>15</v>
      </c>
      <c r="B23" s="60" t="s">
        <v>50</v>
      </c>
      <c r="C23" s="60"/>
      <c r="D23" s="60"/>
      <c r="E23" s="60"/>
      <c r="F23" s="60"/>
      <c r="G23" s="60"/>
      <c r="H23" s="60"/>
      <c r="I23" s="61" t="s">
        <v>42</v>
      </c>
      <c r="J23" s="62"/>
      <c r="K23" s="62"/>
      <c r="L23" s="62"/>
      <c r="M23" s="62"/>
      <c r="N23" s="62"/>
      <c r="O23" s="63"/>
      <c r="P23" s="60" t="s">
        <v>51</v>
      </c>
      <c r="Q23" s="60"/>
      <c r="R23" s="60"/>
      <c r="S23" s="60"/>
      <c r="T23" s="60"/>
      <c r="U23" s="60"/>
      <c r="V23" s="60"/>
      <c r="W23" s="60" t="s">
        <v>52</v>
      </c>
      <c r="X23" s="60"/>
      <c r="Y23" s="60"/>
      <c r="Z23" s="60"/>
      <c r="AA23" s="60"/>
      <c r="AB23" s="60"/>
      <c r="AC23" s="60"/>
      <c r="AD23" s="60" t="s">
        <v>53</v>
      </c>
      <c r="AE23" s="60"/>
      <c r="AF23" s="60"/>
      <c r="AG23" s="60"/>
      <c r="AH23" s="60"/>
      <c r="AI23" s="60"/>
      <c r="AJ23" s="60"/>
      <c r="AK23" s="60" t="s">
        <v>54</v>
      </c>
      <c r="AL23" s="60"/>
      <c r="AM23" s="60"/>
      <c r="AN23" s="60"/>
      <c r="AO23" s="60"/>
      <c r="AP23" s="60"/>
      <c r="AQ23" s="60"/>
      <c r="AR23" s="60" t="s">
        <v>55</v>
      </c>
      <c r="AS23" s="60"/>
      <c r="AT23" s="60"/>
      <c r="AU23" s="60"/>
      <c r="AV23" s="60"/>
      <c r="AW23" s="60"/>
      <c r="AX23" s="60"/>
      <c r="AY23" s="60" t="s">
        <v>56</v>
      </c>
      <c r="AZ23" s="60"/>
      <c r="BA23" s="60"/>
      <c r="BB23" s="60"/>
      <c r="BC23" s="60"/>
      <c r="BD23" s="60"/>
      <c r="BE23" s="60"/>
    </row>
    <row r="24" spans="1:57" ht="15.75" customHeight="1" x14ac:dyDescent="0.25">
      <c r="A24" s="59"/>
      <c r="B24" s="48" t="s">
        <v>43</v>
      </c>
      <c r="C24" s="48" t="s">
        <v>44</v>
      </c>
      <c r="D24" s="48" t="s">
        <v>45</v>
      </c>
      <c r="E24" s="48" t="s">
        <v>46</v>
      </c>
      <c r="F24" s="48" t="s">
        <v>47</v>
      </c>
      <c r="G24" s="48" t="s">
        <v>48</v>
      </c>
      <c r="H24" s="48" t="s">
        <v>49</v>
      </c>
      <c r="I24" s="48" t="s">
        <v>43</v>
      </c>
      <c r="J24" s="48" t="s">
        <v>44</v>
      </c>
      <c r="K24" s="48" t="s">
        <v>45</v>
      </c>
      <c r="L24" s="48" t="s">
        <v>46</v>
      </c>
      <c r="M24" s="48" t="s">
        <v>47</v>
      </c>
      <c r="N24" s="48" t="s">
        <v>48</v>
      </c>
      <c r="O24" s="48" t="s">
        <v>49</v>
      </c>
      <c r="P24" s="48" t="s">
        <v>43</v>
      </c>
      <c r="Q24" s="48" t="s">
        <v>44</v>
      </c>
      <c r="R24" s="48" t="s">
        <v>45</v>
      </c>
      <c r="S24" s="48" t="s">
        <v>46</v>
      </c>
      <c r="T24" s="48" t="s">
        <v>47</v>
      </c>
      <c r="U24" s="48" t="s">
        <v>48</v>
      </c>
      <c r="V24" s="48" t="s">
        <v>49</v>
      </c>
      <c r="W24" s="48" t="s">
        <v>43</v>
      </c>
      <c r="X24" s="48" t="s">
        <v>44</v>
      </c>
      <c r="Y24" s="48" t="s">
        <v>45</v>
      </c>
      <c r="Z24" s="48" t="s">
        <v>46</v>
      </c>
      <c r="AA24" s="48" t="s">
        <v>47</v>
      </c>
      <c r="AB24" s="48" t="s">
        <v>48</v>
      </c>
      <c r="AC24" s="48" t="s">
        <v>49</v>
      </c>
      <c r="AD24" s="48" t="s">
        <v>43</v>
      </c>
      <c r="AE24" s="48" t="s">
        <v>44</v>
      </c>
      <c r="AF24" s="48" t="s">
        <v>45</v>
      </c>
      <c r="AG24" s="48" t="s">
        <v>46</v>
      </c>
      <c r="AH24" s="48" t="s">
        <v>47</v>
      </c>
      <c r="AI24" s="48" t="s">
        <v>48</v>
      </c>
      <c r="AJ24" s="48" t="s">
        <v>49</v>
      </c>
      <c r="AK24" s="48" t="s">
        <v>43</v>
      </c>
      <c r="AL24" s="48" t="s">
        <v>44</v>
      </c>
      <c r="AM24" s="48" t="s">
        <v>45</v>
      </c>
      <c r="AN24" s="48" t="s">
        <v>46</v>
      </c>
      <c r="AO24" s="48" t="s">
        <v>47</v>
      </c>
      <c r="AP24" s="48" t="s">
        <v>48</v>
      </c>
      <c r="AQ24" s="48" t="s">
        <v>49</v>
      </c>
      <c r="AR24" s="48" t="s">
        <v>43</v>
      </c>
      <c r="AS24" s="48" t="s">
        <v>44</v>
      </c>
      <c r="AT24" s="48" t="s">
        <v>45</v>
      </c>
      <c r="AU24" s="48" t="s">
        <v>46</v>
      </c>
      <c r="AV24" s="48" t="s">
        <v>47</v>
      </c>
      <c r="AW24" s="48" t="s">
        <v>48</v>
      </c>
      <c r="AX24" s="48" t="s">
        <v>49</v>
      </c>
      <c r="AY24" s="48" t="s">
        <v>43</v>
      </c>
      <c r="AZ24" s="48" t="s">
        <v>44</v>
      </c>
      <c r="BA24" s="48" t="s">
        <v>45</v>
      </c>
      <c r="BB24" s="48" t="s">
        <v>46</v>
      </c>
      <c r="BC24" s="48" t="s">
        <v>47</v>
      </c>
      <c r="BD24" s="48" t="s">
        <v>48</v>
      </c>
      <c r="BE24" s="48" t="s">
        <v>49</v>
      </c>
    </row>
    <row r="25" spans="1:57" x14ac:dyDescent="0.25">
      <c r="A25" s="49" t="s">
        <v>29</v>
      </c>
      <c r="B25" s="23">
        <f>B3+B14</f>
        <v>3998791.81</v>
      </c>
      <c r="C25" s="23">
        <f>C3+C14</f>
        <v>4129770.12</v>
      </c>
      <c r="D25" s="23">
        <f>B25-C25</f>
        <v>-130978.31000000006</v>
      </c>
      <c r="E25" s="52">
        <f>B25/C25</f>
        <v>0.96828435816180491</v>
      </c>
      <c r="F25" s="23">
        <f>'Objetivos Facturación 2017'!M25</f>
        <v>4767338.25</v>
      </c>
      <c r="G25" s="23">
        <f>B25-F25</f>
        <v>-768546.44</v>
      </c>
      <c r="H25" s="52">
        <f>B25/F25</f>
        <v>0.83878919436857668</v>
      </c>
      <c r="I25" s="23">
        <f>I3+I14</f>
        <v>4505418.0299999993</v>
      </c>
      <c r="J25" s="23">
        <f>J3+J14</f>
        <v>3437411.36</v>
      </c>
      <c r="K25" s="23">
        <f>I25-J25</f>
        <v>1068006.6699999995</v>
      </c>
      <c r="L25" s="52">
        <f>I25/J25</f>
        <v>1.3107008612434443</v>
      </c>
      <c r="M25" s="23">
        <f>'Objetivos Facturación 2017'!O25</f>
        <v>4324004.25</v>
      </c>
      <c r="N25" s="23">
        <f>I25-M25</f>
        <v>181413.77999999933</v>
      </c>
      <c r="O25" s="52">
        <f>I25/M25</f>
        <v>1.0419550420192116</v>
      </c>
      <c r="P25" s="50"/>
      <c r="Q25" s="23">
        <f>Q3+Q14</f>
        <v>3408180.8899999997</v>
      </c>
      <c r="R25" s="50">
        <f>P25-Q25</f>
        <v>-3408180.8899999997</v>
      </c>
      <c r="S25" s="50">
        <f>P25/Q25</f>
        <v>0</v>
      </c>
      <c r="T25" s="23">
        <f>'Objetivos Facturación 2017'!Q25</f>
        <v>4274578.5</v>
      </c>
      <c r="U25" s="50">
        <f>P25-T25</f>
        <v>-4274578.5</v>
      </c>
      <c r="V25" s="50">
        <f>P25/T25</f>
        <v>0</v>
      </c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23">
        <f>SUM(B25+I25+P25+W25+AD25+AK25+AR25)</f>
        <v>8504209.8399999999</v>
      </c>
      <c r="AZ25" s="23">
        <f>C25+J25+Q25+X25+AE25+AL25+AS25</f>
        <v>10975362.370000001</v>
      </c>
      <c r="BA25" s="23">
        <f>AY25-AZ25</f>
        <v>-2471152.5300000012</v>
      </c>
      <c r="BB25" s="52">
        <f>AY25/AZ25</f>
        <v>0.77484547236867218</v>
      </c>
      <c r="BC25" s="23">
        <f>F25+M25+T25+AA25+AH25+AO25+AV25</f>
        <v>13365921</v>
      </c>
      <c r="BD25" s="23">
        <f>AY25-BC25</f>
        <v>-4861711.16</v>
      </c>
      <c r="BE25" s="52">
        <f>AY25/BC25</f>
        <v>0.63626066920491298</v>
      </c>
    </row>
    <row r="26" spans="1:57" x14ac:dyDescent="0.25">
      <c r="A26" s="49" t="s">
        <v>8</v>
      </c>
      <c r="B26" s="23">
        <f t="shared" ref="B26:B31" si="38">B4+B15</f>
        <v>290064.96000000002</v>
      </c>
      <c r="C26" s="23">
        <f t="shared" ref="C26:C31" si="39">C4+C15</f>
        <v>323289.34999999998</v>
      </c>
      <c r="D26" s="23">
        <f t="shared" ref="D26:D31" si="40">B26-C26</f>
        <v>-33224.389999999956</v>
      </c>
      <c r="E26" s="52">
        <f t="shared" ref="E26:E31" si="41">B26/C26</f>
        <v>0.89723017476449518</v>
      </c>
      <c r="F26" s="23">
        <f>'Objetivos Facturación 2017'!M26</f>
        <v>355924.64999999997</v>
      </c>
      <c r="G26" s="23">
        <f t="shared" ref="G26:G31" si="42">B26-F26</f>
        <v>-65859.689999999944</v>
      </c>
      <c r="H26" s="52">
        <f t="shared" ref="H26:H31" si="43">B26/F26</f>
        <v>0.81496170608020557</v>
      </c>
      <c r="I26" s="23">
        <f t="shared" ref="I26:I31" si="44">I4+I15</f>
        <v>330295.75</v>
      </c>
      <c r="J26" s="23">
        <f t="shared" ref="J26:J31" si="45">J4+J15</f>
        <v>250235.94</v>
      </c>
      <c r="K26" s="23">
        <f t="shared" ref="K26:K31" si="46">I26-J26</f>
        <v>80059.81</v>
      </c>
      <c r="L26" s="52">
        <f t="shared" ref="L26:L31" si="47">I26/J26</f>
        <v>1.3199372959775482</v>
      </c>
      <c r="M26" s="23">
        <f>'Objetivos Facturación 2017'!O26</f>
        <v>355924.64999999997</v>
      </c>
      <c r="N26" s="23">
        <f t="shared" ref="N26:N31" si="48">I26-M26</f>
        <v>-25628.899999999965</v>
      </c>
      <c r="O26" s="52">
        <f t="shared" ref="O26:O31" si="49">I26/M26</f>
        <v>0.92799346715660191</v>
      </c>
      <c r="P26" s="50"/>
      <c r="Q26" s="23">
        <f t="shared" ref="Q26:Q31" si="50">Q4+Q15</f>
        <v>164270.22</v>
      </c>
      <c r="R26" s="50">
        <f t="shared" ref="R26:R31" si="51">P26-Q26</f>
        <v>-164270.22</v>
      </c>
      <c r="S26" s="50">
        <f t="shared" ref="S26:S31" si="52">P26/Q26</f>
        <v>0</v>
      </c>
      <c r="T26" s="23">
        <f>'Objetivos Facturación 2017'!Q26</f>
        <v>355924.64999999997</v>
      </c>
      <c r="U26" s="50">
        <f t="shared" ref="U26:U31" si="53">P26-T26</f>
        <v>-355924.64999999997</v>
      </c>
      <c r="V26" s="50">
        <f t="shared" ref="V26:V31" si="54">P26/T26</f>
        <v>0</v>
      </c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23">
        <f t="shared" ref="AY26:AY31" si="55">SUM(B26+I26+P26+W26+AD26+AK26+AR26)</f>
        <v>620360.71</v>
      </c>
      <c r="AZ26" s="23">
        <f t="shared" ref="AZ26:AZ31" si="56">C26+J26+Q26+X26+AE26+AL26+AS26</f>
        <v>737795.51</v>
      </c>
      <c r="BA26" s="23">
        <f t="shared" ref="BA26:BA31" si="57">AY26-AZ26</f>
        <v>-117434.80000000005</v>
      </c>
      <c r="BB26" s="52">
        <f t="shared" ref="BB26:BB31" si="58">AY26/AZ26</f>
        <v>0.84083015089099677</v>
      </c>
      <c r="BC26" s="23">
        <f t="shared" ref="BC26:BC31" si="59">F26+M26+T26+AA26+AH26+AO26+AV26</f>
        <v>1067773.95</v>
      </c>
      <c r="BD26" s="23">
        <f t="shared" ref="BD26:BD31" si="60">AY26-BC26</f>
        <v>-447413.24</v>
      </c>
      <c r="BE26" s="52">
        <f t="shared" ref="BE26:BE31" si="61">AY26/BC26</f>
        <v>0.58098505774560238</v>
      </c>
    </row>
    <row r="27" spans="1:57" x14ac:dyDescent="0.25">
      <c r="A27" s="49" t="s">
        <v>7</v>
      </c>
      <c r="B27" s="23">
        <f t="shared" si="38"/>
        <v>209613.16</v>
      </c>
      <c r="C27" s="23">
        <f t="shared" si="39"/>
        <v>301740.74599999998</v>
      </c>
      <c r="D27" s="23">
        <f t="shared" si="40"/>
        <v>-92127.585999999981</v>
      </c>
      <c r="E27" s="52">
        <f t="shared" si="41"/>
        <v>0.69467966384626101</v>
      </c>
      <c r="F27" s="23">
        <f>'Objetivos Facturación 2017'!M27</f>
        <v>365576.25</v>
      </c>
      <c r="G27" s="23">
        <f t="shared" si="42"/>
        <v>-155963.09</v>
      </c>
      <c r="H27" s="52">
        <f t="shared" si="43"/>
        <v>0.57337740074745014</v>
      </c>
      <c r="I27" s="23">
        <f t="shared" si="44"/>
        <v>274139.62</v>
      </c>
      <c r="J27" s="23">
        <f t="shared" si="45"/>
        <v>261522.96</v>
      </c>
      <c r="K27" s="23">
        <f t="shared" si="46"/>
        <v>12616.660000000003</v>
      </c>
      <c r="L27" s="52">
        <f t="shared" si="47"/>
        <v>1.0482430299810006</v>
      </c>
      <c r="M27" s="23">
        <f>'Objetivos Facturación 2017'!O27</f>
        <v>367623.75</v>
      </c>
      <c r="N27" s="23">
        <f t="shared" si="48"/>
        <v>-93484.13</v>
      </c>
      <c r="O27" s="52">
        <f t="shared" si="49"/>
        <v>0.74570704422660394</v>
      </c>
      <c r="P27" s="50"/>
      <c r="Q27" s="23">
        <f t="shared" si="50"/>
        <v>237325.07</v>
      </c>
      <c r="R27" s="50">
        <f t="shared" si="51"/>
        <v>-237325.07</v>
      </c>
      <c r="S27" s="50">
        <f t="shared" si="52"/>
        <v>0</v>
      </c>
      <c r="T27" s="23">
        <f>'Objetivos Facturación 2017'!Q27</f>
        <v>359677.5</v>
      </c>
      <c r="U27" s="50">
        <f t="shared" si="53"/>
        <v>-359677.5</v>
      </c>
      <c r="V27" s="50">
        <f t="shared" si="54"/>
        <v>0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23">
        <f t="shared" si="55"/>
        <v>483752.78</v>
      </c>
      <c r="AZ27" s="23">
        <f t="shared" si="56"/>
        <v>800588.77600000007</v>
      </c>
      <c r="BA27" s="23">
        <f t="shared" si="57"/>
        <v>-316835.99600000004</v>
      </c>
      <c r="BB27" s="52">
        <f t="shared" si="58"/>
        <v>0.60424626787423263</v>
      </c>
      <c r="BC27" s="23">
        <f t="shared" si="59"/>
        <v>1092877.5</v>
      </c>
      <c r="BD27" s="23">
        <f t="shared" si="60"/>
        <v>-609124.72</v>
      </c>
      <c r="BE27" s="52">
        <f t="shared" si="61"/>
        <v>0.44264135733419346</v>
      </c>
    </row>
    <row r="28" spans="1:57" x14ac:dyDescent="0.25">
      <c r="A28" s="49" t="s">
        <v>30</v>
      </c>
      <c r="B28" s="23">
        <f t="shared" si="38"/>
        <v>59164.880000000005</v>
      </c>
      <c r="C28" s="23">
        <f t="shared" si="39"/>
        <v>65141.656000000003</v>
      </c>
      <c r="D28" s="23">
        <f t="shared" si="40"/>
        <v>-5976.775999999998</v>
      </c>
      <c r="E28" s="52">
        <f t="shared" si="41"/>
        <v>0.90824955386458095</v>
      </c>
      <c r="F28" s="23">
        <f>'Objetivos Facturación 2017'!M28</f>
        <v>71820.399999999994</v>
      </c>
      <c r="G28" s="23">
        <f t="shared" si="42"/>
        <v>-12655.51999999999</v>
      </c>
      <c r="H28" s="52">
        <f t="shared" si="43"/>
        <v>0.82378934118996849</v>
      </c>
      <c r="I28" s="23">
        <f t="shared" si="44"/>
        <v>91861.78</v>
      </c>
      <c r="J28" s="23">
        <f t="shared" si="45"/>
        <v>42063.700000000004</v>
      </c>
      <c r="K28" s="23">
        <f t="shared" si="46"/>
        <v>49798.079999999994</v>
      </c>
      <c r="L28" s="52">
        <f t="shared" si="47"/>
        <v>2.1838730306653953</v>
      </c>
      <c r="M28" s="23">
        <f>'Objetivos Facturación 2017'!O28</f>
        <v>71820.399999999994</v>
      </c>
      <c r="N28" s="23">
        <f t="shared" si="48"/>
        <v>20041.380000000005</v>
      </c>
      <c r="O28" s="52">
        <f t="shared" si="49"/>
        <v>1.2790485711580555</v>
      </c>
      <c r="P28" s="50"/>
      <c r="Q28" s="23">
        <f t="shared" si="50"/>
        <v>34337.39</v>
      </c>
      <c r="R28" s="50">
        <f t="shared" si="51"/>
        <v>-34337.39</v>
      </c>
      <c r="S28" s="50">
        <f t="shared" si="52"/>
        <v>0</v>
      </c>
      <c r="T28" s="23">
        <f>'Objetivos Facturación 2017'!Q28</f>
        <v>71820.399999999994</v>
      </c>
      <c r="U28" s="50">
        <f t="shared" si="53"/>
        <v>-71820.399999999994</v>
      </c>
      <c r="V28" s="50">
        <f t="shared" si="54"/>
        <v>0</v>
      </c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23">
        <f t="shared" si="55"/>
        <v>151026.66</v>
      </c>
      <c r="AZ28" s="23">
        <f t="shared" si="56"/>
        <v>141542.74599999998</v>
      </c>
      <c r="BA28" s="23">
        <f t="shared" si="57"/>
        <v>9483.9140000000189</v>
      </c>
      <c r="BB28" s="52">
        <f t="shared" si="58"/>
        <v>1.0670038858791111</v>
      </c>
      <c r="BC28" s="23">
        <f t="shared" si="59"/>
        <v>215461.19999999998</v>
      </c>
      <c r="BD28" s="23">
        <f t="shared" si="60"/>
        <v>-64434.539999999979</v>
      </c>
      <c r="BE28" s="52">
        <f t="shared" si="61"/>
        <v>0.70094597078267462</v>
      </c>
    </row>
    <row r="29" spans="1:57" x14ac:dyDescent="0.25">
      <c r="A29" s="49" t="s">
        <v>31</v>
      </c>
      <c r="B29" s="23">
        <f t="shared" si="38"/>
        <v>46980.22</v>
      </c>
      <c r="C29" s="23">
        <f t="shared" si="39"/>
        <v>45623.94</v>
      </c>
      <c r="D29" s="23">
        <f t="shared" si="40"/>
        <v>1356.2799999999988</v>
      </c>
      <c r="E29" s="52">
        <f t="shared" si="41"/>
        <v>1.0297273755839587</v>
      </c>
      <c r="F29" s="23">
        <f>'Objetivos Facturación 2017'!M29</f>
        <v>77744.800000000017</v>
      </c>
      <c r="G29" s="23">
        <f t="shared" si="42"/>
        <v>-30764.580000000016</v>
      </c>
      <c r="H29" s="52">
        <f t="shared" si="43"/>
        <v>0.60428761795001074</v>
      </c>
      <c r="I29" s="23">
        <f t="shared" si="44"/>
        <v>50346.770000000004</v>
      </c>
      <c r="J29" s="23">
        <f t="shared" si="45"/>
        <v>69095.259999999995</v>
      </c>
      <c r="K29" s="23">
        <f t="shared" si="46"/>
        <v>-18748.489999999991</v>
      </c>
      <c r="L29" s="52">
        <f t="shared" si="47"/>
        <v>0.72865736376127699</v>
      </c>
      <c r="M29" s="23">
        <f>'Objetivos Facturación 2017'!O29</f>
        <v>77744.800000000017</v>
      </c>
      <c r="N29" s="23">
        <f t="shared" si="48"/>
        <v>-27398.030000000013</v>
      </c>
      <c r="O29" s="52">
        <f t="shared" si="49"/>
        <v>0.64759019252734584</v>
      </c>
      <c r="P29" s="50"/>
      <c r="Q29" s="23">
        <f t="shared" si="50"/>
        <v>36228.910000000003</v>
      </c>
      <c r="R29" s="50">
        <f t="shared" si="51"/>
        <v>-36228.910000000003</v>
      </c>
      <c r="S29" s="50">
        <f t="shared" si="52"/>
        <v>0</v>
      </c>
      <c r="T29" s="23">
        <f>'Objetivos Facturación 2017'!Q29</f>
        <v>77744.800000000017</v>
      </c>
      <c r="U29" s="50">
        <f t="shared" si="53"/>
        <v>-77744.800000000017</v>
      </c>
      <c r="V29" s="50">
        <f t="shared" si="54"/>
        <v>0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23">
        <f t="shared" si="55"/>
        <v>97326.99</v>
      </c>
      <c r="AZ29" s="23">
        <f t="shared" si="56"/>
        <v>150948.10999999999</v>
      </c>
      <c r="BA29" s="23">
        <f t="shared" si="57"/>
        <v>-53621.119999999981</v>
      </c>
      <c r="BB29" s="52">
        <f t="shared" si="58"/>
        <v>0.64477117335222023</v>
      </c>
      <c r="BC29" s="23">
        <f t="shared" si="59"/>
        <v>233234.40000000005</v>
      </c>
      <c r="BD29" s="23">
        <f t="shared" si="60"/>
        <v>-135907.41000000003</v>
      </c>
      <c r="BE29" s="52">
        <f t="shared" si="61"/>
        <v>0.41729260349245217</v>
      </c>
    </row>
    <row r="30" spans="1:57" x14ac:dyDescent="0.25">
      <c r="A30" s="49" t="s">
        <v>9</v>
      </c>
      <c r="B30" s="23">
        <f t="shared" si="38"/>
        <v>20065.23</v>
      </c>
      <c r="C30" s="23">
        <f t="shared" si="39"/>
        <v>15961.789999999999</v>
      </c>
      <c r="D30" s="23">
        <f t="shared" si="40"/>
        <v>4103.4400000000005</v>
      </c>
      <c r="E30" s="52">
        <f t="shared" si="41"/>
        <v>1.2570789366355528</v>
      </c>
      <c r="F30" s="23">
        <f>'Objetivos Facturación 2017'!M30</f>
        <v>25542</v>
      </c>
      <c r="G30" s="23">
        <f t="shared" si="42"/>
        <v>-5476.77</v>
      </c>
      <c r="H30" s="52">
        <f t="shared" si="43"/>
        <v>0.7855778717406624</v>
      </c>
      <c r="I30" s="23">
        <f t="shared" si="44"/>
        <v>16360.88</v>
      </c>
      <c r="J30" s="23">
        <f t="shared" si="45"/>
        <v>19531.59</v>
      </c>
      <c r="K30" s="23">
        <f t="shared" si="46"/>
        <v>-3170.7100000000009</v>
      </c>
      <c r="L30" s="52">
        <f t="shared" si="47"/>
        <v>0.83766247397165305</v>
      </c>
      <c r="M30" s="23">
        <f>'Objetivos Facturación 2017'!O30</f>
        <v>25542</v>
      </c>
      <c r="N30" s="23">
        <f t="shared" si="48"/>
        <v>-9181.1200000000008</v>
      </c>
      <c r="O30" s="52">
        <f t="shared" si="49"/>
        <v>0.6405481168271866</v>
      </c>
      <c r="P30" s="50"/>
      <c r="Q30" s="23">
        <f t="shared" si="50"/>
        <v>23769.980000000003</v>
      </c>
      <c r="R30" s="50">
        <f t="shared" si="51"/>
        <v>-23769.980000000003</v>
      </c>
      <c r="S30" s="50">
        <f t="shared" si="52"/>
        <v>0</v>
      </c>
      <c r="T30" s="23">
        <f>'Objetivos Facturación 2017'!Q30</f>
        <v>25542</v>
      </c>
      <c r="U30" s="50">
        <f t="shared" si="53"/>
        <v>-25542</v>
      </c>
      <c r="V30" s="50">
        <f t="shared" si="54"/>
        <v>0</v>
      </c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23">
        <f t="shared" si="55"/>
        <v>36426.11</v>
      </c>
      <c r="AZ30" s="23">
        <f t="shared" si="56"/>
        <v>59263.360000000001</v>
      </c>
      <c r="BA30" s="23">
        <f t="shared" si="57"/>
        <v>-22837.25</v>
      </c>
      <c r="BB30" s="52">
        <f t="shared" si="58"/>
        <v>0.61464807260337584</v>
      </c>
      <c r="BC30" s="23">
        <f t="shared" si="59"/>
        <v>76626</v>
      </c>
      <c r="BD30" s="23">
        <f t="shared" si="60"/>
        <v>-40199.89</v>
      </c>
      <c r="BE30" s="52">
        <f t="shared" si="61"/>
        <v>0.47537532952261635</v>
      </c>
    </row>
    <row r="31" spans="1:57" x14ac:dyDescent="0.25">
      <c r="A31" s="49" t="s">
        <v>6</v>
      </c>
      <c r="B31" s="23">
        <f t="shared" si="38"/>
        <v>13175.07</v>
      </c>
      <c r="C31" s="23">
        <f t="shared" si="39"/>
        <v>11399.38</v>
      </c>
      <c r="D31" s="23">
        <f t="shared" si="40"/>
        <v>1775.6900000000005</v>
      </c>
      <c r="E31" s="52">
        <f t="shared" si="41"/>
        <v>1.1557707524444312</v>
      </c>
      <c r="F31" s="23">
        <f>'Objetivos Facturación 2017'!M31</f>
        <v>23416</v>
      </c>
      <c r="G31" s="23">
        <f t="shared" si="42"/>
        <v>-10240.93</v>
      </c>
      <c r="H31" s="52">
        <f t="shared" si="43"/>
        <v>0.56265245985650836</v>
      </c>
      <c r="I31" s="23">
        <f t="shared" si="44"/>
        <v>14428.6</v>
      </c>
      <c r="J31" s="23">
        <f t="shared" si="45"/>
        <v>15657.599999999999</v>
      </c>
      <c r="K31" s="23">
        <f t="shared" si="46"/>
        <v>-1228.9999999999982</v>
      </c>
      <c r="L31" s="52">
        <f t="shared" si="47"/>
        <v>0.92150776619660746</v>
      </c>
      <c r="M31" s="23">
        <f>'Objetivos Facturación 2017'!O31</f>
        <v>23416</v>
      </c>
      <c r="N31" s="23">
        <f t="shared" si="48"/>
        <v>-8987.4</v>
      </c>
      <c r="O31" s="52">
        <f t="shared" si="49"/>
        <v>0.61618551417833967</v>
      </c>
      <c r="P31" s="50"/>
      <c r="Q31" s="23">
        <f t="shared" si="50"/>
        <v>15802.8</v>
      </c>
      <c r="R31" s="50">
        <f t="shared" si="51"/>
        <v>-15802.8</v>
      </c>
      <c r="S31" s="50">
        <f t="shared" si="52"/>
        <v>0</v>
      </c>
      <c r="T31" s="23">
        <f>'Objetivos Facturación 2017'!Q31</f>
        <v>23416</v>
      </c>
      <c r="U31" s="50">
        <f t="shared" si="53"/>
        <v>-23416</v>
      </c>
      <c r="V31" s="50">
        <f t="shared" si="54"/>
        <v>0</v>
      </c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23">
        <f t="shared" si="55"/>
        <v>27603.67</v>
      </c>
      <c r="AZ31" s="23">
        <f t="shared" si="56"/>
        <v>42859.78</v>
      </c>
      <c r="BA31" s="23">
        <f t="shared" si="57"/>
        <v>-15256.11</v>
      </c>
      <c r="BB31" s="52">
        <f t="shared" si="58"/>
        <v>0.6440460030359465</v>
      </c>
      <c r="BC31" s="23">
        <f t="shared" si="59"/>
        <v>70248</v>
      </c>
      <c r="BD31" s="23">
        <f t="shared" si="60"/>
        <v>-42644.33</v>
      </c>
      <c r="BE31" s="52">
        <f t="shared" si="61"/>
        <v>0.39294599134494929</v>
      </c>
    </row>
  </sheetData>
  <mergeCells count="27">
    <mergeCell ref="AY1:BE1"/>
    <mergeCell ref="AY12:BE12"/>
    <mergeCell ref="AY23:BE23"/>
    <mergeCell ref="AK1:AQ1"/>
    <mergeCell ref="AK12:AQ12"/>
    <mergeCell ref="AK23:AQ23"/>
    <mergeCell ref="AR1:AX1"/>
    <mergeCell ref="AR12:AX12"/>
    <mergeCell ref="AR23:AX23"/>
    <mergeCell ref="W1:AC1"/>
    <mergeCell ref="W12:AC12"/>
    <mergeCell ref="W23:AC23"/>
    <mergeCell ref="AD1:AJ1"/>
    <mergeCell ref="AD12:AJ12"/>
    <mergeCell ref="AD23:AJ23"/>
    <mergeCell ref="I1:O1"/>
    <mergeCell ref="I12:O12"/>
    <mergeCell ref="I23:O23"/>
    <mergeCell ref="P1:V1"/>
    <mergeCell ref="P12:V12"/>
    <mergeCell ref="P23:V23"/>
    <mergeCell ref="A12:A13"/>
    <mergeCell ref="A23:A24"/>
    <mergeCell ref="A1:A2"/>
    <mergeCell ref="B1:H1"/>
    <mergeCell ref="B12:H12"/>
    <mergeCell ref="B23:H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TIPO DE VENTA</vt:lpstr>
      <vt:lpstr>Objetivos Facturación 2017</vt:lpstr>
      <vt:lpstr>Scorecard Facturación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2017-03-25T17:15:30Z</dcterms:created>
  <dcterms:modified xsi:type="dcterms:W3CDTF">2017-05-19T17:19:39Z</dcterms:modified>
</cp:coreProperties>
</file>