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030" yWindow="180" windowWidth="9180" windowHeight="4440"/>
  </bookViews>
  <sheets>
    <sheet name="Cuadro de Actualizaciones" sheetId="10" r:id="rId1"/>
    <sheet name="Presupuesto SO" sheetId="4" r:id="rId2"/>
    <sheet name="Ejecutado" sheetId="3" r:id="rId3"/>
    <sheet name="Cumplimiento" sheetId="8" r:id="rId4"/>
  </sheets>
  <externalReferences>
    <externalReference r:id="rId5"/>
    <externalReference r:id="rId6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rse">#REF!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L72" i="8" l="1"/>
  <c r="K72" i="8"/>
  <c r="J72" i="8"/>
  <c r="I72" i="8"/>
  <c r="H72" i="8"/>
  <c r="G72" i="8"/>
  <c r="F72" i="8"/>
  <c r="E72" i="8"/>
  <c r="D72" i="8"/>
  <c r="C72" i="8"/>
  <c r="B72" i="8"/>
  <c r="A72" i="8"/>
  <c r="C62" i="8"/>
  <c r="C61" i="8"/>
  <c r="C60" i="8"/>
  <c r="C59" i="8"/>
  <c r="C58" i="8"/>
  <c r="C57" i="8"/>
  <c r="C56" i="8"/>
  <c r="C55" i="8"/>
  <c r="C54" i="8"/>
  <c r="C53" i="8"/>
  <c r="C52" i="8"/>
  <c r="C51" i="8"/>
  <c r="B51" i="8"/>
  <c r="B62" i="8"/>
  <c r="B61" i="8"/>
  <c r="B60" i="8"/>
  <c r="B59" i="8"/>
  <c r="B58" i="8"/>
  <c r="B57" i="8"/>
  <c r="B56" i="8"/>
  <c r="B55" i="8"/>
  <c r="B54" i="8"/>
  <c r="B53" i="8"/>
  <c r="B52" i="8"/>
  <c r="B45" i="3"/>
  <c r="B44" i="3"/>
  <c r="B43" i="3"/>
  <c r="B42" i="3"/>
  <c r="B41" i="3"/>
  <c r="B40" i="3"/>
  <c r="B39" i="3"/>
  <c r="B38" i="3"/>
  <c r="B37" i="3"/>
  <c r="B36" i="3"/>
  <c r="B35" i="3"/>
  <c r="B34" i="3"/>
  <c r="C45" i="3"/>
  <c r="C44" i="3"/>
  <c r="C43" i="3"/>
  <c r="C42" i="3"/>
  <c r="C41" i="3"/>
  <c r="C40" i="3"/>
  <c r="C39" i="3"/>
  <c r="C38" i="3"/>
  <c r="C37" i="3"/>
  <c r="C36" i="3"/>
  <c r="C35" i="3"/>
  <c r="C34" i="3"/>
  <c r="O13" i="3" l="1"/>
  <c r="E15" i="3"/>
  <c r="B21" i="8"/>
  <c r="E21" i="3"/>
  <c r="E19" i="3"/>
  <c r="D19" i="3"/>
  <c r="C19" i="3"/>
  <c r="E16" i="3"/>
  <c r="D16" i="3"/>
  <c r="C16" i="3"/>
  <c r="C14" i="3"/>
  <c r="E11" i="3"/>
  <c r="D11" i="3"/>
  <c r="C11" i="3"/>
  <c r="E10" i="3"/>
  <c r="D10" i="3"/>
  <c r="C10" i="3"/>
  <c r="N20" i="4" l="1"/>
  <c r="N20" i="8" s="1"/>
  <c r="N19" i="4"/>
  <c r="N18" i="4"/>
  <c r="N17" i="4"/>
  <c r="N16" i="4"/>
  <c r="N15" i="4"/>
  <c r="N14" i="4"/>
  <c r="N13" i="4"/>
  <c r="N12" i="4"/>
  <c r="N11" i="4"/>
  <c r="N10" i="4"/>
  <c r="N9" i="4"/>
  <c r="M20" i="4"/>
  <c r="M20" i="8" s="1"/>
  <c r="M19" i="4"/>
  <c r="M18" i="4"/>
  <c r="M17" i="4"/>
  <c r="M16" i="4"/>
  <c r="M15" i="4"/>
  <c r="M14" i="4"/>
  <c r="M13" i="4"/>
  <c r="M12" i="4"/>
  <c r="M11" i="4"/>
  <c r="M10" i="4"/>
  <c r="M9" i="4"/>
  <c r="L20" i="4"/>
  <c r="L20" i="8" s="1"/>
  <c r="L19" i="4"/>
  <c r="L18" i="4"/>
  <c r="L17" i="4"/>
  <c r="L16" i="4"/>
  <c r="L15" i="4"/>
  <c r="L14" i="4"/>
  <c r="L13" i="4"/>
  <c r="L12" i="4"/>
  <c r="L11" i="4"/>
  <c r="L10" i="4"/>
  <c r="L9" i="4"/>
  <c r="K20" i="4"/>
  <c r="K20" i="8" s="1"/>
  <c r="K19" i="4"/>
  <c r="K18" i="4"/>
  <c r="K17" i="4"/>
  <c r="K16" i="4"/>
  <c r="K15" i="4"/>
  <c r="K14" i="4"/>
  <c r="K13" i="4"/>
  <c r="K12" i="4"/>
  <c r="K11" i="4"/>
  <c r="K10" i="4"/>
  <c r="K9" i="4"/>
  <c r="J20" i="4"/>
  <c r="J20" i="8" s="1"/>
  <c r="J19" i="4"/>
  <c r="J18" i="4"/>
  <c r="J17" i="4"/>
  <c r="J16" i="4"/>
  <c r="J15" i="4"/>
  <c r="J14" i="4"/>
  <c r="J13" i="4"/>
  <c r="J12" i="4"/>
  <c r="J11" i="4"/>
  <c r="J10" i="4"/>
  <c r="J9" i="4"/>
  <c r="I20" i="4"/>
  <c r="I20" i="8" s="1"/>
  <c r="I19" i="4"/>
  <c r="I18" i="4"/>
  <c r="I17" i="4"/>
  <c r="I16" i="4"/>
  <c r="I15" i="4"/>
  <c r="I14" i="4"/>
  <c r="I13" i="4"/>
  <c r="I12" i="4"/>
  <c r="I11" i="4"/>
  <c r="I10" i="4"/>
  <c r="I9" i="4"/>
  <c r="H20" i="4"/>
  <c r="H20" i="8" s="1"/>
  <c r="H19" i="4"/>
  <c r="H18" i="4"/>
  <c r="H17" i="4"/>
  <c r="H16" i="4"/>
  <c r="H15" i="4"/>
  <c r="H14" i="4"/>
  <c r="H13" i="4"/>
  <c r="H12" i="4"/>
  <c r="H11" i="4"/>
  <c r="H10" i="4"/>
  <c r="H9" i="4"/>
  <c r="G20" i="4"/>
  <c r="G20" i="8" s="1"/>
  <c r="G19" i="4"/>
  <c r="G18" i="4"/>
  <c r="G17" i="4"/>
  <c r="G16" i="4"/>
  <c r="G15" i="4"/>
  <c r="G14" i="4"/>
  <c r="G13" i="4"/>
  <c r="G12" i="4"/>
  <c r="G11" i="4"/>
  <c r="G10" i="4"/>
  <c r="G9" i="4"/>
  <c r="F20" i="4"/>
  <c r="F20" i="8" s="1"/>
  <c r="F19" i="4"/>
  <c r="F18" i="4"/>
  <c r="F17" i="4"/>
  <c r="F16" i="4"/>
  <c r="F15" i="4"/>
  <c r="F14" i="4"/>
  <c r="F13" i="4"/>
  <c r="F12" i="4"/>
  <c r="F11" i="4"/>
  <c r="F10" i="4"/>
  <c r="F9" i="4"/>
  <c r="E20" i="4"/>
  <c r="E20" i="8" s="1"/>
  <c r="E19" i="4"/>
  <c r="E18" i="4"/>
  <c r="E17" i="4"/>
  <c r="E16" i="4"/>
  <c r="E15" i="4"/>
  <c r="E14" i="4"/>
  <c r="E13" i="4"/>
  <c r="E12" i="4"/>
  <c r="E11" i="4"/>
  <c r="E10" i="4"/>
  <c r="E9" i="4"/>
  <c r="D20" i="4"/>
  <c r="D20" i="8" s="1"/>
  <c r="D19" i="4"/>
  <c r="D18" i="4"/>
  <c r="D17" i="4"/>
  <c r="D16" i="4"/>
  <c r="D15" i="4"/>
  <c r="D14" i="4"/>
  <c r="D13" i="4"/>
  <c r="D12" i="4"/>
  <c r="D11" i="4"/>
  <c r="D10" i="4"/>
  <c r="D9" i="4"/>
  <c r="C20" i="4"/>
  <c r="C20" i="8" s="1"/>
  <c r="C19" i="4"/>
  <c r="C18" i="4"/>
  <c r="C17" i="4"/>
  <c r="C16" i="4"/>
  <c r="C15" i="4"/>
  <c r="C14" i="4"/>
  <c r="C13" i="4"/>
  <c r="C12" i="4"/>
  <c r="C11" i="4"/>
  <c r="C10" i="4"/>
  <c r="C9" i="4"/>
  <c r="C10" i="8" s="1"/>
  <c r="O20" i="8" l="1"/>
  <c r="B20" i="8"/>
  <c r="B19" i="8"/>
  <c r="B18" i="8"/>
  <c r="B17" i="8"/>
  <c r="B16" i="8"/>
  <c r="B15" i="8"/>
  <c r="B14" i="8"/>
  <c r="B13" i="8"/>
  <c r="B12" i="8"/>
  <c r="B11" i="8"/>
  <c r="B10" i="8"/>
  <c r="B21" i="3"/>
  <c r="B20" i="3"/>
  <c r="B19" i="3"/>
  <c r="B18" i="3"/>
  <c r="B17" i="3"/>
  <c r="B16" i="3"/>
  <c r="B15" i="3"/>
  <c r="B14" i="3"/>
  <c r="B13" i="3"/>
  <c r="B12" i="3"/>
  <c r="B11" i="3"/>
  <c r="B10" i="3"/>
  <c r="B22" i="8" l="1"/>
  <c r="B22" i="3"/>
  <c r="E21" i="4" l="1"/>
  <c r="G12" i="8" l="1"/>
  <c r="G11" i="8"/>
  <c r="C15" i="8"/>
  <c r="C16" i="8"/>
  <c r="C17" i="8"/>
  <c r="C18" i="8"/>
  <c r="G18" i="8"/>
  <c r="G17" i="8"/>
  <c r="G16" i="8"/>
  <c r="E19" i="8" l="1"/>
  <c r="F19" i="8"/>
  <c r="I19" i="8"/>
  <c r="J19" i="8"/>
  <c r="K19" i="8"/>
  <c r="L19" i="8"/>
  <c r="M19" i="8"/>
  <c r="N19" i="8"/>
  <c r="N18" i="8"/>
  <c r="E18" i="8"/>
  <c r="F18" i="8"/>
  <c r="I18" i="8"/>
  <c r="J18" i="8"/>
  <c r="K18" i="8"/>
  <c r="L18" i="8"/>
  <c r="M18" i="8"/>
  <c r="D17" i="8"/>
  <c r="E17" i="8"/>
  <c r="F17" i="8"/>
  <c r="I17" i="8"/>
  <c r="J17" i="8"/>
  <c r="K17" i="8"/>
  <c r="L17" i="8"/>
  <c r="M17" i="8"/>
  <c r="N17" i="8"/>
  <c r="D16" i="8"/>
  <c r="E16" i="8"/>
  <c r="H16" i="8"/>
  <c r="I16" i="8"/>
  <c r="J16" i="8"/>
  <c r="K16" i="8"/>
  <c r="L16" i="8"/>
  <c r="M16" i="8"/>
  <c r="N16" i="8"/>
  <c r="E15" i="8"/>
  <c r="F15" i="8"/>
  <c r="H15" i="8"/>
  <c r="I15" i="8"/>
  <c r="J15" i="8"/>
  <c r="K15" i="8"/>
  <c r="L15" i="8"/>
  <c r="M15" i="8"/>
  <c r="N15" i="8"/>
  <c r="I14" i="8"/>
  <c r="J14" i="8"/>
  <c r="K14" i="8"/>
  <c r="L14" i="8"/>
  <c r="M14" i="8"/>
  <c r="N14" i="8"/>
  <c r="H13" i="8"/>
  <c r="I13" i="8"/>
  <c r="J13" i="8"/>
  <c r="K13" i="8"/>
  <c r="L13" i="8"/>
  <c r="M13" i="8"/>
  <c r="N13" i="8"/>
  <c r="D12" i="8"/>
  <c r="E12" i="8"/>
  <c r="F12" i="8"/>
  <c r="H12" i="8"/>
  <c r="I12" i="8"/>
  <c r="J12" i="8"/>
  <c r="K12" i="8"/>
  <c r="L12" i="8"/>
  <c r="M12" i="8"/>
  <c r="N12" i="8"/>
  <c r="I11" i="8"/>
  <c r="J11" i="8"/>
  <c r="K11" i="8"/>
  <c r="L11" i="8"/>
  <c r="M11" i="8"/>
  <c r="N11" i="8"/>
  <c r="I10" i="8"/>
  <c r="J10" i="8"/>
  <c r="K10" i="8"/>
  <c r="L10" i="8"/>
  <c r="M10" i="8"/>
  <c r="N10" i="8"/>
  <c r="C12" i="8"/>
  <c r="O12" i="8" l="1"/>
  <c r="H19" i="8"/>
  <c r="H18" i="8"/>
  <c r="H17" i="8"/>
  <c r="O17" i="8" s="1"/>
  <c r="H14" i="8"/>
  <c r="H11" i="8"/>
  <c r="H10" i="8"/>
  <c r="G13" i="8"/>
  <c r="G19" i="8"/>
  <c r="G15" i="8"/>
  <c r="G14" i="8"/>
  <c r="G10" i="8"/>
  <c r="F16" i="8"/>
  <c r="O16" i="8" s="1"/>
  <c r="F14" i="8"/>
  <c r="F13" i="8"/>
  <c r="F10" i="8"/>
  <c r="F11" i="8"/>
  <c r="E14" i="8"/>
  <c r="E13" i="8"/>
  <c r="E10" i="8"/>
  <c r="E11" i="8"/>
  <c r="D13" i="8"/>
  <c r="D19" i="8"/>
  <c r="D18" i="8"/>
  <c r="D15" i="8"/>
  <c r="D14" i="8"/>
  <c r="D11" i="8"/>
  <c r="D10" i="8"/>
  <c r="C19" i="8"/>
  <c r="C13" i="8"/>
  <c r="C14" i="8"/>
  <c r="C11" i="8"/>
  <c r="O19" i="8" l="1"/>
  <c r="O18" i="8"/>
  <c r="O11" i="8"/>
  <c r="O15" i="8"/>
  <c r="O14" i="8"/>
  <c r="O10" i="8"/>
  <c r="O13" i="8"/>
  <c r="C22" i="3"/>
  <c r="D22" i="3"/>
  <c r="N21" i="4"/>
  <c r="M21" i="4"/>
  <c r="L21" i="4"/>
  <c r="K21" i="4"/>
  <c r="J21" i="4"/>
  <c r="I21" i="4"/>
  <c r="H21" i="4"/>
  <c r="G21" i="4"/>
  <c r="F21" i="4"/>
  <c r="D21" i="4"/>
  <c r="D21" i="8" s="1"/>
  <c r="D22" i="8" s="1"/>
  <c r="C21" i="4"/>
  <c r="C21" i="8" s="1"/>
  <c r="C22" i="8" s="1"/>
  <c r="B21" i="4"/>
  <c r="O21" i="3" l="1"/>
  <c r="O20" i="3"/>
  <c r="O19" i="3"/>
  <c r="O18" i="3"/>
  <c r="O17" i="3"/>
  <c r="O16" i="3"/>
  <c r="O15" i="3"/>
  <c r="O14" i="3"/>
  <c r="O12" i="3"/>
  <c r="O11" i="3"/>
  <c r="O10" i="3"/>
  <c r="O22" i="3" l="1"/>
  <c r="L22" i="3"/>
  <c r="L21" i="8" s="1"/>
  <c r="L22" i="8" s="1"/>
  <c r="F22" i="3"/>
  <c r="F21" i="8" s="1"/>
  <c r="F22" i="8" s="1"/>
  <c r="N22" i="3"/>
  <c r="N21" i="8" s="1"/>
  <c r="N22" i="8" s="1"/>
  <c r="J22" i="3"/>
  <c r="J21" i="8" s="1"/>
  <c r="J22" i="8" s="1"/>
  <c r="I22" i="3"/>
  <c r="I21" i="8" s="1"/>
  <c r="I22" i="8" s="1"/>
  <c r="M22" i="3"/>
  <c r="M21" i="8" s="1"/>
  <c r="M22" i="8" s="1"/>
  <c r="H22" i="3"/>
  <c r="H21" i="8" s="1"/>
  <c r="H22" i="8" s="1"/>
  <c r="E22" i="3" l="1"/>
  <c r="E21" i="8" s="1"/>
  <c r="E22" i="8" s="1"/>
  <c r="K22" i="3"/>
  <c r="K21" i="8" s="1"/>
  <c r="K22" i="8" s="1"/>
  <c r="G22" i="3"/>
  <c r="G21" i="8" s="1"/>
  <c r="G22" i="8" s="1"/>
  <c r="O21" i="8" l="1"/>
  <c r="O22" i="8" s="1"/>
</calcChain>
</file>

<file path=xl/sharedStrings.xml><?xml version="1.0" encoding="utf-8"?>
<sst xmlns="http://schemas.openxmlformats.org/spreadsheetml/2006/main" count="168" uniqueCount="45">
  <si>
    <t>TOTAL</t>
  </si>
  <si>
    <t>Octubre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</si>
  <si>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</si>
  <si>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</si>
  <si>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</si>
  <si>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</si>
  <si>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</si>
  <si>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</si>
  <si>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</si>
  <si>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</si>
  <si>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Presupuesto $</t>
  </si>
  <si>
    <t>ELABORO</t>
  </si>
  <si>
    <t>Nov</t>
  </si>
  <si>
    <t>Dic</t>
  </si>
  <si>
    <t>Sept</t>
  </si>
  <si>
    <t>Implementacion Plan de Emergencias</t>
  </si>
  <si>
    <t>Dotacion</t>
  </si>
  <si>
    <t xml:space="preserve"> Elementos de Proteccion Personal</t>
  </si>
  <si>
    <t>Aportes a Riesgos Profesionales</t>
  </si>
  <si>
    <t>Cuenta Contable</t>
  </si>
  <si>
    <t>Papeleria</t>
  </si>
  <si>
    <t>APROBO</t>
  </si>
  <si>
    <t>RECURSO HUMANO:Coordinadora Sisoma, Auxiliar Sisoma y Pasantes Sena</t>
  </si>
  <si>
    <t>Honorarios por Asesesorias y Auditorias para sisoma</t>
  </si>
  <si>
    <t xml:space="preserve">Examenes Medicos Ocupacionales de Ingreso, Periodicos y de Egreso. </t>
  </si>
  <si>
    <t>Servicio de Comedor y logistica</t>
  </si>
  <si>
    <t>Capacitaciones y Talleres</t>
  </si>
  <si>
    <t>Botiquines Y Extintores</t>
  </si>
  <si>
    <t>VALOR REAL</t>
  </si>
  <si>
    <t>Equipo de Trabajo en ALTURAS</t>
  </si>
  <si>
    <t>GERENTE</t>
  </si>
  <si>
    <t>Gestor Contable y Financiero</t>
  </si>
  <si>
    <t>MARIO ANDRES CHAVEZ</t>
  </si>
  <si>
    <t>DIEGO TRUJILLO</t>
  </si>
  <si>
    <t>Aportes a Riesgos Laborales</t>
  </si>
  <si>
    <t>RECURSO HUMANO: Coordinadores SSSTA, Gestora del Riesgo y Pasantes Sena</t>
  </si>
  <si>
    <t xml:space="preserve">Honorarios por Asesesorias </t>
  </si>
  <si>
    <t>Auditorias Externas</t>
  </si>
  <si>
    <t xml:space="preserve">Examenes Medicos Preocupacionales de Ingreso, Periodicos y de Egreso. </t>
  </si>
  <si>
    <t>MARIO ANDRES CHAVEZ PEÑA</t>
  </si>
  <si>
    <t>Presupuestado</t>
  </si>
  <si>
    <t>Ejecutado</t>
  </si>
  <si>
    <t>PRESUPUESTO DEL SGI</t>
  </si>
  <si>
    <t>50-1000-01</t>
  </si>
  <si>
    <t>V3/26-07-2016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</si>
</sst>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9" fillId="0" borderId="0"/>
  </cellStyleXfs>
  <cellXfs count="61">
    <xf numFmtId="0" fontId="0" fillId="0" borderId="0" xfId="0"/>
    <xf numFmtId="0" fontId="0" fillId="0" borderId="0" xfId="0" applyNumberFormat="1"/>
    <xf numFmtId="0" fontId="2" fillId="0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64" fontId="4" fillId="0" borderId="2" xfId="1" applyNumberFormat="1" applyFont="1" applyFill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164" fontId="0" fillId="0" borderId="0" xfId="1" applyNumberFormat="1" applyFont="1" applyFill="1"/>
    <xf numFmtId="164" fontId="4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0" xfId="0" applyNumberFormat="1" applyFont="1"/>
    <xf numFmtId="164" fontId="4" fillId="5" borderId="2" xfId="1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8" fillId="0" borderId="0" xfId="1" applyFont="1"/>
    <xf numFmtId="9" fontId="4" fillId="0" borderId="2" xfId="2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vertical="center"/>
    </xf>
    <xf numFmtId="9" fontId="0" fillId="0" borderId="0" xfId="2" applyFont="1"/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9" fontId="4" fillId="5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</cellXfs>
  <cellStyles count="5">
    <cellStyle name="Millares" xfId="1" builtinId="3"/>
    <cellStyle name="Normal" xfId="0" builtinId="0"/>
    <cellStyle name="Normal 2" xfId="4"/>
    <cellStyle name="Normal 3" xfId="3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presupuesto proyectado VRS ejecutado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Ejecutado!$B$30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Ejecutado!$B$31:$B$45</c:f>
              <c:numCache>
                <c:formatCode>General</c:formatCode>
                <c:ptCount val="15"/>
                <c:pt idx="3" formatCode="_(* #,##0_);_(* \(#,##0\);_(* &quot;-&quot;??_);_(@_)">
                  <c:v>151541762</c:v>
                </c:pt>
                <c:pt idx="4" formatCode="_(* #,##0_);_(* \(#,##0\);_(* &quot;-&quot;??_);_(@_)">
                  <c:v>22517215</c:v>
                </c:pt>
                <c:pt idx="5" formatCode="_(* #,##0_);_(* \(#,##0\);_(* &quot;-&quot;??_);_(@_)">
                  <c:v>3334000</c:v>
                </c:pt>
                <c:pt idx="6" formatCode="_(* #,##0_);_(* \(#,##0\);_(* &quot;-&quot;??_);_(@_)">
                  <c:v>3099000</c:v>
                </c:pt>
                <c:pt idx="7" formatCode="_(* #,##0_);_(* \(#,##0\);_(* &quot;-&quot;??_);_(@_)">
                  <c:v>1792200</c:v>
                </c:pt>
                <c:pt idx="8" formatCode="_(* #,##0_);_(* \(#,##0\);_(* &quot;-&quot;??_);_(@_)">
                  <c:v>6042002</c:v>
                </c:pt>
                <c:pt idx="9" formatCode="_(* #,##0_);_(* \(#,##0\);_(* &quot;-&quot;??_);_(@_)">
                  <c:v>8888304</c:v>
                </c:pt>
                <c:pt idx="10" formatCode="_(* #,##0_);_(* \(#,##0\);_(* &quot;-&quot;??_);_(@_)">
                  <c:v>2950000</c:v>
                </c:pt>
                <c:pt idx="11" formatCode="_(* #,##0_);_(* \(#,##0\);_(* &quot;-&quot;??_);_(@_)">
                  <c:v>320000</c:v>
                </c:pt>
                <c:pt idx="12" formatCode="_(* #,##0_);_(* \(#,##0\);_(* &quot;-&quot;??_);_(@_)">
                  <c:v>2305704</c:v>
                </c:pt>
                <c:pt idx="13" formatCode="_(* #,##0_);_(* \(#,##0\);_(* &quot;-&quot;??_);_(@_)">
                  <c:v>196000</c:v>
                </c:pt>
                <c:pt idx="14" formatCode="_(* #,##0_);_(* \(#,##0\);_(* &quot;-&quot;??_);_(@_)">
                  <c:v>3210661</c:v>
                </c:pt>
              </c:numCache>
            </c:numRef>
          </c:val>
        </c:ser>
        <c:ser>
          <c:idx val="1"/>
          <c:order val="1"/>
          <c:tx>
            <c:strRef>
              <c:f>Ejecutado!$C$30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Ejecutado!$C$31:$C$45</c:f>
              <c:numCache>
                <c:formatCode>General</c:formatCode>
                <c:ptCount val="15"/>
                <c:pt idx="3" formatCode="_(* #,##0_);_(* \(#,##0\);_(* &quot;-&quot;??_);_(@_)">
                  <c:v>606167052</c:v>
                </c:pt>
                <c:pt idx="4" formatCode="_(* #,##0_);_(* \(#,##0\);_(* &quot;-&quot;??_);_(@_)">
                  <c:v>71917000</c:v>
                </c:pt>
                <c:pt idx="5" formatCode="_(* #,##0_);_(* \(#,##0\);_(* &quot;-&quot;??_);_(@_)">
                  <c:v>6809000</c:v>
                </c:pt>
                <c:pt idx="6" formatCode="_(* #,##0_);_(* \(#,##0\);_(* &quot;-&quot;??_);_(@_)">
                  <c:v>3101000</c:v>
                </c:pt>
                <c:pt idx="7" formatCode="_(* #,##0_);_(* \(#,##0\);_(* &quot;-&quot;??_);_(@_)">
                  <c:v>22581000</c:v>
                </c:pt>
                <c:pt idx="8" formatCode="_(* #,##0_);_(* \(#,##0\);_(* &quot;-&quot;??_);_(@_)">
                  <c:v>39000000</c:v>
                </c:pt>
                <c:pt idx="9" formatCode="_(* #,##0_);_(* \(#,##0\);_(* &quot;-&quot;??_);_(@_)">
                  <c:v>103196000</c:v>
                </c:pt>
                <c:pt idx="10" formatCode="_(* #,##0_);_(* \(#,##0\);_(* &quot;-&quot;??_);_(@_)">
                  <c:v>6500000</c:v>
                </c:pt>
                <c:pt idx="11" formatCode="_(* #,##0_);_(* \(#,##0\);_(* &quot;-&quot;??_);_(@_)">
                  <c:v>7000000</c:v>
                </c:pt>
                <c:pt idx="12" formatCode="_(* #,##0_);_(* \(#,##0\);_(* &quot;-&quot;??_);_(@_)">
                  <c:v>9222816</c:v>
                </c:pt>
                <c:pt idx="13" formatCode="_(* #,##0_);_(* \(#,##0\);_(* &quot;-&quot;??_);_(@_)">
                  <c:v>783996</c:v>
                </c:pt>
                <c:pt idx="14" formatCode="_(* #,##0_);_(* \(#,##0\);_(* &quot;-&quot;??_);_(@_)">
                  <c:v>12842640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56992"/>
        <c:axId val="95958912"/>
      </c:barChart>
      <c:catAx>
        <c:axId val="959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8912"/>
        <c:crosses val="autoZero"/>
        <c:auto val="1"/>
        <c:lblAlgn val="ctr"/>
        <c:lblOffset val="100"/>
        <c:noMultiLvlLbl val="0"/>
      </c:catAx>
      <c:valAx>
        <c:axId val="95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Cumplimiento!$B$33</c:f>
              <c:strCache>
                <c:ptCount val="1"/>
                <c:pt idx="0">
                  <c:v>VALOR REAL</c:v>
                </c:pt>
              </c:strCache>
            </c:strRef>
          </c:tx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Cumplimiento!$A$34:$A$45</c:f>
            </c:multiLvlStrRef>
          </c:cat>
          <c:val>
            <c:numRef>
              <c:f>Cumplimiento!$B$34:$B$45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7024"/>
        <c:axId val="125778944"/>
      </c:barChart>
      <c:catAx>
        <c:axId val="1257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78944"/>
        <c:crosses val="autoZero"/>
        <c:auto val="1"/>
        <c:lblAlgn val="ctr"/>
        <c:lblOffset val="100"/>
        <c:noMultiLvlLbl val="0"/>
      </c:catAx>
      <c:valAx>
        <c:axId val="125778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7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Cumplimiento!$B$47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Cumplimiento!$B$48:$B$62</c:f>
              <c:numCache>
                <c:formatCode>General</c:formatCode>
                <c:ptCount val="15"/>
                <c:pt idx="3" formatCode="0%">
                  <c:v>0.24999999835028974</c:v>
                </c:pt>
                <c:pt idx="4" formatCode="0%">
                  <c:v>0.31310003198131175</c:v>
                </c:pt>
                <c:pt idx="5" formatCode="0%">
                  <c:v>0.48964605668967548</c:v>
                </c:pt>
                <c:pt idx="6" formatCode="0%">
                  <c:v>7.936760993755812E-2</c:v>
                </c:pt>
                <c:pt idx="7" formatCode="0%">
                  <c:v>0.15492312820512821</c:v>
                </c:pt>
                <c:pt idx="8" formatCode="0%">
                  <c:v>8.6130315128493354E-2</c:v>
                </c:pt>
                <c:pt idx="9" formatCode="0%">
                  <c:v>0.45384615384615384</c:v>
                </c:pt>
                <c:pt idx="10" formatCode="0%">
                  <c:v>4.5714285714285707E-2</c:v>
                </c:pt>
                <c:pt idx="11" formatCode="0%">
                  <c:v>0.25</c:v>
                </c:pt>
                <c:pt idx="12" formatCode="0%">
                  <c:v>0.25000127551671181</c:v>
                </c:pt>
                <c:pt idx="13" formatCode="0%">
                  <c:v>0.25000007786561018</c:v>
                </c:pt>
                <c:pt idx="14" formatCode="0%">
                  <c:v>0.23191102563978214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7792"/>
        <c:axId val="129541248"/>
      </c:barChart>
      <c:catAx>
        <c:axId val="1292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41248"/>
        <c:crosses val="autoZero"/>
        <c:auto val="1"/>
        <c:lblAlgn val="ctr"/>
        <c:lblOffset val="100"/>
        <c:noMultiLvlLbl val="0"/>
      </c:catAx>
      <c:valAx>
        <c:axId val="1295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2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Cumplimiento!$C$47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Cumplimiento!$C$48:$C$62</c:f>
              <c:numCache>
                <c:formatCode>General</c:formatCode>
                <c:ptCount val="15"/>
                <c:pt idx="3" formatCode="_(* #,##0_);_(* \(#,##0\);_(* &quot;-&quot;??_);_(@_)">
                  <c:v>606167052</c:v>
                </c:pt>
                <c:pt idx="4" formatCode="_(* #,##0_);_(* \(#,##0\);_(* &quot;-&quot;??_);_(@_)">
                  <c:v>71917000</c:v>
                </c:pt>
                <c:pt idx="5" formatCode="_(* #,##0_);_(* \(#,##0\);_(* &quot;-&quot;??_);_(@_)">
                  <c:v>6809000</c:v>
                </c:pt>
                <c:pt idx="6" formatCode="_(* #,##0_);_(* \(#,##0\);_(* &quot;-&quot;??_);_(@_)">
                  <c:v>3101000</c:v>
                </c:pt>
                <c:pt idx="7" formatCode="_(* #,##0_);_(* \(#,##0\);_(* &quot;-&quot;??_);_(@_)">
                  <c:v>22581000</c:v>
                </c:pt>
                <c:pt idx="8" formatCode="_(* #,##0_);_(* \(#,##0\);_(* &quot;-&quot;??_);_(@_)">
                  <c:v>39000000</c:v>
                </c:pt>
                <c:pt idx="9" formatCode="_(* #,##0_);_(* \(#,##0\);_(* &quot;-&quot;??_);_(@_)">
                  <c:v>103196000</c:v>
                </c:pt>
                <c:pt idx="10" formatCode="_(* #,##0_);_(* \(#,##0\);_(* &quot;-&quot;??_);_(@_)">
                  <c:v>6500000</c:v>
                </c:pt>
                <c:pt idx="11" formatCode="_(* #,##0_);_(* \(#,##0\);_(* &quot;-&quot;??_);_(@_)">
                  <c:v>7000000</c:v>
                </c:pt>
                <c:pt idx="12" formatCode="_(* #,##0_);_(* \(#,##0\);_(* &quot;-&quot;??_);_(@_)">
                  <c:v>9222816</c:v>
                </c:pt>
                <c:pt idx="13" formatCode="_(* #,##0_);_(* \(#,##0\);_(* &quot;-&quot;??_);_(@_)">
                  <c:v>783996</c:v>
                </c:pt>
                <c:pt idx="14" formatCode="_(* #,##0_);_(* \(#,##0\);_(* &quot;-&quot;??_);_(@_)">
                  <c:v>12842640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3568"/>
        <c:axId val="134335104"/>
      </c:barChart>
      <c:catAx>
        <c:axId val="1343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5104"/>
        <c:crosses val="autoZero"/>
        <c:auto val="1"/>
        <c:lblAlgn val="ctr"/>
        <c:lblOffset val="100"/>
        <c:noMultiLvlLbl val="0"/>
      </c:catAx>
      <c:valAx>
        <c:axId val="1343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</a:t>
            </a:r>
            <a:r>
              <a:rPr lang="es-CO" baseline="0"/>
              <a:t> de ejecución por mes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Cumplimiento!$A$68:$L$68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  <c:pt idx="9">
                  <c:v>Octubre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Cumplimiento!$A$72:$L$72</c:f>
              <c:numCache>
                <c:formatCode>0%</c:formatCode>
                <c:ptCount val="12"/>
                <c:pt idx="0">
                  <c:v>0.81267965003486253</c:v>
                </c:pt>
                <c:pt idx="1">
                  <c:v>0.67952964684573525</c:v>
                </c:pt>
                <c:pt idx="2">
                  <c:v>1.3624306619944024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08224"/>
        <c:axId val="14038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Cumplimiento!$A$69:$L$69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Cumplimiento!$A$70:$L$70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Cumplimiento!$A$71:$L$71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</c15:ser>
            </c15:filteredBarSeries>
          </c:ext>
        </c:extLst>
      </c:barChart>
      <c:catAx>
        <c:axId val="1347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2976"/>
        <c:crosses val="autoZero"/>
        <c:auto val="1"/>
        <c:lblAlgn val="ctr"/>
        <c:lblOffset val="100"/>
        <c:noMultiLvlLbl val="0"/>
      </c:catAx>
      <c:valAx>
        <c:axId val="140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742950</xdr:colOff>
          <xdr:row>7</xdr:row>
          <xdr:rowOff>19050</xdr:rowOff>
        </xdr:from>
        <xdr:to>
          <xdr:col>13</xdr:col>
          <xdr:colOff>638175</xdr:colOff>
          <xdr:row>31</xdr:row>
          <xdr:rowOff>66675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0</xdr:row>
      <xdr:rowOff>114300</xdr:rowOff>
    </xdr:from>
    <xdr:to>
      <xdr:col>5</xdr:col>
      <xdr:colOff>361950</xdr:colOff>
      <xdr:row>5</xdr:row>
      <xdr:rowOff>57150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14300"/>
          <a:ext cx="18859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1448961</xdr:colOff>
      <xdr:row>3</xdr:row>
      <xdr:rowOff>114300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48961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29</xdr:row>
      <xdr:rowOff>9524</xdr:rowOff>
    </xdr:from>
    <xdr:to>
      <xdr:col>9</xdr:col>
      <xdr:colOff>9525</xdr:colOff>
      <xdr:row>45</xdr:row>
      <xdr:rowOff>28574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1816951</xdr:colOff>
      <xdr:row>4</xdr:row>
      <xdr:rowOff>104775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6951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34</xdr:row>
      <xdr:rowOff>504825</xdr:rowOff>
    </xdr:from>
    <xdr:to>
      <xdr:col>9</xdr:col>
      <xdr:colOff>657225</xdr:colOff>
      <xdr:row>42</xdr:row>
      <xdr:rowOff>85725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46</xdr:row>
      <xdr:rowOff>9525</xdr:rowOff>
    </xdr:from>
    <xdr:to>
      <xdr:col>8</xdr:col>
      <xdr:colOff>342900</xdr:colOff>
      <xdr:row>60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46</xdr:row>
      <xdr:rowOff>9525</xdr:rowOff>
    </xdr:from>
    <xdr:to>
      <xdr:col>14</xdr:col>
      <xdr:colOff>257175</xdr:colOff>
      <xdr:row>60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72</xdr:row>
      <xdr:rowOff>152400</xdr:rowOff>
    </xdr:from>
    <xdr:to>
      <xdr:col>8</xdr:col>
      <xdr:colOff>390525</xdr:colOff>
      <xdr:row>89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1793952</xdr:colOff>
      <xdr:row>4</xdr:row>
      <xdr:rowOff>95250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3952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K2:M4"/>
  <sheetViews>
    <sheetView showGridLines="0" tabSelected="1" topLeftCell="B1" workbookViewId="0">
      <selection activeCell="H2" sqref="H2"/>
    </sheetView>
  </sheetViews>
  <sheetFormatPr baseColWidth="10" defaultRowHeight="12.75" x14ac:dyDescent="0.2"/>
  <sheetData>
    <row r="2" spans="11:13" x14ac:dyDescent="0.2">
      <c r="K2" s="32" t="s">
        <v>42</v>
      </c>
      <c r="L2" s="32"/>
      <c r="M2" s="32"/>
    </row>
    <row r="3" spans="11:13" x14ac:dyDescent="0.2">
      <c r="K3" s="31"/>
      <c r="L3" s="32" t="s">
        <v>43</v>
      </c>
      <c r="M3" s="32"/>
    </row>
    <row r="4" spans="11:13" ht="15" customHeight="1" x14ac:dyDescent="0.2">
      <c r="K4" s="31"/>
      <c r="L4" s="32" t="s">
        <v>44</v>
      </c>
      <c r="M4" s="32"/>
    </row>
  </sheetData>
  <mergeCells count="3">
    <mergeCell ref="K2:M2"/>
    <mergeCell ref="L3:M3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 sizeWithCells="1">
              <from>
                <xdr:col>3</xdr:col>
                <xdr:colOff>742950</xdr:colOff>
                <xdr:row>7</xdr:row>
                <xdr:rowOff>19050</xdr:rowOff>
              </from>
              <to>
                <xdr:col>13</xdr:col>
                <xdr:colOff>647700</xdr:colOff>
                <xdr:row>31</xdr:row>
                <xdr:rowOff>66675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I1" sqref="I1"/>
    </sheetView>
  </sheetViews>
  <sheetFormatPr baseColWidth="10" defaultRowHeight="12.75" x14ac:dyDescent="0.2"/>
  <cols>
    <col min="1" max="1" width="31.28515625" style="1" customWidth="1"/>
    <col min="2" max="3" width="14.42578125" style="1" customWidth="1"/>
    <col min="4" max="7" width="12.7109375" style="1" bestFit="1" customWidth="1"/>
    <col min="8" max="8" width="13.5703125" style="1" customWidth="1"/>
    <col min="9" max="14" width="12.7109375" style="1" bestFit="1" customWidth="1"/>
    <col min="15" max="15" width="18.7109375" style="18" bestFit="1" customWidth="1"/>
    <col min="16" max="16" width="12.7109375" style="1" customWidth="1"/>
    <col min="17" max="17" width="13.85546875" style="1" bestFit="1" customWidth="1"/>
    <col min="18" max="16384" width="11.42578125" style="1"/>
  </cols>
  <sheetData>
    <row r="1" spans="1:17" x14ac:dyDescent="0.2">
      <c r="L1" s="32" t="s">
        <v>42</v>
      </c>
      <c r="M1" s="32"/>
      <c r="N1" s="32"/>
    </row>
    <row r="2" spans="1:17" x14ac:dyDescent="0.2">
      <c r="L2" s="31"/>
      <c r="M2" s="32" t="s">
        <v>43</v>
      </c>
      <c r="N2" s="32"/>
    </row>
    <row r="3" spans="1:17" x14ac:dyDescent="0.2">
      <c r="L3" s="31"/>
      <c r="M3" s="32" t="s">
        <v>44</v>
      </c>
      <c r="N3" s="32"/>
    </row>
    <row r="5" spans="1:17" x14ac:dyDescent="0.2">
      <c r="A5" s="52" t="s">
        <v>19</v>
      </c>
      <c r="B5" s="52" t="s">
        <v>10</v>
      </c>
      <c r="C5" s="47" t="s">
        <v>9</v>
      </c>
      <c r="D5" s="47" t="s">
        <v>8</v>
      </c>
      <c r="E5" s="47" t="s">
        <v>7</v>
      </c>
      <c r="F5" s="47" t="s">
        <v>6</v>
      </c>
      <c r="G5" s="47" t="s">
        <v>5</v>
      </c>
      <c r="H5" s="47" t="s">
        <v>4</v>
      </c>
      <c r="I5" s="47" t="s">
        <v>3</v>
      </c>
      <c r="J5" s="47" t="s">
        <v>2</v>
      </c>
      <c r="K5" s="47" t="s">
        <v>14</v>
      </c>
      <c r="L5" s="47" t="s">
        <v>1</v>
      </c>
      <c r="M5" s="47" t="s">
        <v>12</v>
      </c>
      <c r="N5" s="47" t="s">
        <v>13</v>
      </c>
    </row>
    <row r="6" spans="1:17" ht="16.5" customHeight="1" x14ac:dyDescent="0.2">
      <c r="A6" s="52"/>
      <c r="B6" s="52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7" ht="26.25" customHeight="1" x14ac:dyDescent="0.2">
      <c r="A7" s="52"/>
      <c r="B7" s="52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7" x14ac:dyDescent="0.2">
      <c r="A8" s="52"/>
      <c r="B8" s="52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1:17" s="5" customFormat="1" ht="40.5" customHeight="1" x14ac:dyDescent="0.2">
      <c r="A9" s="4" t="s">
        <v>34</v>
      </c>
      <c r="B9" s="11">
        <v>606167052</v>
      </c>
      <c r="C9" s="6">
        <f>+B$9/12</f>
        <v>50513921</v>
      </c>
      <c r="D9" s="6">
        <f>+$B9/12</f>
        <v>50513921</v>
      </c>
      <c r="E9" s="6">
        <f>+$B9/12</f>
        <v>50513921</v>
      </c>
      <c r="F9" s="6">
        <f>+$B9/12</f>
        <v>50513921</v>
      </c>
      <c r="G9" s="6">
        <f t="shared" ref="G9:N9" si="0">$B9/12</f>
        <v>50513921</v>
      </c>
      <c r="H9" s="6">
        <f t="shared" si="0"/>
        <v>50513921</v>
      </c>
      <c r="I9" s="6">
        <f t="shared" si="0"/>
        <v>50513921</v>
      </c>
      <c r="J9" s="6">
        <f t="shared" si="0"/>
        <v>50513921</v>
      </c>
      <c r="K9" s="6">
        <f t="shared" si="0"/>
        <v>50513921</v>
      </c>
      <c r="L9" s="6">
        <f t="shared" si="0"/>
        <v>50513921</v>
      </c>
      <c r="M9" s="6">
        <f t="shared" si="0"/>
        <v>50513921</v>
      </c>
      <c r="N9" s="6">
        <f t="shared" si="0"/>
        <v>50513921</v>
      </c>
      <c r="O9" s="19"/>
      <c r="P9" s="8"/>
      <c r="Q9" s="9"/>
    </row>
    <row r="10" spans="1:17" ht="40.5" customHeight="1" x14ac:dyDescent="0.2">
      <c r="A10" s="2" t="s">
        <v>35</v>
      </c>
      <c r="B10" s="10">
        <v>71917000</v>
      </c>
      <c r="C10" s="6">
        <f>+B$10/12</f>
        <v>5993083.333333333</v>
      </c>
      <c r="D10" s="6">
        <f>+$B10/12</f>
        <v>5993083.333333333</v>
      </c>
      <c r="E10" s="6">
        <f t="shared" ref="E10:F20" si="1">+$B10/12</f>
        <v>5993083.333333333</v>
      </c>
      <c r="F10" s="6">
        <f t="shared" si="1"/>
        <v>5993083.333333333</v>
      </c>
      <c r="G10" s="6">
        <f t="shared" ref="G10:N20" si="2">$B10/12</f>
        <v>5993083.333333333</v>
      </c>
      <c r="H10" s="6">
        <f t="shared" si="2"/>
        <v>5993083.333333333</v>
      </c>
      <c r="I10" s="6">
        <f t="shared" si="2"/>
        <v>5993083.333333333</v>
      </c>
      <c r="J10" s="6">
        <f t="shared" si="2"/>
        <v>5993083.333333333</v>
      </c>
      <c r="K10" s="6">
        <f t="shared" si="2"/>
        <v>5993083.333333333</v>
      </c>
      <c r="L10" s="6">
        <f t="shared" si="2"/>
        <v>5993083.333333333</v>
      </c>
      <c r="M10" s="6">
        <f t="shared" si="2"/>
        <v>5993083.333333333</v>
      </c>
      <c r="N10" s="6">
        <f t="shared" si="2"/>
        <v>5993083.333333333</v>
      </c>
      <c r="P10" s="3"/>
    </row>
    <row r="11" spans="1:17" ht="40.5" customHeight="1" x14ac:dyDescent="0.2">
      <c r="A11" s="2" t="s">
        <v>36</v>
      </c>
      <c r="B11" s="10">
        <v>6809000</v>
      </c>
      <c r="C11" s="6">
        <f>+B$11/12</f>
        <v>567416.66666666663</v>
      </c>
      <c r="D11" s="6">
        <f t="shared" ref="D11:D20" si="3">+$B11/12</f>
        <v>567416.66666666663</v>
      </c>
      <c r="E11" s="6">
        <f t="shared" si="1"/>
        <v>567416.66666666663</v>
      </c>
      <c r="F11" s="6">
        <f t="shared" si="1"/>
        <v>567416.66666666663</v>
      </c>
      <c r="G11" s="6">
        <f t="shared" si="2"/>
        <v>567416.66666666663</v>
      </c>
      <c r="H11" s="6">
        <f t="shared" si="2"/>
        <v>567416.66666666663</v>
      </c>
      <c r="I11" s="6">
        <f t="shared" si="2"/>
        <v>567416.66666666663</v>
      </c>
      <c r="J11" s="6">
        <f t="shared" si="2"/>
        <v>567416.66666666663</v>
      </c>
      <c r="K11" s="6">
        <f t="shared" si="2"/>
        <v>567416.66666666663</v>
      </c>
      <c r="L11" s="6">
        <f t="shared" si="2"/>
        <v>567416.66666666663</v>
      </c>
      <c r="M11" s="6">
        <f t="shared" si="2"/>
        <v>567416.66666666663</v>
      </c>
      <c r="N11" s="6">
        <f t="shared" si="2"/>
        <v>567416.66666666663</v>
      </c>
      <c r="P11" s="3"/>
    </row>
    <row r="12" spans="1:17" ht="40.5" customHeight="1" x14ac:dyDescent="0.2">
      <c r="A12" s="2" t="s">
        <v>37</v>
      </c>
      <c r="B12" s="10">
        <v>3101000</v>
      </c>
      <c r="C12" s="6">
        <f>+B$12/12</f>
        <v>258416.66666666666</v>
      </c>
      <c r="D12" s="6">
        <f t="shared" si="3"/>
        <v>258416.66666666666</v>
      </c>
      <c r="E12" s="6">
        <f t="shared" si="1"/>
        <v>258416.66666666666</v>
      </c>
      <c r="F12" s="6">
        <f t="shared" si="1"/>
        <v>258416.66666666666</v>
      </c>
      <c r="G12" s="6">
        <f t="shared" si="2"/>
        <v>258416.66666666666</v>
      </c>
      <c r="H12" s="6">
        <f t="shared" si="2"/>
        <v>258416.66666666666</v>
      </c>
      <c r="I12" s="6">
        <f t="shared" si="2"/>
        <v>258416.66666666666</v>
      </c>
      <c r="J12" s="6">
        <f t="shared" si="2"/>
        <v>258416.66666666666</v>
      </c>
      <c r="K12" s="6">
        <f t="shared" si="2"/>
        <v>258416.66666666666</v>
      </c>
      <c r="L12" s="6">
        <f t="shared" si="2"/>
        <v>258416.66666666666</v>
      </c>
      <c r="M12" s="6">
        <f t="shared" si="2"/>
        <v>258416.66666666666</v>
      </c>
      <c r="N12" s="6">
        <f t="shared" si="2"/>
        <v>258416.66666666666</v>
      </c>
      <c r="P12" s="3"/>
    </row>
    <row r="13" spans="1:17" ht="40.5" customHeight="1" x14ac:dyDescent="0.2">
      <c r="A13" s="2" t="s">
        <v>38</v>
      </c>
      <c r="B13" s="10">
        <v>22581000</v>
      </c>
      <c r="C13" s="6">
        <f>+B$13/12</f>
        <v>1881750</v>
      </c>
      <c r="D13" s="6">
        <f t="shared" si="3"/>
        <v>1881750</v>
      </c>
      <c r="E13" s="6">
        <f t="shared" si="1"/>
        <v>1881750</v>
      </c>
      <c r="F13" s="6">
        <f t="shared" si="1"/>
        <v>1881750</v>
      </c>
      <c r="G13" s="6">
        <f t="shared" si="2"/>
        <v>1881750</v>
      </c>
      <c r="H13" s="6">
        <f t="shared" si="2"/>
        <v>1881750</v>
      </c>
      <c r="I13" s="6">
        <f t="shared" si="2"/>
        <v>1881750</v>
      </c>
      <c r="J13" s="6">
        <f t="shared" si="2"/>
        <v>1881750</v>
      </c>
      <c r="K13" s="6">
        <f t="shared" si="2"/>
        <v>1881750</v>
      </c>
      <c r="L13" s="6">
        <f t="shared" si="2"/>
        <v>1881750</v>
      </c>
      <c r="M13" s="6">
        <f t="shared" si="2"/>
        <v>1881750</v>
      </c>
      <c r="N13" s="6">
        <f t="shared" si="2"/>
        <v>1881750</v>
      </c>
      <c r="P13" s="3"/>
    </row>
    <row r="14" spans="1:17" ht="40.5" customHeight="1" x14ac:dyDescent="0.2">
      <c r="A14" s="2" t="s">
        <v>16</v>
      </c>
      <c r="B14" s="10">
        <v>39000000</v>
      </c>
      <c r="C14" s="6">
        <f>+B$14/12</f>
        <v>3250000</v>
      </c>
      <c r="D14" s="6">
        <f t="shared" si="3"/>
        <v>3250000</v>
      </c>
      <c r="E14" s="6">
        <f t="shared" si="1"/>
        <v>3250000</v>
      </c>
      <c r="F14" s="6">
        <f t="shared" si="1"/>
        <v>3250000</v>
      </c>
      <c r="G14" s="6">
        <f t="shared" si="2"/>
        <v>3250000</v>
      </c>
      <c r="H14" s="6">
        <f t="shared" si="2"/>
        <v>3250000</v>
      </c>
      <c r="I14" s="6">
        <f t="shared" si="2"/>
        <v>3250000</v>
      </c>
      <c r="J14" s="6">
        <f t="shared" si="2"/>
        <v>3250000</v>
      </c>
      <c r="K14" s="6">
        <f t="shared" si="2"/>
        <v>3250000</v>
      </c>
      <c r="L14" s="6">
        <f t="shared" si="2"/>
        <v>3250000</v>
      </c>
      <c r="M14" s="6">
        <f t="shared" si="2"/>
        <v>3250000</v>
      </c>
      <c r="N14" s="6">
        <f t="shared" si="2"/>
        <v>3250000</v>
      </c>
      <c r="P14" s="3"/>
    </row>
    <row r="15" spans="1:17" ht="40.5" customHeight="1" x14ac:dyDescent="0.2">
      <c r="A15" s="2" t="s">
        <v>17</v>
      </c>
      <c r="B15" s="10">
        <v>103196000</v>
      </c>
      <c r="C15" s="6">
        <f>+B$15/12</f>
        <v>8599666.666666666</v>
      </c>
      <c r="D15" s="6">
        <f t="shared" si="3"/>
        <v>8599666.666666666</v>
      </c>
      <c r="E15" s="6">
        <f t="shared" si="1"/>
        <v>8599666.666666666</v>
      </c>
      <c r="F15" s="6">
        <f t="shared" si="1"/>
        <v>8599666.666666666</v>
      </c>
      <c r="G15" s="6">
        <f t="shared" si="2"/>
        <v>8599666.666666666</v>
      </c>
      <c r="H15" s="6">
        <f t="shared" si="2"/>
        <v>8599666.666666666</v>
      </c>
      <c r="I15" s="6">
        <f t="shared" si="2"/>
        <v>8599666.666666666</v>
      </c>
      <c r="J15" s="6">
        <f t="shared" si="2"/>
        <v>8599666.666666666</v>
      </c>
      <c r="K15" s="6">
        <f t="shared" si="2"/>
        <v>8599666.666666666</v>
      </c>
      <c r="L15" s="6">
        <f t="shared" si="2"/>
        <v>8599666.666666666</v>
      </c>
      <c r="M15" s="6">
        <f t="shared" si="2"/>
        <v>8599666.666666666</v>
      </c>
      <c r="N15" s="6">
        <f t="shared" si="2"/>
        <v>8599666.666666666</v>
      </c>
      <c r="P15" s="3"/>
    </row>
    <row r="16" spans="1:17" ht="40.5" customHeight="1" x14ac:dyDescent="0.2">
      <c r="A16" s="2" t="s">
        <v>15</v>
      </c>
      <c r="B16" s="10">
        <v>6500000</v>
      </c>
      <c r="C16" s="6">
        <f>+B$16/12</f>
        <v>541666.66666666663</v>
      </c>
      <c r="D16" s="6">
        <f t="shared" si="3"/>
        <v>541666.66666666663</v>
      </c>
      <c r="E16" s="6">
        <f t="shared" si="1"/>
        <v>541666.66666666663</v>
      </c>
      <c r="F16" s="6">
        <f t="shared" si="1"/>
        <v>541666.66666666663</v>
      </c>
      <c r="G16" s="6">
        <f t="shared" si="2"/>
        <v>541666.66666666663</v>
      </c>
      <c r="H16" s="6">
        <f t="shared" si="2"/>
        <v>541666.66666666663</v>
      </c>
      <c r="I16" s="6">
        <f t="shared" si="2"/>
        <v>541666.66666666663</v>
      </c>
      <c r="J16" s="6">
        <f t="shared" si="2"/>
        <v>541666.66666666663</v>
      </c>
      <c r="K16" s="6">
        <f t="shared" si="2"/>
        <v>541666.66666666663</v>
      </c>
      <c r="L16" s="6">
        <f t="shared" si="2"/>
        <v>541666.66666666663</v>
      </c>
      <c r="M16" s="6">
        <f t="shared" si="2"/>
        <v>541666.66666666663</v>
      </c>
      <c r="N16" s="6">
        <f t="shared" si="2"/>
        <v>541666.66666666663</v>
      </c>
      <c r="P16" s="3"/>
    </row>
    <row r="17" spans="1:16" ht="40.5" customHeight="1" x14ac:dyDescent="0.2">
      <c r="A17" s="2" t="s">
        <v>26</v>
      </c>
      <c r="B17" s="10">
        <v>7000000</v>
      </c>
      <c r="C17" s="6">
        <f>+B$17/12</f>
        <v>583333.33333333337</v>
      </c>
      <c r="D17" s="6">
        <f t="shared" si="3"/>
        <v>583333.33333333337</v>
      </c>
      <c r="E17" s="6">
        <f t="shared" si="1"/>
        <v>583333.33333333337</v>
      </c>
      <c r="F17" s="6">
        <f t="shared" si="1"/>
        <v>583333.33333333337</v>
      </c>
      <c r="G17" s="6">
        <f t="shared" si="2"/>
        <v>583333.33333333337</v>
      </c>
      <c r="H17" s="6">
        <f t="shared" si="2"/>
        <v>583333.33333333337</v>
      </c>
      <c r="I17" s="6">
        <f t="shared" si="2"/>
        <v>583333.33333333337</v>
      </c>
      <c r="J17" s="6">
        <f t="shared" si="2"/>
        <v>583333.33333333337</v>
      </c>
      <c r="K17" s="6">
        <f t="shared" si="2"/>
        <v>583333.33333333337</v>
      </c>
      <c r="L17" s="6">
        <f t="shared" si="2"/>
        <v>583333.33333333337</v>
      </c>
      <c r="M17" s="6">
        <f t="shared" si="2"/>
        <v>583333.33333333337</v>
      </c>
      <c r="N17" s="6">
        <f t="shared" si="2"/>
        <v>583333.33333333337</v>
      </c>
      <c r="P17" s="3"/>
    </row>
    <row r="18" spans="1:16" ht="40.5" customHeight="1" x14ac:dyDescent="0.2">
      <c r="A18" s="2" t="s">
        <v>25</v>
      </c>
      <c r="B18" s="7">
        <v>9222816</v>
      </c>
      <c r="C18" s="6">
        <f>+B$18/12</f>
        <v>768568</v>
      </c>
      <c r="D18" s="6">
        <f t="shared" si="3"/>
        <v>768568</v>
      </c>
      <c r="E18" s="6">
        <f t="shared" si="1"/>
        <v>768568</v>
      </c>
      <c r="F18" s="6">
        <f t="shared" si="1"/>
        <v>768568</v>
      </c>
      <c r="G18" s="6">
        <f t="shared" si="2"/>
        <v>768568</v>
      </c>
      <c r="H18" s="6">
        <f t="shared" si="2"/>
        <v>768568</v>
      </c>
      <c r="I18" s="6">
        <f t="shared" si="2"/>
        <v>768568</v>
      </c>
      <c r="J18" s="6">
        <f t="shared" si="2"/>
        <v>768568</v>
      </c>
      <c r="K18" s="6">
        <f t="shared" si="2"/>
        <v>768568</v>
      </c>
      <c r="L18" s="6">
        <f t="shared" si="2"/>
        <v>768568</v>
      </c>
      <c r="M18" s="6">
        <f t="shared" si="2"/>
        <v>768568</v>
      </c>
      <c r="N18" s="6">
        <f t="shared" si="2"/>
        <v>768568</v>
      </c>
      <c r="P18" s="3"/>
    </row>
    <row r="19" spans="1:16" ht="40.5" customHeight="1" x14ac:dyDescent="0.2">
      <c r="A19" s="2" t="s">
        <v>27</v>
      </c>
      <c r="B19" s="10">
        <v>783996</v>
      </c>
      <c r="C19" s="6">
        <f>+B$19/12</f>
        <v>65333</v>
      </c>
      <c r="D19" s="6">
        <f t="shared" si="3"/>
        <v>65333</v>
      </c>
      <c r="E19" s="6">
        <f t="shared" si="1"/>
        <v>65333</v>
      </c>
      <c r="F19" s="6">
        <f t="shared" si="1"/>
        <v>65333</v>
      </c>
      <c r="G19" s="6">
        <f t="shared" si="2"/>
        <v>65333</v>
      </c>
      <c r="H19" s="6">
        <f t="shared" si="2"/>
        <v>65333</v>
      </c>
      <c r="I19" s="6">
        <f t="shared" si="2"/>
        <v>65333</v>
      </c>
      <c r="J19" s="6">
        <f t="shared" si="2"/>
        <v>65333</v>
      </c>
      <c r="K19" s="6">
        <f t="shared" si="2"/>
        <v>65333</v>
      </c>
      <c r="L19" s="6">
        <f t="shared" si="2"/>
        <v>65333</v>
      </c>
      <c r="M19" s="6">
        <f t="shared" si="2"/>
        <v>65333</v>
      </c>
      <c r="N19" s="6">
        <f t="shared" si="2"/>
        <v>65333</v>
      </c>
      <c r="P19" s="3"/>
    </row>
    <row r="20" spans="1:16" ht="40.5" customHeight="1" x14ac:dyDescent="0.2">
      <c r="A20" s="2" t="s">
        <v>20</v>
      </c>
      <c r="B20" s="10">
        <v>12842640</v>
      </c>
      <c r="C20" s="6">
        <f>+B$20/12</f>
        <v>1070220</v>
      </c>
      <c r="D20" s="6">
        <f t="shared" si="3"/>
        <v>1070220</v>
      </c>
      <c r="E20" s="6">
        <f t="shared" si="1"/>
        <v>1070220</v>
      </c>
      <c r="F20" s="6">
        <f t="shared" si="1"/>
        <v>1070220</v>
      </c>
      <c r="G20" s="6">
        <f t="shared" si="2"/>
        <v>1070220</v>
      </c>
      <c r="H20" s="6">
        <f t="shared" si="2"/>
        <v>1070220</v>
      </c>
      <c r="I20" s="6">
        <f t="shared" si="2"/>
        <v>1070220</v>
      </c>
      <c r="J20" s="6">
        <f t="shared" si="2"/>
        <v>1070220</v>
      </c>
      <c r="K20" s="6">
        <f t="shared" si="2"/>
        <v>1070220</v>
      </c>
      <c r="L20" s="6">
        <f t="shared" si="2"/>
        <v>1070220</v>
      </c>
      <c r="M20" s="6">
        <f t="shared" si="2"/>
        <v>1070220</v>
      </c>
      <c r="N20" s="6">
        <f t="shared" si="2"/>
        <v>1070220</v>
      </c>
      <c r="P20" s="3"/>
    </row>
    <row r="21" spans="1:16" s="15" customFormat="1" ht="21.75" customHeight="1" x14ac:dyDescent="0.25">
      <c r="A21" s="13" t="s">
        <v>0</v>
      </c>
      <c r="B21" s="14">
        <f t="shared" ref="B21:N21" si="4">SUM(B9:B20)</f>
        <v>889120504</v>
      </c>
      <c r="C21" s="13">
        <f t="shared" si="4"/>
        <v>74093375.333333328</v>
      </c>
      <c r="D21" s="13">
        <f t="shared" si="4"/>
        <v>74093375.333333328</v>
      </c>
      <c r="E21" s="13">
        <f t="shared" si="4"/>
        <v>74093375.333333328</v>
      </c>
      <c r="F21" s="13">
        <f t="shared" si="4"/>
        <v>74093375.333333328</v>
      </c>
      <c r="G21" s="13">
        <f t="shared" si="4"/>
        <v>74093375.333333328</v>
      </c>
      <c r="H21" s="13">
        <f t="shared" si="4"/>
        <v>74093375.333333328</v>
      </c>
      <c r="I21" s="13">
        <f t="shared" si="4"/>
        <v>74093375.333333328</v>
      </c>
      <c r="J21" s="13">
        <f t="shared" si="4"/>
        <v>74093375.333333328</v>
      </c>
      <c r="K21" s="13">
        <f t="shared" si="4"/>
        <v>74093375.333333328</v>
      </c>
      <c r="L21" s="13">
        <f t="shared" si="4"/>
        <v>74093375.333333328</v>
      </c>
      <c r="M21" s="13">
        <f t="shared" si="4"/>
        <v>74093375.333333328</v>
      </c>
      <c r="N21" s="13">
        <f t="shared" si="4"/>
        <v>74093375.333333328</v>
      </c>
      <c r="O21" s="20"/>
    </row>
    <row r="22" spans="1:16" ht="15" customHeight="1" x14ac:dyDescent="0.2">
      <c r="A22" s="50" t="s">
        <v>11</v>
      </c>
      <c r="B22" s="51"/>
      <c r="C22" s="51"/>
      <c r="D22" s="51" t="s">
        <v>21</v>
      </c>
      <c r="E22" s="51"/>
      <c r="F22" s="51"/>
      <c r="G22" s="51"/>
      <c r="H22" s="51"/>
      <c r="I22" s="51"/>
      <c r="J22" s="51"/>
      <c r="K22" s="51"/>
      <c r="L22" s="51"/>
      <c r="M22" s="51"/>
      <c r="N22" s="53"/>
    </row>
    <row r="23" spans="1:16" x14ac:dyDescent="0.2">
      <c r="A23" s="33" t="s">
        <v>33</v>
      </c>
      <c r="B23" s="34"/>
      <c r="C23" s="35"/>
      <c r="D23" s="46" t="s">
        <v>39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1:16" x14ac:dyDescent="0.2">
      <c r="A24" s="36"/>
      <c r="B24" s="37"/>
      <c r="C24" s="38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6" x14ac:dyDescent="0.2">
      <c r="A25" s="36"/>
      <c r="B25" s="37"/>
      <c r="C25" s="38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6" ht="21.75" customHeight="1" x14ac:dyDescent="0.2">
      <c r="A26" s="39"/>
      <c r="B26" s="40"/>
      <c r="C26" s="41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6" ht="12.75" customHeight="1" x14ac:dyDescent="0.2">
      <c r="A27" s="42" t="s">
        <v>31</v>
      </c>
      <c r="B27" s="43"/>
      <c r="C27" s="44"/>
      <c r="D27" s="45" t="s">
        <v>30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</row>
  </sheetData>
  <mergeCells count="23">
    <mergeCell ref="L1:N1"/>
    <mergeCell ref="M2:N2"/>
    <mergeCell ref="D22:N22"/>
    <mergeCell ref="E5:E8"/>
    <mergeCell ref="D5:D8"/>
    <mergeCell ref="G5:G8"/>
    <mergeCell ref="M3:N3"/>
    <mergeCell ref="A23:C26"/>
    <mergeCell ref="A27:C27"/>
    <mergeCell ref="D27:N27"/>
    <mergeCell ref="D23:N26"/>
    <mergeCell ref="C5:C8"/>
    <mergeCell ref="A22:C22"/>
    <mergeCell ref="M5:M8"/>
    <mergeCell ref="N5:N8"/>
    <mergeCell ref="H5:H8"/>
    <mergeCell ref="K5:K8"/>
    <mergeCell ref="F5:F8"/>
    <mergeCell ref="I5:I8"/>
    <mergeCell ref="A5:A8"/>
    <mergeCell ref="B5:B8"/>
    <mergeCell ref="J5:J8"/>
    <mergeCell ref="L5:L8"/>
  </mergeCells>
  <phoneticPr fontId="5" type="noConversion"/>
  <printOptions horizontalCentered="1"/>
  <pageMargins left="0.19685039370078741" right="0.19685039370078741" top="0.27559055118110237" bottom="0" header="0" footer="0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" sqref="E1"/>
    </sheetView>
  </sheetViews>
  <sheetFormatPr baseColWidth="10" defaultRowHeight="12.75" x14ac:dyDescent="0.2"/>
  <cols>
    <col min="1" max="1" width="34.28515625" customWidth="1"/>
    <col min="2" max="2" width="19.5703125" customWidth="1"/>
    <col min="3" max="3" width="15.7109375" customWidth="1"/>
    <col min="4" max="4" width="14.42578125" customWidth="1"/>
    <col min="5" max="8" width="13.85546875" bestFit="1" customWidth="1"/>
    <col min="9" max="9" width="12.7109375" bestFit="1" customWidth="1"/>
    <col min="10" max="10" width="12.85546875" customWidth="1"/>
    <col min="11" max="11" width="14.85546875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6" spans="1:15" x14ac:dyDescent="0.2">
      <c r="A6" s="57" t="s">
        <v>19</v>
      </c>
      <c r="B6" s="57" t="s">
        <v>10</v>
      </c>
      <c r="C6" s="47" t="s">
        <v>9</v>
      </c>
      <c r="D6" s="47" t="s">
        <v>8</v>
      </c>
      <c r="E6" s="47" t="s">
        <v>7</v>
      </c>
      <c r="F6" s="47" t="s">
        <v>6</v>
      </c>
      <c r="G6" s="47" t="s">
        <v>5</v>
      </c>
      <c r="H6" s="47" t="s">
        <v>4</v>
      </c>
      <c r="I6" s="47" t="s">
        <v>3</v>
      </c>
      <c r="J6" s="47" t="s">
        <v>2</v>
      </c>
      <c r="K6" s="47" t="s">
        <v>14</v>
      </c>
      <c r="L6" s="47" t="s">
        <v>1</v>
      </c>
      <c r="M6" s="47" t="s">
        <v>12</v>
      </c>
      <c r="N6" s="47" t="s">
        <v>13</v>
      </c>
      <c r="O6" s="54" t="s">
        <v>28</v>
      </c>
    </row>
    <row r="7" spans="1:15" x14ac:dyDescent="0.2">
      <c r="A7" s="58"/>
      <c r="B7" s="5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5"/>
    </row>
    <row r="8" spans="1:15" x14ac:dyDescent="0.2">
      <c r="A8" s="58"/>
      <c r="B8" s="5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5"/>
    </row>
    <row r="9" spans="1:15" x14ac:dyDescent="0.2">
      <c r="A9" s="59"/>
      <c r="B9" s="5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6"/>
    </row>
    <row r="10" spans="1:15" ht="40.5" customHeight="1" x14ac:dyDescent="0.2">
      <c r="A10" s="4" t="s">
        <v>34</v>
      </c>
      <c r="B10" s="11">
        <f>+'Presupuesto SO'!B9</f>
        <v>606167052</v>
      </c>
      <c r="C10" s="6">
        <f>53311928+1743600</f>
        <v>55055528</v>
      </c>
      <c r="D10" s="6">
        <f>42764230+1743600</f>
        <v>44507830</v>
      </c>
      <c r="E10" s="6">
        <f>50234804+1743600</f>
        <v>51978404</v>
      </c>
      <c r="F10" s="6"/>
      <c r="G10" s="6"/>
      <c r="H10" s="6"/>
      <c r="I10" s="6"/>
      <c r="J10" s="6"/>
      <c r="K10" s="6"/>
      <c r="L10" s="6"/>
      <c r="M10" s="6"/>
      <c r="N10" s="6"/>
      <c r="O10" s="16">
        <f>SUM(C10:N10)</f>
        <v>151541762</v>
      </c>
    </row>
    <row r="11" spans="1:15" ht="40.5" customHeight="1" x14ac:dyDescent="0.2">
      <c r="A11" s="2" t="s">
        <v>35</v>
      </c>
      <c r="B11" s="10">
        <f>+'Presupuesto SO'!B10</f>
        <v>71917000</v>
      </c>
      <c r="C11" s="6">
        <f>870000+933333+762667+72500+83333+86667+725+833+867+72500+83333+86667+36250+43334+460000+200000+320000+950000+1780000+148333+79167+1483+792+148333+79167+74167+39583+250000+230000</f>
        <v>7894034</v>
      </c>
      <c r="D11" s="6">
        <f>624000+870000+1000000+72500+83334+52000+2175+2500+1352+72500+83334+52000+36250+26000+192000+460000+200000+950000+1780000+148334+79166+4450+2375+148334+79166+74166+39583+250000+230000</f>
        <v>7615519</v>
      </c>
      <c r="E11" s="6">
        <f>950000+1080000+92500+103333+4225+4767+92500+103333+119139+470000+210000+348333+2180000+248333+29028+10417+1267+248333+29028+336945+14514+91667+240000</f>
        <v>7007662</v>
      </c>
      <c r="F11" s="6"/>
      <c r="G11" s="6"/>
      <c r="H11" s="6"/>
      <c r="I11" s="6"/>
      <c r="J11" s="6"/>
      <c r="K11" s="6"/>
      <c r="L11" s="6"/>
      <c r="M11" s="6"/>
      <c r="N11" s="6"/>
      <c r="O11" s="16">
        <f t="shared" ref="O11:O21" si="0">SUM(C11:N11)</f>
        <v>22517215</v>
      </c>
    </row>
    <row r="12" spans="1:15" ht="40.5" customHeight="1" x14ac:dyDescent="0.2">
      <c r="A12" s="2" t="s">
        <v>36</v>
      </c>
      <c r="B12" s="10">
        <f>+'Presupuesto SO'!B11</f>
        <v>6809000</v>
      </c>
      <c r="C12" s="6">
        <v>1075000</v>
      </c>
      <c r="D12" s="6">
        <v>1000000</v>
      </c>
      <c r="E12" s="6">
        <v>1259000</v>
      </c>
      <c r="F12" s="6"/>
      <c r="G12" s="6"/>
      <c r="H12" s="6"/>
      <c r="I12" s="6"/>
      <c r="J12" s="6"/>
      <c r="K12" s="6"/>
      <c r="L12" s="6"/>
      <c r="M12" s="6"/>
      <c r="N12" s="6"/>
      <c r="O12" s="16">
        <f t="shared" si="0"/>
        <v>3334000</v>
      </c>
    </row>
    <row r="13" spans="1:15" ht="40.5" customHeight="1" x14ac:dyDescent="0.2">
      <c r="A13" s="2" t="s">
        <v>37</v>
      </c>
      <c r="B13" s="10">
        <f>+'Presupuesto SO'!B12</f>
        <v>3101000</v>
      </c>
      <c r="C13" s="6">
        <v>0</v>
      </c>
      <c r="D13" s="6">
        <v>0</v>
      </c>
      <c r="E13" s="6">
        <v>3099000</v>
      </c>
      <c r="F13" s="6"/>
      <c r="G13" s="6"/>
      <c r="H13" s="6"/>
      <c r="I13" s="6"/>
      <c r="J13" s="6"/>
      <c r="K13" s="6"/>
      <c r="L13" s="6"/>
      <c r="M13" s="6"/>
      <c r="N13" s="6"/>
      <c r="O13" s="16">
        <f>SUM(C13:N13)</f>
        <v>3099000</v>
      </c>
    </row>
    <row r="14" spans="1:15" ht="40.5" customHeight="1" x14ac:dyDescent="0.2">
      <c r="A14" s="2" t="s">
        <v>38</v>
      </c>
      <c r="B14" s="10">
        <f>+'Presupuesto SO'!B13</f>
        <v>22581000</v>
      </c>
      <c r="C14" s="6">
        <f>289200+646600</f>
        <v>935800</v>
      </c>
      <c r="D14" s="6">
        <v>488000</v>
      </c>
      <c r="E14" s="6">
        <v>368400</v>
      </c>
      <c r="F14" s="6"/>
      <c r="G14" s="6"/>
      <c r="H14" s="6"/>
      <c r="I14" s="6"/>
      <c r="J14" s="6"/>
      <c r="K14" s="6"/>
      <c r="L14" s="6"/>
      <c r="M14" s="6"/>
      <c r="N14" s="6"/>
      <c r="O14" s="16">
        <f t="shared" si="0"/>
        <v>1792200</v>
      </c>
    </row>
    <row r="15" spans="1:15" ht="40.5" customHeight="1" x14ac:dyDescent="0.2">
      <c r="A15" s="2" t="s">
        <v>16</v>
      </c>
      <c r="B15" s="10">
        <f>+'Presupuesto SO'!B14</f>
        <v>39000000</v>
      </c>
      <c r="C15" s="6">
        <v>0</v>
      </c>
      <c r="D15" s="6">
        <v>0</v>
      </c>
      <c r="E15" s="6">
        <f>2813799+3228203</f>
        <v>6042002</v>
      </c>
      <c r="F15" s="6"/>
      <c r="G15" s="6"/>
      <c r="H15" s="6"/>
      <c r="I15" s="6"/>
      <c r="J15" s="6"/>
      <c r="K15" s="6"/>
      <c r="L15" s="6"/>
      <c r="M15" s="6"/>
      <c r="N15" s="6"/>
      <c r="O15" s="16">
        <f t="shared" si="0"/>
        <v>6042002</v>
      </c>
    </row>
    <row r="16" spans="1:15" ht="40.5" customHeight="1" x14ac:dyDescent="0.2">
      <c r="A16" s="2" t="s">
        <v>17</v>
      </c>
      <c r="B16" s="10">
        <f>+'Presupuesto SO'!B15</f>
        <v>103196000</v>
      </c>
      <c r="C16" s="6">
        <f>307850+1809200+3899200+216400+986029</f>
        <v>7218679</v>
      </c>
      <c r="D16" s="6">
        <f>78639+235917+32769</f>
        <v>347325</v>
      </c>
      <c r="E16" s="6">
        <f>485100+837200</f>
        <v>1322300</v>
      </c>
      <c r="F16" s="6"/>
      <c r="G16" s="6"/>
      <c r="H16" s="6"/>
      <c r="I16" s="6"/>
      <c r="J16" s="6"/>
      <c r="K16" s="6"/>
      <c r="L16" s="6"/>
      <c r="M16" s="6"/>
      <c r="N16" s="6"/>
      <c r="O16" s="16">
        <f t="shared" si="0"/>
        <v>8888304</v>
      </c>
    </row>
    <row r="17" spans="1:15" ht="40.5" customHeight="1" x14ac:dyDescent="0.2">
      <c r="A17" s="2" t="s">
        <v>15</v>
      </c>
      <c r="B17" s="10">
        <f>+'Presupuesto SO'!B16</f>
        <v>6500000</v>
      </c>
      <c r="C17" s="6">
        <v>0</v>
      </c>
      <c r="D17" s="6">
        <v>0</v>
      </c>
      <c r="E17" s="6">
        <v>2950000</v>
      </c>
      <c r="F17" s="6"/>
      <c r="G17" s="6"/>
      <c r="H17" s="6"/>
      <c r="I17" s="6"/>
      <c r="J17" s="6"/>
      <c r="K17" s="6"/>
      <c r="L17" s="6"/>
      <c r="M17" s="6"/>
      <c r="N17" s="6"/>
      <c r="O17" s="16">
        <f t="shared" si="0"/>
        <v>2950000</v>
      </c>
    </row>
    <row r="18" spans="1:15" ht="40.5" customHeight="1" x14ac:dyDescent="0.2">
      <c r="A18" s="2" t="s">
        <v>26</v>
      </c>
      <c r="B18" s="10">
        <f>+'Presupuesto SO'!B17</f>
        <v>7000000</v>
      </c>
      <c r="C18" s="6"/>
      <c r="D18" s="6"/>
      <c r="E18" s="6">
        <v>320000</v>
      </c>
      <c r="F18" s="6"/>
      <c r="G18" s="6"/>
      <c r="H18" s="6"/>
      <c r="I18" s="6"/>
      <c r="J18" s="6"/>
      <c r="K18" s="6"/>
      <c r="L18" s="6"/>
      <c r="M18" s="6"/>
      <c r="N18" s="6"/>
      <c r="O18" s="16">
        <f t="shared" si="0"/>
        <v>320000</v>
      </c>
    </row>
    <row r="19" spans="1:15" ht="40.5" customHeight="1" x14ac:dyDescent="0.2">
      <c r="A19" s="2" t="s">
        <v>25</v>
      </c>
      <c r="B19" s="7">
        <f>+'Presupuesto SO'!B18</f>
        <v>9222816</v>
      </c>
      <c r="C19" s="6">
        <f>130000+77400+24000+5604+105000</f>
        <v>342004</v>
      </c>
      <c r="D19" s="6">
        <f>9500+21300+1400000+14600+9900+16000</f>
        <v>1471300</v>
      </c>
      <c r="E19" s="6">
        <f>334000+158400</f>
        <v>492400</v>
      </c>
      <c r="F19" s="6"/>
      <c r="G19" s="6"/>
      <c r="H19" s="6"/>
      <c r="I19" s="6"/>
      <c r="J19" s="6"/>
      <c r="K19" s="6"/>
      <c r="L19" s="6"/>
      <c r="M19" s="6"/>
      <c r="N19" s="6"/>
      <c r="O19" s="16">
        <f t="shared" si="0"/>
        <v>2305704</v>
      </c>
    </row>
    <row r="20" spans="1:15" ht="40.5" customHeight="1" x14ac:dyDescent="0.2">
      <c r="A20" s="2" t="s">
        <v>27</v>
      </c>
      <c r="B20" s="10">
        <f>+'Presupuesto SO'!B19</f>
        <v>783996</v>
      </c>
      <c r="C20" s="6">
        <v>96000</v>
      </c>
      <c r="D20" s="6">
        <v>60000</v>
      </c>
      <c r="E20" s="6">
        <v>40000</v>
      </c>
      <c r="F20" s="6"/>
      <c r="G20" s="6"/>
      <c r="H20" s="6"/>
      <c r="I20" s="6"/>
      <c r="J20" s="6"/>
      <c r="K20" s="6"/>
      <c r="L20" s="6"/>
      <c r="M20" s="6"/>
      <c r="N20" s="6"/>
      <c r="O20" s="16">
        <f t="shared" si="0"/>
        <v>196000</v>
      </c>
    </row>
    <row r="21" spans="1:15" ht="40.5" customHeight="1" x14ac:dyDescent="0.2">
      <c r="A21" s="2" t="s">
        <v>20</v>
      </c>
      <c r="B21" s="10">
        <f>+'Presupuesto SO'!B20</f>
        <v>12842640</v>
      </c>
      <c r="C21" s="6">
        <v>1286371</v>
      </c>
      <c r="D21" s="6">
        <v>378540</v>
      </c>
      <c r="E21" s="6">
        <f>22850+1522900</f>
        <v>1545750</v>
      </c>
      <c r="F21" s="6"/>
      <c r="G21" s="6"/>
      <c r="H21" s="6"/>
      <c r="I21" s="6"/>
      <c r="J21" s="6"/>
      <c r="K21" s="6"/>
      <c r="L21" s="6"/>
      <c r="M21" s="6"/>
      <c r="N21" s="6"/>
      <c r="O21" s="16">
        <f t="shared" si="0"/>
        <v>3210661</v>
      </c>
    </row>
    <row r="22" spans="1:15" ht="21" customHeight="1" x14ac:dyDescent="0.2">
      <c r="A22" s="13" t="s">
        <v>0</v>
      </c>
      <c r="B22" s="14">
        <f t="shared" ref="B22:O22" si="1">SUM(B10:B21)</f>
        <v>889120504</v>
      </c>
      <c r="C22" s="13">
        <f t="shared" si="1"/>
        <v>73903416</v>
      </c>
      <c r="D22" s="13">
        <f t="shared" si="1"/>
        <v>55868514</v>
      </c>
      <c r="E22" s="13">
        <f t="shared" si="1"/>
        <v>76424918</v>
      </c>
      <c r="F22" s="13">
        <f t="shared" si="1"/>
        <v>0</v>
      </c>
      <c r="G22" s="13">
        <f t="shared" si="1"/>
        <v>0</v>
      </c>
      <c r="H22" s="13">
        <f t="shared" si="1"/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0</v>
      </c>
      <c r="N22" s="13">
        <f t="shared" si="1"/>
        <v>0</v>
      </c>
      <c r="O22" s="17">
        <f t="shared" si="1"/>
        <v>206196848</v>
      </c>
    </row>
    <row r="23" spans="1:15" ht="16.5" customHeight="1" x14ac:dyDescent="0.2">
      <c r="A23" s="50" t="s">
        <v>11</v>
      </c>
      <c r="B23" s="51"/>
      <c r="C23" s="51"/>
      <c r="D23" s="51" t="s">
        <v>21</v>
      </c>
      <c r="E23" s="51"/>
      <c r="F23" s="51"/>
      <c r="G23" s="51"/>
      <c r="H23" s="51"/>
      <c r="I23" s="51"/>
      <c r="J23" s="51"/>
      <c r="K23" s="51"/>
      <c r="L23" s="51"/>
      <c r="M23" s="51"/>
      <c r="N23" s="53"/>
    </row>
    <row r="24" spans="1:15" x14ac:dyDescent="0.2">
      <c r="A24" s="33" t="s">
        <v>33</v>
      </c>
      <c r="B24" s="34"/>
      <c r="C24" s="35"/>
      <c r="D24" s="46" t="s">
        <v>39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5" x14ac:dyDescent="0.2">
      <c r="A25" s="36"/>
      <c r="B25" s="37"/>
      <c r="C25" s="38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5" x14ac:dyDescent="0.2">
      <c r="A26" s="36"/>
      <c r="B26" s="37"/>
      <c r="C26" s="38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5" x14ac:dyDescent="0.2">
      <c r="A27" s="39"/>
      <c r="B27" s="40"/>
      <c r="C27" s="4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1:15" x14ac:dyDescent="0.2">
      <c r="A28" s="42" t="s">
        <v>31</v>
      </c>
      <c r="B28" s="43"/>
      <c r="C28" s="44"/>
      <c r="D28" s="45" t="s">
        <v>30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29" spans="1:15" s="29" customFormat="1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5" x14ac:dyDescent="0.2">
      <c r="A30" s="57" t="s">
        <v>19</v>
      </c>
      <c r="B30" s="57" t="s">
        <v>41</v>
      </c>
      <c r="C30" s="57" t="s">
        <v>40</v>
      </c>
    </row>
    <row r="31" spans="1:15" x14ac:dyDescent="0.2">
      <c r="A31" s="58"/>
      <c r="B31" s="58"/>
      <c r="C31" s="58"/>
    </row>
    <row r="32" spans="1:15" x14ac:dyDescent="0.2">
      <c r="A32" s="58"/>
      <c r="B32" s="58"/>
      <c r="C32" s="58"/>
    </row>
    <row r="33" spans="1:3" x14ac:dyDescent="0.2">
      <c r="A33" s="59"/>
      <c r="B33" s="59"/>
      <c r="C33" s="59"/>
    </row>
    <row r="34" spans="1:3" x14ac:dyDescent="0.2">
      <c r="A34" s="4" t="s">
        <v>34</v>
      </c>
      <c r="B34" s="16">
        <f>+O10</f>
        <v>151541762</v>
      </c>
      <c r="C34" s="11">
        <f>+B10</f>
        <v>606167052</v>
      </c>
    </row>
    <row r="35" spans="1:3" ht="33.75" x14ac:dyDescent="0.2">
      <c r="A35" s="2" t="s">
        <v>35</v>
      </c>
      <c r="B35" s="16">
        <f t="shared" ref="B35:B45" si="2">+O11</f>
        <v>22517215</v>
      </c>
      <c r="C35" s="11">
        <f t="shared" ref="C35:C45" si="3">+B11</f>
        <v>71917000</v>
      </c>
    </row>
    <row r="36" spans="1:3" x14ac:dyDescent="0.2">
      <c r="A36" s="2" t="s">
        <v>36</v>
      </c>
      <c r="B36" s="16">
        <f t="shared" si="2"/>
        <v>3334000</v>
      </c>
      <c r="C36" s="11">
        <f t="shared" si="3"/>
        <v>6809000</v>
      </c>
    </row>
    <row r="37" spans="1:3" x14ac:dyDescent="0.2">
      <c r="A37" s="2" t="s">
        <v>37</v>
      </c>
      <c r="B37" s="16">
        <f t="shared" si="2"/>
        <v>3099000</v>
      </c>
      <c r="C37" s="11">
        <f t="shared" si="3"/>
        <v>3101000</v>
      </c>
    </row>
    <row r="38" spans="1:3" ht="22.5" x14ac:dyDescent="0.2">
      <c r="A38" s="2" t="s">
        <v>38</v>
      </c>
      <c r="B38" s="16">
        <f t="shared" si="2"/>
        <v>1792200</v>
      </c>
      <c r="C38" s="11">
        <f t="shared" si="3"/>
        <v>22581000</v>
      </c>
    </row>
    <row r="39" spans="1:3" x14ac:dyDescent="0.2">
      <c r="A39" s="2" t="s">
        <v>16</v>
      </c>
      <c r="B39" s="16">
        <f t="shared" si="2"/>
        <v>6042002</v>
      </c>
      <c r="C39" s="11">
        <f t="shared" si="3"/>
        <v>39000000</v>
      </c>
    </row>
    <row r="40" spans="1:3" x14ac:dyDescent="0.2">
      <c r="A40" s="2" t="s">
        <v>17</v>
      </c>
      <c r="B40" s="16">
        <f t="shared" si="2"/>
        <v>8888304</v>
      </c>
      <c r="C40" s="11">
        <f t="shared" si="3"/>
        <v>103196000</v>
      </c>
    </row>
    <row r="41" spans="1:3" x14ac:dyDescent="0.2">
      <c r="A41" s="2" t="s">
        <v>15</v>
      </c>
      <c r="B41" s="16">
        <f t="shared" si="2"/>
        <v>2950000</v>
      </c>
      <c r="C41" s="11">
        <f t="shared" si="3"/>
        <v>6500000</v>
      </c>
    </row>
    <row r="42" spans="1:3" x14ac:dyDescent="0.2">
      <c r="A42" s="2" t="s">
        <v>26</v>
      </c>
      <c r="B42" s="16">
        <f t="shared" si="2"/>
        <v>320000</v>
      </c>
      <c r="C42" s="11">
        <f t="shared" si="3"/>
        <v>7000000</v>
      </c>
    </row>
    <row r="43" spans="1:3" x14ac:dyDescent="0.2">
      <c r="A43" s="2" t="s">
        <v>25</v>
      </c>
      <c r="B43" s="16">
        <f t="shared" si="2"/>
        <v>2305704</v>
      </c>
      <c r="C43" s="11">
        <f t="shared" si="3"/>
        <v>9222816</v>
      </c>
    </row>
    <row r="44" spans="1:3" x14ac:dyDescent="0.2">
      <c r="A44" s="2" t="s">
        <v>27</v>
      </c>
      <c r="B44" s="16">
        <f t="shared" si="2"/>
        <v>196000</v>
      </c>
      <c r="C44" s="11">
        <f t="shared" si="3"/>
        <v>783996</v>
      </c>
    </row>
    <row r="45" spans="1:3" x14ac:dyDescent="0.2">
      <c r="A45" s="2" t="s">
        <v>20</v>
      </c>
      <c r="B45" s="16">
        <f t="shared" si="2"/>
        <v>3210661</v>
      </c>
      <c r="C45" s="11">
        <f t="shared" si="3"/>
        <v>12842640</v>
      </c>
    </row>
  </sheetData>
  <mergeCells count="27">
    <mergeCell ref="A30:A33"/>
    <mergeCell ref="B30:B33"/>
    <mergeCell ref="C30:C33"/>
    <mergeCell ref="D24:N27"/>
    <mergeCell ref="A24:C27"/>
    <mergeCell ref="A28:C28"/>
    <mergeCell ref="D28:N28"/>
    <mergeCell ref="C6:C9"/>
    <mergeCell ref="A6:A9"/>
    <mergeCell ref="B6:B9"/>
    <mergeCell ref="D6:D9"/>
    <mergeCell ref="A23:C23"/>
    <mergeCell ref="D23:N23"/>
    <mergeCell ref="L6:L9"/>
    <mergeCell ref="M6:M9"/>
    <mergeCell ref="N6:N9"/>
    <mergeCell ref="E6:E9"/>
    <mergeCell ref="F6:F9"/>
    <mergeCell ref="M1:O1"/>
    <mergeCell ref="N2:O2"/>
    <mergeCell ref="O6:O9"/>
    <mergeCell ref="G6:G9"/>
    <mergeCell ref="H6:H9"/>
    <mergeCell ref="I6:I9"/>
    <mergeCell ref="J6:J9"/>
    <mergeCell ref="K6:K9"/>
    <mergeCell ref="N3:O3"/>
  </mergeCells>
  <phoneticPr fontId="0" type="noConversion"/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workbookViewId="0">
      <selection activeCell="D1" sqref="D1"/>
    </sheetView>
  </sheetViews>
  <sheetFormatPr baseColWidth="10" defaultRowHeight="12.75" x14ac:dyDescent="0.2"/>
  <cols>
    <col min="1" max="1" width="34.42578125" customWidth="1"/>
    <col min="2" max="2" width="15.5703125" customWidth="1"/>
    <col min="3" max="4" width="15.7109375" customWidth="1"/>
    <col min="5" max="9" width="12.7109375" bestFit="1" customWidth="1"/>
    <col min="10" max="10" width="12.85546875" customWidth="1"/>
    <col min="11" max="11" width="14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5" spans="1:15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15" x14ac:dyDescent="0.2">
      <c r="A6" s="57" t="s">
        <v>19</v>
      </c>
      <c r="B6" s="57" t="s">
        <v>10</v>
      </c>
      <c r="C6" s="47" t="s">
        <v>9</v>
      </c>
      <c r="D6" s="47" t="s">
        <v>8</v>
      </c>
      <c r="E6" s="47" t="s">
        <v>7</v>
      </c>
      <c r="F6" s="47" t="s">
        <v>6</v>
      </c>
      <c r="G6" s="47" t="s">
        <v>5</v>
      </c>
      <c r="H6" s="47" t="s">
        <v>4</v>
      </c>
      <c r="I6" s="47" t="s">
        <v>3</v>
      </c>
      <c r="J6" s="47" t="s">
        <v>2</v>
      </c>
      <c r="K6" s="47" t="s">
        <v>14</v>
      </c>
      <c r="L6" s="47" t="s">
        <v>1</v>
      </c>
      <c r="M6" s="47" t="s">
        <v>12</v>
      </c>
      <c r="N6" s="47" t="s">
        <v>13</v>
      </c>
      <c r="O6" s="54" t="s">
        <v>28</v>
      </c>
    </row>
    <row r="7" spans="1:15" x14ac:dyDescent="0.2">
      <c r="A7" s="58"/>
      <c r="B7" s="5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55"/>
    </row>
    <row r="8" spans="1:15" x14ac:dyDescent="0.2">
      <c r="A8" s="58"/>
      <c r="B8" s="5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5"/>
    </row>
    <row r="9" spans="1:15" x14ac:dyDescent="0.2">
      <c r="A9" s="59"/>
      <c r="B9" s="5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56"/>
    </row>
    <row r="10" spans="1:15" ht="40.5" customHeight="1" x14ac:dyDescent="0.2">
      <c r="A10" s="4" t="s">
        <v>34</v>
      </c>
      <c r="B10" s="11">
        <f>+'Presupuesto SO'!B9</f>
        <v>606167052</v>
      </c>
      <c r="C10" s="21">
        <f>+Ejecutado!C10/'Presupuesto SO'!C9</f>
        <v>1.0899080275316582</v>
      </c>
      <c r="D10" s="21">
        <f>+Ejecutado!D10/'Presupuesto SO'!D9</f>
        <v>0.88110028124722295</v>
      </c>
      <c r="E10" s="21">
        <f>+Ejecutado!E10/'Presupuesto SO'!E9</f>
        <v>1.0289916714245959</v>
      </c>
      <c r="F10" s="21">
        <f>+Ejecutado!F10/'Presupuesto SO'!F9</f>
        <v>0</v>
      </c>
      <c r="G10" s="21">
        <f>+Ejecutado!G10/'Presupuesto SO'!G9</f>
        <v>0</v>
      </c>
      <c r="H10" s="21">
        <f>+Ejecutado!H10/'Presupuesto SO'!H9</f>
        <v>0</v>
      </c>
      <c r="I10" s="21">
        <f>+Ejecutado!I10/'Presupuesto SO'!I9</f>
        <v>0</v>
      </c>
      <c r="J10" s="21">
        <f>+Ejecutado!J10/'Presupuesto SO'!J9</f>
        <v>0</v>
      </c>
      <c r="K10" s="21">
        <f>+Ejecutado!K10/'Presupuesto SO'!K9</f>
        <v>0</v>
      </c>
      <c r="L10" s="21">
        <f>+Ejecutado!L10/'Presupuesto SO'!L9</f>
        <v>0</v>
      </c>
      <c r="M10" s="21">
        <f>+Ejecutado!M10/'Presupuesto SO'!M9</f>
        <v>0</v>
      </c>
      <c r="N10" s="21">
        <f>+Ejecutado!N10/'Presupuesto SO'!N9</f>
        <v>0</v>
      </c>
      <c r="O10" s="22">
        <f>AVERAGE(C10:N10)</f>
        <v>0.24999999835028974</v>
      </c>
    </row>
    <row r="11" spans="1:15" ht="40.5" customHeight="1" x14ac:dyDescent="0.2">
      <c r="A11" s="2" t="s">
        <v>35</v>
      </c>
      <c r="B11" s="10">
        <f>+'Presupuesto SO'!B10</f>
        <v>71917000</v>
      </c>
      <c r="C11" s="21">
        <f>+Ejecutado!C11/'Presupuesto SO'!C10</f>
        <v>1.3171907615723681</v>
      </c>
      <c r="D11" s="21">
        <f>+Ejecutado!D11/'Presupuesto SO'!D10</f>
        <v>1.2707180221644396</v>
      </c>
      <c r="E11" s="21">
        <f>+Ejecutado!E11/'Presupuesto SO'!E10</f>
        <v>1.1692916000389337</v>
      </c>
      <c r="F11" s="21">
        <f>+Ejecutado!F11/'Presupuesto SO'!F10</f>
        <v>0</v>
      </c>
      <c r="G11" s="21">
        <f>+Ejecutado!G11/'Presupuesto SO'!G10</f>
        <v>0</v>
      </c>
      <c r="H11" s="21">
        <f>+Ejecutado!H11/'Presupuesto SO'!H10</f>
        <v>0</v>
      </c>
      <c r="I11" s="21">
        <f>+Ejecutado!I11/'Presupuesto SO'!I10</f>
        <v>0</v>
      </c>
      <c r="J11" s="21">
        <f>+Ejecutado!J11/'Presupuesto SO'!J10</f>
        <v>0</v>
      </c>
      <c r="K11" s="21">
        <f>+Ejecutado!K11/'Presupuesto SO'!K10</f>
        <v>0</v>
      </c>
      <c r="L11" s="21">
        <f>+Ejecutado!L11/'Presupuesto SO'!L10</f>
        <v>0</v>
      </c>
      <c r="M11" s="21">
        <f>+Ejecutado!M11/'Presupuesto SO'!M10</f>
        <v>0</v>
      </c>
      <c r="N11" s="21">
        <f>+Ejecutado!N11/'Presupuesto SO'!N10</f>
        <v>0</v>
      </c>
      <c r="O11" s="22">
        <f t="shared" ref="O11:O19" si="0">AVERAGE(C11:N11)</f>
        <v>0.31310003198131175</v>
      </c>
    </row>
    <row r="12" spans="1:15" ht="40.5" customHeight="1" x14ac:dyDescent="0.2">
      <c r="A12" s="2" t="s">
        <v>36</v>
      </c>
      <c r="B12" s="10">
        <f>+'Presupuesto SO'!B11</f>
        <v>6809000</v>
      </c>
      <c r="C12" s="21">
        <f>+Ejecutado!C12/'Presupuesto SO'!C11</f>
        <v>1.8945513291232194</v>
      </c>
      <c r="D12" s="21">
        <f>+Ejecutado!D12/'Presupuesto SO'!D11</f>
        <v>1.7623733294169484</v>
      </c>
      <c r="E12" s="21">
        <f>+Ejecutado!E12/'Presupuesto SO'!E11</f>
        <v>2.2188280217359377</v>
      </c>
      <c r="F12" s="21">
        <f>+Ejecutado!F12/'Presupuesto SO'!F11</f>
        <v>0</v>
      </c>
      <c r="G12" s="21">
        <f>+Ejecutado!G12/'Presupuesto SO'!G11</f>
        <v>0</v>
      </c>
      <c r="H12" s="21">
        <f>+Ejecutado!H12/'Presupuesto SO'!H11</f>
        <v>0</v>
      </c>
      <c r="I12" s="21">
        <f>+Ejecutado!I12/'Presupuesto SO'!I11</f>
        <v>0</v>
      </c>
      <c r="J12" s="21">
        <f>+Ejecutado!J12/'Presupuesto SO'!J11</f>
        <v>0</v>
      </c>
      <c r="K12" s="21">
        <f>+Ejecutado!K12/'Presupuesto SO'!K11</f>
        <v>0</v>
      </c>
      <c r="L12" s="21">
        <f>+Ejecutado!L12/'Presupuesto SO'!L11</f>
        <v>0</v>
      </c>
      <c r="M12" s="21">
        <f>+Ejecutado!M12/'Presupuesto SO'!M11</f>
        <v>0</v>
      </c>
      <c r="N12" s="21">
        <f>+Ejecutado!N12/'Presupuesto SO'!N11</f>
        <v>0</v>
      </c>
      <c r="O12" s="22">
        <f t="shared" si="0"/>
        <v>0.48964605668967548</v>
      </c>
    </row>
    <row r="13" spans="1:15" ht="40.5" customHeight="1" x14ac:dyDescent="0.2">
      <c r="A13" s="2" t="s">
        <v>37</v>
      </c>
      <c r="B13" s="10">
        <f>+'Presupuesto SO'!B12</f>
        <v>3101000</v>
      </c>
      <c r="C13" s="21">
        <f>+Ejecutado!C14/'Presupuesto SO'!C13</f>
        <v>0.49730304238076256</v>
      </c>
      <c r="D13" s="21">
        <f>+Ejecutado!D14/'Presupuesto SO'!D13</f>
        <v>0.25933306762322306</v>
      </c>
      <c r="E13" s="21">
        <f>+Ejecutado!E14/'Presupuesto SO'!E13</f>
        <v>0.19577520924671185</v>
      </c>
      <c r="F13" s="21">
        <f>+Ejecutado!F14/'Presupuesto SO'!F13</f>
        <v>0</v>
      </c>
      <c r="G13" s="21">
        <f>+Ejecutado!G14/'Presupuesto SO'!G13</f>
        <v>0</v>
      </c>
      <c r="H13" s="21">
        <f>+Ejecutado!H14/'Presupuesto SO'!H13</f>
        <v>0</v>
      </c>
      <c r="I13" s="21">
        <f>+Ejecutado!I14/'Presupuesto SO'!I13</f>
        <v>0</v>
      </c>
      <c r="J13" s="21">
        <f>+Ejecutado!J14/'Presupuesto SO'!J13</f>
        <v>0</v>
      </c>
      <c r="K13" s="21">
        <f>+Ejecutado!K14/'Presupuesto SO'!K13</f>
        <v>0</v>
      </c>
      <c r="L13" s="21">
        <f>+Ejecutado!L14/'Presupuesto SO'!L13</f>
        <v>0</v>
      </c>
      <c r="M13" s="21">
        <f>+Ejecutado!M14/'Presupuesto SO'!M13</f>
        <v>0</v>
      </c>
      <c r="N13" s="21">
        <f>+Ejecutado!N14/'Presupuesto SO'!N13</f>
        <v>0</v>
      </c>
      <c r="O13" s="22">
        <f t="shared" si="0"/>
        <v>7.936760993755812E-2</v>
      </c>
    </row>
    <row r="14" spans="1:15" ht="40.5" customHeight="1" x14ac:dyDescent="0.2">
      <c r="A14" s="2" t="s">
        <v>38</v>
      </c>
      <c r="B14" s="10">
        <f>+'Presupuesto SO'!B13</f>
        <v>22581000</v>
      </c>
      <c r="C14" s="21">
        <f>+Ejecutado!C15/'Presupuesto SO'!C14</f>
        <v>0</v>
      </c>
      <c r="D14" s="21">
        <f>+Ejecutado!D15/'Presupuesto SO'!D14</f>
        <v>0</v>
      </c>
      <c r="E14" s="21">
        <f>+Ejecutado!E15/'Presupuesto SO'!E14</f>
        <v>1.8590775384615386</v>
      </c>
      <c r="F14" s="21">
        <f>+Ejecutado!F15/'Presupuesto SO'!F14</f>
        <v>0</v>
      </c>
      <c r="G14" s="21">
        <f>+Ejecutado!G15/'Presupuesto SO'!G14</f>
        <v>0</v>
      </c>
      <c r="H14" s="21">
        <f>+Ejecutado!H15/'Presupuesto SO'!H14</f>
        <v>0</v>
      </c>
      <c r="I14" s="21">
        <f>+Ejecutado!I15/'Presupuesto SO'!I14</f>
        <v>0</v>
      </c>
      <c r="J14" s="21">
        <f>+Ejecutado!J15/'Presupuesto SO'!J14</f>
        <v>0</v>
      </c>
      <c r="K14" s="21">
        <f>+Ejecutado!K15/'Presupuesto SO'!K14</f>
        <v>0</v>
      </c>
      <c r="L14" s="21">
        <f>+Ejecutado!L15/'Presupuesto SO'!L14</f>
        <v>0</v>
      </c>
      <c r="M14" s="21">
        <f>+Ejecutado!M15/'Presupuesto SO'!M14</f>
        <v>0</v>
      </c>
      <c r="N14" s="21">
        <f>+Ejecutado!N15/'Presupuesto SO'!N14</f>
        <v>0</v>
      </c>
      <c r="O14" s="22">
        <f t="shared" si="0"/>
        <v>0.15492312820512821</v>
      </c>
    </row>
    <row r="15" spans="1:15" ht="40.5" customHeight="1" x14ac:dyDescent="0.2">
      <c r="A15" s="2" t="s">
        <v>16</v>
      </c>
      <c r="B15" s="10">
        <f>+'Presupuesto SO'!B14</f>
        <v>39000000</v>
      </c>
      <c r="C15" s="21">
        <f>+Ejecutado!C16/'Presupuesto SO'!C15</f>
        <v>0.83941381448893371</v>
      </c>
      <c r="D15" s="21">
        <f>+Ejecutado!D16/'Presupuesto SO'!D15</f>
        <v>4.0388193340827168E-2</v>
      </c>
      <c r="E15" s="21">
        <f>+Ejecutado!E16/'Presupuesto SO'!E15</f>
        <v>0.15376177371215941</v>
      </c>
      <c r="F15" s="21">
        <f>+Ejecutado!F16/'Presupuesto SO'!F15</f>
        <v>0</v>
      </c>
      <c r="G15" s="21">
        <f>+Ejecutado!G16/'Presupuesto SO'!G15</f>
        <v>0</v>
      </c>
      <c r="H15" s="21">
        <f>+Ejecutado!H16/'Presupuesto SO'!H15</f>
        <v>0</v>
      </c>
      <c r="I15" s="21">
        <f>+Ejecutado!I16/'Presupuesto SO'!I15</f>
        <v>0</v>
      </c>
      <c r="J15" s="21">
        <f>+Ejecutado!J16/'Presupuesto SO'!J15</f>
        <v>0</v>
      </c>
      <c r="K15" s="21">
        <f>+Ejecutado!K16/'Presupuesto SO'!K15</f>
        <v>0</v>
      </c>
      <c r="L15" s="21">
        <f>+Ejecutado!L16/'Presupuesto SO'!L15</f>
        <v>0</v>
      </c>
      <c r="M15" s="21">
        <f>+Ejecutado!M16/'Presupuesto SO'!M15</f>
        <v>0</v>
      </c>
      <c r="N15" s="21">
        <f>+Ejecutado!N16/'Presupuesto SO'!N15</f>
        <v>0</v>
      </c>
      <c r="O15" s="22">
        <f t="shared" si="0"/>
        <v>8.6130315128493354E-2</v>
      </c>
    </row>
    <row r="16" spans="1:15" ht="40.5" customHeight="1" x14ac:dyDescent="0.2">
      <c r="A16" s="2" t="s">
        <v>17</v>
      </c>
      <c r="B16" s="10">
        <f>+'Presupuesto SO'!B15</f>
        <v>103196000</v>
      </c>
      <c r="C16" s="21">
        <f>+Ejecutado!C17/'Presupuesto SO'!C16</f>
        <v>0</v>
      </c>
      <c r="D16" s="21">
        <f>+Ejecutado!D17/'Presupuesto SO'!D16</f>
        <v>0</v>
      </c>
      <c r="E16" s="21">
        <f>+Ejecutado!E17/'Presupuesto SO'!E16</f>
        <v>5.4461538461538463</v>
      </c>
      <c r="F16" s="21">
        <f>+Ejecutado!F17/'Presupuesto SO'!F16</f>
        <v>0</v>
      </c>
      <c r="G16" s="21">
        <f>+Ejecutado!G17/'Presupuesto SO'!G16</f>
        <v>0</v>
      </c>
      <c r="H16" s="21">
        <f>+Ejecutado!H17/'Presupuesto SO'!H16</f>
        <v>0</v>
      </c>
      <c r="I16" s="21">
        <f>+Ejecutado!I17/'Presupuesto SO'!I16</f>
        <v>0</v>
      </c>
      <c r="J16" s="21">
        <f>+Ejecutado!J17/'Presupuesto SO'!J16</f>
        <v>0</v>
      </c>
      <c r="K16" s="21">
        <f>+Ejecutado!K17/'Presupuesto SO'!K16</f>
        <v>0</v>
      </c>
      <c r="L16" s="21">
        <f>+Ejecutado!L17/'Presupuesto SO'!L16</f>
        <v>0</v>
      </c>
      <c r="M16" s="21">
        <f>+Ejecutado!M17/'Presupuesto SO'!M16</f>
        <v>0</v>
      </c>
      <c r="N16" s="21">
        <f>+Ejecutado!N17/'Presupuesto SO'!N16</f>
        <v>0</v>
      </c>
      <c r="O16" s="22">
        <f t="shared" si="0"/>
        <v>0.45384615384615384</v>
      </c>
    </row>
    <row r="17" spans="1:15" ht="40.5" customHeight="1" x14ac:dyDescent="0.2">
      <c r="A17" s="2" t="s">
        <v>15</v>
      </c>
      <c r="B17" s="10">
        <f>+'Presupuesto SO'!B16</f>
        <v>6500000</v>
      </c>
      <c r="C17" s="21">
        <f>+Ejecutado!C18/'Presupuesto SO'!C17</f>
        <v>0</v>
      </c>
      <c r="D17" s="21">
        <f>+Ejecutado!D18/'Presupuesto SO'!D17</f>
        <v>0</v>
      </c>
      <c r="E17" s="21">
        <f>+Ejecutado!E18/'Presupuesto SO'!E17</f>
        <v>0.54857142857142849</v>
      </c>
      <c r="F17" s="21">
        <f>+Ejecutado!F18/'Presupuesto SO'!F17</f>
        <v>0</v>
      </c>
      <c r="G17" s="21">
        <f>+Ejecutado!G18/'Presupuesto SO'!G17</f>
        <v>0</v>
      </c>
      <c r="H17" s="21">
        <f>+Ejecutado!H18/'Presupuesto SO'!H17</f>
        <v>0</v>
      </c>
      <c r="I17" s="21">
        <f>+Ejecutado!I18/'Presupuesto SO'!I17</f>
        <v>0</v>
      </c>
      <c r="J17" s="21">
        <f>+Ejecutado!J18/'Presupuesto SO'!J17</f>
        <v>0</v>
      </c>
      <c r="K17" s="21">
        <f>+Ejecutado!K18/'Presupuesto SO'!K17</f>
        <v>0</v>
      </c>
      <c r="L17" s="21">
        <f>+Ejecutado!L18/'Presupuesto SO'!L17</f>
        <v>0</v>
      </c>
      <c r="M17" s="21">
        <f>+Ejecutado!M18/'Presupuesto SO'!M17</f>
        <v>0</v>
      </c>
      <c r="N17" s="21">
        <f>+Ejecutado!N18/'Presupuesto SO'!N17</f>
        <v>0</v>
      </c>
      <c r="O17" s="22">
        <f t="shared" si="0"/>
        <v>4.5714285714285707E-2</v>
      </c>
    </row>
    <row r="18" spans="1:15" ht="40.5" customHeight="1" x14ac:dyDescent="0.2">
      <c r="A18" s="2" t="s">
        <v>26</v>
      </c>
      <c r="B18" s="7">
        <f>+'Presupuesto SO'!B17</f>
        <v>7000000</v>
      </c>
      <c r="C18" s="21">
        <f>+Ejecutado!C19/'Presupuesto SO'!C18</f>
        <v>0.44498860217963798</v>
      </c>
      <c r="D18" s="21">
        <f>+Ejecutado!D19/'Presupuesto SO'!D18</f>
        <v>1.9143393948225791</v>
      </c>
      <c r="E18" s="21">
        <f>+Ejecutado!E19/'Presupuesto SO'!E18</f>
        <v>0.64067200299778293</v>
      </c>
      <c r="F18" s="21">
        <f>+Ejecutado!F19/'Presupuesto SO'!F18</f>
        <v>0</v>
      </c>
      <c r="G18" s="21">
        <f>+Ejecutado!G19/'Presupuesto SO'!G18</f>
        <v>0</v>
      </c>
      <c r="H18" s="21">
        <f>+Ejecutado!H19/'Presupuesto SO'!H18</f>
        <v>0</v>
      </c>
      <c r="I18" s="21">
        <f>+Ejecutado!I19/'Presupuesto SO'!I18</f>
        <v>0</v>
      </c>
      <c r="J18" s="21">
        <f>+Ejecutado!J19/'Presupuesto SO'!J18</f>
        <v>0</v>
      </c>
      <c r="K18" s="21">
        <f>+Ejecutado!K19/'Presupuesto SO'!K18</f>
        <v>0</v>
      </c>
      <c r="L18" s="21">
        <f>+Ejecutado!L19/'Presupuesto SO'!L18</f>
        <v>0</v>
      </c>
      <c r="M18" s="21">
        <f>+Ejecutado!M19/'Presupuesto SO'!M18</f>
        <v>0</v>
      </c>
      <c r="N18" s="21">
        <f>+Ejecutado!N19/'Presupuesto SO'!N18</f>
        <v>0</v>
      </c>
      <c r="O18" s="22">
        <f t="shared" si="0"/>
        <v>0.25</v>
      </c>
    </row>
    <row r="19" spans="1:15" ht="40.5" customHeight="1" x14ac:dyDescent="0.2">
      <c r="A19" s="2" t="s">
        <v>25</v>
      </c>
      <c r="B19" s="10">
        <f>+'Presupuesto SO'!B18</f>
        <v>9222816</v>
      </c>
      <c r="C19" s="21">
        <f>+Ejecutado!C20/'Presupuesto SO'!C19</f>
        <v>1.4693952520165918</v>
      </c>
      <c r="D19" s="21">
        <f>+Ejecutado!D20/'Presupuesto SO'!D19</f>
        <v>0.91837203251036992</v>
      </c>
      <c r="E19" s="21">
        <f>+Ejecutado!E20/'Presupuesto SO'!E19</f>
        <v>0.61224802167357995</v>
      </c>
      <c r="F19" s="21">
        <f>+Ejecutado!F20/'Presupuesto SO'!F19</f>
        <v>0</v>
      </c>
      <c r="G19" s="21">
        <f>+Ejecutado!G20/'Presupuesto SO'!G19</f>
        <v>0</v>
      </c>
      <c r="H19" s="21">
        <f>+Ejecutado!H20/'Presupuesto SO'!H19</f>
        <v>0</v>
      </c>
      <c r="I19" s="21">
        <f>+Ejecutado!I20/'Presupuesto SO'!I19</f>
        <v>0</v>
      </c>
      <c r="J19" s="21">
        <f>+Ejecutado!J20/'Presupuesto SO'!J19</f>
        <v>0</v>
      </c>
      <c r="K19" s="21">
        <f>+Ejecutado!K20/'Presupuesto SO'!K19</f>
        <v>0</v>
      </c>
      <c r="L19" s="21">
        <f>+Ejecutado!L20/'Presupuesto SO'!L19</f>
        <v>0</v>
      </c>
      <c r="M19" s="21">
        <f>+Ejecutado!M20/'Presupuesto SO'!M19</f>
        <v>0</v>
      </c>
      <c r="N19" s="21">
        <f>+Ejecutado!N20/'Presupuesto SO'!N19</f>
        <v>0</v>
      </c>
      <c r="O19" s="22">
        <f t="shared" si="0"/>
        <v>0.25000127551671181</v>
      </c>
    </row>
    <row r="20" spans="1:15" ht="40.5" customHeight="1" x14ac:dyDescent="0.2">
      <c r="A20" s="2" t="s">
        <v>27</v>
      </c>
      <c r="B20" s="10">
        <f>+'Presupuesto SO'!B19</f>
        <v>783996</v>
      </c>
      <c r="C20" s="21">
        <f>+Ejecutado!C21/'Presupuesto SO'!C20</f>
        <v>1.2019687540879445</v>
      </c>
      <c r="D20" s="21">
        <f>+Ejecutado!D21/'Presupuesto SO'!D20</f>
        <v>0.35370297695800862</v>
      </c>
      <c r="E20" s="21">
        <f>+Ejecutado!E21/'Presupuesto SO'!E20</f>
        <v>1.4443292033413691</v>
      </c>
      <c r="F20" s="21">
        <f>+Ejecutado!F21/'Presupuesto SO'!F20</f>
        <v>0</v>
      </c>
      <c r="G20" s="21">
        <f>+Ejecutado!G21/'Presupuesto SO'!G20</f>
        <v>0</v>
      </c>
      <c r="H20" s="21">
        <f>+Ejecutado!H21/'Presupuesto SO'!H20</f>
        <v>0</v>
      </c>
      <c r="I20" s="21">
        <f>+Ejecutado!I21/'Presupuesto SO'!I20</f>
        <v>0</v>
      </c>
      <c r="J20" s="21">
        <f>+Ejecutado!J21/'Presupuesto SO'!J20</f>
        <v>0</v>
      </c>
      <c r="K20" s="21">
        <f>+Ejecutado!K21/'Presupuesto SO'!K20</f>
        <v>0</v>
      </c>
      <c r="L20" s="21">
        <f>+Ejecutado!L21/'Presupuesto SO'!L20</f>
        <v>0</v>
      </c>
      <c r="M20" s="21">
        <f>+Ejecutado!M21/'Presupuesto SO'!M20</f>
        <v>0</v>
      </c>
      <c r="N20" s="21">
        <f>+Ejecutado!N21/'Presupuesto SO'!N20</f>
        <v>0</v>
      </c>
      <c r="O20" s="22">
        <f t="shared" ref="O20" si="1">AVERAGE(C20:N20)</f>
        <v>0.25000007786561018</v>
      </c>
    </row>
    <row r="21" spans="1:15" ht="40.5" customHeight="1" x14ac:dyDescent="0.2">
      <c r="A21" s="2" t="s">
        <v>20</v>
      </c>
      <c r="B21" s="10">
        <f>+'Presupuesto SO'!B20</f>
        <v>12842640</v>
      </c>
      <c r="C21" s="21">
        <f>+Ejecutado!C22/'Presupuesto SO'!C21</f>
        <v>0.99743621703723528</v>
      </c>
      <c r="D21" s="21">
        <f>+Ejecutado!D22/'Presupuesto SO'!D21</f>
        <v>0.75402846406520396</v>
      </c>
      <c r="E21" s="21">
        <f>+Ejecutado!E22/'Presupuesto SO'!E21</f>
        <v>1.0314676265749463</v>
      </c>
      <c r="F21" s="21">
        <f>+Ejecutado!F22/'Presupuesto SO'!F21</f>
        <v>0</v>
      </c>
      <c r="G21" s="21">
        <f>+Ejecutado!G22/'Presupuesto SO'!G21</f>
        <v>0</v>
      </c>
      <c r="H21" s="21">
        <f>+Ejecutado!H22/'Presupuesto SO'!H21</f>
        <v>0</v>
      </c>
      <c r="I21" s="21">
        <f>+Ejecutado!I22/'Presupuesto SO'!I21</f>
        <v>0</v>
      </c>
      <c r="J21" s="21">
        <f>+Ejecutado!J22/'Presupuesto SO'!J21</f>
        <v>0</v>
      </c>
      <c r="K21" s="21">
        <f>+Ejecutado!K22/'Presupuesto SO'!K21</f>
        <v>0</v>
      </c>
      <c r="L21" s="21">
        <f>+Ejecutado!L22/'Presupuesto SO'!L21</f>
        <v>0</v>
      </c>
      <c r="M21" s="21">
        <f>+Ejecutado!M22/'Presupuesto SO'!M21</f>
        <v>0</v>
      </c>
      <c r="N21" s="21">
        <f>+Ejecutado!N22/'Presupuesto SO'!N21</f>
        <v>0</v>
      </c>
      <c r="O21" s="22">
        <f>AVERAGE(C21:N21)</f>
        <v>0.23191102563978214</v>
      </c>
    </row>
    <row r="22" spans="1:15" ht="40.5" customHeight="1" x14ac:dyDescent="0.2">
      <c r="A22" s="26"/>
      <c r="B22" s="14">
        <f>SUM(B11:B21)</f>
        <v>282953452</v>
      </c>
      <c r="C22" s="23">
        <f>AVERAGE(C10:C21)</f>
        <v>0.81267965003486253</v>
      </c>
      <c r="D22" s="23">
        <f t="shared" ref="D22:N22" si="2">AVERAGE(D10:D21)</f>
        <v>0.67952964684573525</v>
      </c>
      <c r="E22" s="23">
        <f t="shared" si="2"/>
        <v>1.3624306619944024</v>
      </c>
      <c r="F22" s="23">
        <f t="shared" si="2"/>
        <v>0</v>
      </c>
      <c r="G22" s="23">
        <f t="shared" si="2"/>
        <v>0</v>
      </c>
      <c r="H22" s="23">
        <f t="shared" si="2"/>
        <v>0</v>
      </c>
      <c r="I22" s="23">
        <f t="shared" si="2"/>
        <v>0</v>
      </c>
      <c r="J22" s="23">
        <f t="shared" si="2"/>
        <v>0</v>
      </c>
      <c r="K22" s="23">
        <f t="shared" si="2"/>
        <v>0</v>
      </c>
      <c r="L22" s="23">
        <f t="shared" si="2"/>
        <v>0</v>
      </c>
      <c r="M22" s="23">
        <f t="shared" si="2"/>
        <v>0</v>
      </c>
      <c r="N22" s="23">
        <f t="shared" si="2"/>
        <v>0</v>
      </c>
      <c r="O22" s="23">
        <f>AVERAGE(O11:O21)</f>
        <v>0.23678545095679182</v>
      </c>
    </row>
    <row r="23" spans="1:15" ht="16.5" customHeight="1" x14ac:dyDescent="0.2">
      <c r="A23" s="50" t="s">
        <v>11</v>
      </c>
      <c r="B23" s="51"/>
      <c r="C23" s="51"/>
      <c r="D23" s="51" t="s">
        <v>21</v>
      </c>
      <c r="E23" s="51"/>
      <c r="F23" s="51"/>
      <c r="G23" s="51"/>
      <c r="H23" s="51"/>
      <c r="I23" s="51"/>
      <c r="J23" s="51"/>
      <c r="K23" s="51"/>
      <c r="L23" s="51"/>
      <c r="M23" s="51"/>
      <c r="N23" s="53"/>
    </row>
    <row r="24" spans="1:15" x14ac:dyDescent="0.2">
      <c r="A24" s="33" t="s">
        <v>33</v>
      </c>
      <c r="B24" s="34"/>
      <c r="C24" s="35"/>
      <c r="D24" s="46" t="s">
        <v>32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5" x14ac:dyDescent="0.2">
      <c r="A25" s="36"/>
      <c r="B25" s="37"/>
      <c r="C25" s="38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5" x14ac:dyDescent="0.2">
      <c r="A26" s="36"/>
      <c r="B26" s="37"/>
      <c r="C26" s="38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5" x14ac:dyDescent="0.2">
      <c r="A27" s="39"/>
      <c r="B27" s="40"/>
      <c r="C27" s="41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</row>
    <row r="28" spans="1:15" x14ac:dyDescent="0.2">
      <c r="A28" s="42" t="s">
        <v>31</v>
      </c>
      <c r="B28" s="43"/>
      <c r="C28" s="44"/>
      <c r="D28" s="45" t="s">
        <v>30</v>
      </c>
      <c r="E28" s="45"/>
      <c r="F28" s="45"/>
      <c r="G28" s="45"/>
      <c r="H28" s="45"/>
      <c r="I28" s="45"/>
      <c r="J28" s="45"/>
      <c r="K28" s="45"/>
      <c r="L28" s="45"/>
      <c r="M28" s="45"/>
      <c r="N28" s="45"/>
    </row>
    <row r="30" spans="1:15" hidden="1" x14ac:dyDescent="0.2"/>
    <row r="31" spans="1:15" hidden="1" x14ac:dyDescent="0.2"/>
    <row r="32" spans="1:15" hidden="1" x14ac:dyDescent="0.2"/>
    <row r="33" spans="1:3" hidden="1" x14ac:dyDescent="0.2">
      <c r="A33" s="24" t="s">
        <v>19</v>
      </c>
      <c r="B33" t="s">
        <v>28</v>
      </c>
    </row>
    <row r="34" spans="1:3" hidden="1" x14ac:dyDescent="0.2">
      <c r="A34" s="12" t="s">
        <v>18</v>
      </c>
      <c r="B34" s="25">
        <v>0.4984690362183597</v>
      </c>
    </row>
    <row r="35" spans="1:3" ht="22.5" hidden="1" x14ac:dyDescent="0.2">
      <c r="A35" s="12" t="s">
        <v>22</v>
      </c>
      <c r="B35" s="25">
        <v>0.74961194166666667</v>
      </c>
    </row>
    <row r="36" spans="1:3" ht="22.5" hidden="1" x14ac:dyDescent="0.2">
      <c r="A36" s="12" t="s">
        <v>23</v>
      </c>
      <c r="B36" s="25">
        <v>0</v>
      </c>
    </row>
    <row r="37" spans="1:3" ht="22.5" hidden="1" x14ac:dyDescent="0.2">
      <c r="A37" s="12" t="s">
        <v>24</v>
      </c>
      <c r="B37" s="25">
        <v>0.33076005292160843</v>
      </c>
    </row>
    <row r="38" spans="1:3" hidden="1" x14ac:dyDescent="0.2">
      <c r="A38" s="12" t="s">
        <v>16</v>
      </c>
      <c r="B38" s="25">
        <v>0.53551325712823694</v>
      </c>
    </row>
    <row r="39" spans="1:3" hidden="1" x14ac:dyDescent="0.2">
      <c r="A39" s="12" t="s">
        <v>17</v>
      </c>
      <c r="B39" s="25">
        <v>0.76728058974358959</v>
      </c>
    </row>
    <row r="40" spans="1:3" hidden="1" x14ac:dyDescent="0.2">
      <c r="A40" s="12" t="s">
        <v>15</v>
      </c>
      <c r="B40" s="25">
        <v>0.63643666666666665</v>
      </c>
    </row>
    <row r="41" spans="1:3" hidden="1" x14ac:dyDescent="0.2">
      <c r="A41" s="12" t="s">
        <v>26</v>
      </c>
      <c r="B41" s="25">
        <v>0.94015557606223032</v>
      </c>
    </row>
    <row r="42" spans="1:3" hidden="1" x14ac:dyDescent="0.2">
      <c r="A42" s="12" t="s">
        <v>25</v>
      </c>
      <c r="B42" s="25">
        <v>0.17983231260531826</v>
      </c>
    </row>
    <row r="43" spans="1:3" hidden="1" x14ac:dyDescent="0.2">
      <c r="A43" s="12" t="s">
        <v>27</v>
      </c>
      <c r="B43" s="25">
        <v>1.6301800000000002</v>
      </c>
    </row>
    <row r="44" spans="1:3" hidden="1" x14ac:dyDescent="0.2">
      <c r="A44" s="12" t="s">
        <v>29</v>
      </c>
      <c r="B44" s="25">
        <v>2.3482138702389261</v>
      </c>
    </row>
    <row r="45" spans="1:3" hidden="1" x14ac:dyDescent="0.2">
      <c r="A45" s="12" t="s">
        <v>20</v>
      </c>
      <c r="B45" s="25">
        <v>0.55797688404623191</v>
      </c>
    </row>
    <row r="46" spans="1:3" hidden="1" x14ac:dyDescent="0.2"/>
    <row r="47" spans="1:3" x14ac:dyDescent="0.2">
      <c r="A47" s="57" t="s">
        <v>19</v>
      </c>
      <c r="B47" s="57" t="s">
        <v>41</v>
      </c>
      <c r="C47" s="57" t="s">
        <v>40</v>
      </c>
    </row>
    <row r="48" spans="1:3" x14ac:dyDescent="0.2">
      <c r="A48" s="58"/>
      <c r="B48" s="58"/>
      <c r="C48" s="58"/>
    </row>
    <row r="49" spans="1:3" x14ac:dyDescent="0.2">
      <c r="A49" s="58"/>
      <c r="B49" s="58"/>
      <c r="C49" s="58"/>
    </row>
    <row r="50" spans="1:3" x14ac:dyDescent="0.2">
      <c r="A50" s="59"/>
      <c r="B50" s="59"/>
      <c r="C50" s="59"/>
    </row>
    <row r="51" spans="1:3" x14ac:dyDescent="0.2">
      <c r="A51" s="4" t="s">
        <v>34</v>
      </c>
      <c r="B51" s="30">
        <f>+O10</f>
        <v>0.24999999835028974</v>
      </c>
      <c r="C51" s="11">
        <f>+B10</f>
        <v>606167052</v>
      </c>
    </row>
    <row r="52" spans="1:3" ht="33.75" x14ac:dyDescent="0.2">
      <c r="A52" s="2" t="s">
        <v>35</v>
      </c>
      <c r="B52" s="30">
        <f t="shared" ref="B52:B62" si="3">+O11</f>
        <v>0.31310003198131175</v>
      </c>
      <c r="C52" s="11">
        <f t="shared" ref="C52:C62" si="4">+B11</f>
        <v>71917000</v>
      </c>
    </row>
    <row r="53" spans="1:3" x14ac:dyDescent="0.2">
      <c r="A53" s="2" t="s">
        <v>36</v>
      </c>
      <c r="B53" s="30">
        <f t="shared" si="3"/>
        <v>0.48964605668967548</v>
      </c>
      <c r="C53" s="11">
        <f t="shared" si="4"/>
        <v>6809000</v>
      </c>
    </row>
    <row r="54" spans="1:3" x14ac:dyDescent="0.2">
      <c r="A54" s="2" t="s">
        <v>37</v>
      </c>
      <c r="B54" s="30">
        <f t="shared" si="3"/>
        <v>7.936760993755812E-2</v>
      </c>
      <c r="C54" s="11">
        <f t="shared" si="4"/>
        <v>3101000</v>
      </c>
    </row>
    <row r="55" spans="1:3" ht="22.5" x14ac:dyDescent="0.2">
      <c r="A55" s="2" t="s">
        <v>38</v>
      </c>
      <c r="B55" s="30">
        <f t="shared" si="3"/>
        <v>0.15492312820512821</v>
      </c>
      <c r="C55" s="11">
        <f t="shared" si="4"/>
        <v>22581000</v>
      </c>
    </row>
    <row r="56" spans="1:3" x14ac:dyDescent="0.2">
      <c r="A56" s="2" t="s">
        <v>16</v>
      </c>
      <c r="B56" s="30">
        <f t="shared" si="3"/>
        <v>8.6130315128493354E-2</v>
      </c>
      <c r="C56" s="11">
        <f t="shared" si="4"/>
        <v>39000000</v>
      </c>
    </row>
    <row r="57" spans="1:3" x14ac:dyDescent="0.2">
      <c r="A57" s="2" t="s">
        <v>17</v>
      </c>
      <c r="B57" s="30">
        <f t="shared" si="3"/>
        <v>0.45384615384615384</v>
      </c>
      <c r="C57" s="11">
        <f t="shared" si="4"/>
        <v>103196000</v>
      </c>
    </row>
    <row r="58" spans="1:3" x14ac:dyDescent="0.2">
      <c r="A58" s="2" t="s">
        <v>15</v>
      </c>
      <c r="B58" s="30">
        <f t="shared" si="3"/>
        <v>4.5714285714285707E-2</v>
      </c>
      <c r="C58" s="11">
        <f t="shared" si="4"/>
        <v>6500000</v>
      </c>
    </row>
    <row r="59" spans="1:3" x14ac:dyDescent="0.2">
      <c r="A59" s="2" t="s">
        <v>26</v>
      </c>
      <c r="B59" s="30">
        <f t="shared" si="3"/>
        <v>0.25</v>
      </c>
      <c r="C59" s="11">
        <f t="shared" si="4"/>
        <v>7000000</v>
      </c>
    </row>
    <row r="60" spans="1:3" x14ac:dyDescent="0.2">
      <c r="A60" s="2" t="s">
        <v>25</v>
      </c>
      <c r="B60" s="30">
        <f t="shared" si="3"/>
        <v>0.25000127551671181</v>
      </c>
      <c r="C60" s="11">
        <f t="shared" si="4"/>
        <v>9222816</v>
      </c>
    </row>
    <row r="61" spans="1:3" x14ac:dyDescent="0.2">
      <c r="A61" s="2" t="s">
        <v>27</v>
      </c>
      <c r="B61" s="30">
        <f t="shared" si="3"/>
        <v>0.25000007786561018</v>
      </c>
      <c r="C61" s="11">
        <f t="shared" si="4"/>
        <v>783996</v>
      </c>
    </row>
    <row r="62" spans="1:3" x14ac:dyDescent="0.2">
      <c r="A62" s="2" t="s">
        <v>20</v>
      </c>
      <c r="B62" s="30">
        <f t="shared" si="3"/>
        <v>0.23191102563978214</v>
      </c>
      <c r="C62" s="11">
        <f t="shared" si="4"/>
        <v>12842640</v>
      </c>
    </row>
    <row r="68" spans="1:12" x14ac:dyDescent="0.2">
      <c r="A68" s="47" t="s">
        <v>9</v>
      </c>
      <c r="B68" s="47" t="s">
        <v>8</v>
      </c>
      <c r="C68" s="47" t="s">
        <v>7</v>
      </c>
      <c r="D68" s="47" t="s">
        <v>6</v>
      </c>
      <c r="E68" s="47" t="s">
        <v>5</v>
      </c>
      <c r="F68" s="47" t="s">
        <v>4</v>
      </c>
      <c r="G68" s="47" t="s">
        <v>3</v>
      </c>
      <c r="H68" s="47" t="s">
        <v>2</v>
      </c>
      <c r="I68" s="47" t="s">
        <v>14</v>
      </c>
      <c r="J68" s="47" t="s">
        <v>1</v>
      </c>
      <c r="K68" s="47" t="s">
        <v>12</v>
      </c>
      <c r="L68" s="47" t="s">
        <v>13</v>
      </c>
    </row>
    <row r="69" spans="1:12" x14ac:dyDescent="0.2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</row>
    <row r="70" spans="1:12" x14ac:dyDescent="0.2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</row>
    <row r="71" spans="1:12" x14ac:dyDescent="0.2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</row>
    <row r="72" spans="1:12" ht="15.75" x14ac:dyDescent="0.2">
      <c r="A72" s="23">
        <f t="shared" ref="A72:L72" si="5">+C22</f>
        <v>0.81267965003486253</v>
      </c>
      <c r="B72" s="23">
        <f t="shared" si="5"/>
        <v>0.67952964684573525</v>
      </c>
      <c r="C72" s="23">
        <f t="shared" si="5"/>
        <v>1.3624306619944024</v>
      </c>
      <c r="D72" s="23">
        <f t="shared" si="5"/>
        <v>0</v>
      </c>
      <c r="E72" s="23">
        <f t="shared" si="5"/>
        <v>0</v>
      </c>
      <c r="F72" s="23">
        <f t="shared" si="5"/>
        <v>0</v>
      </c>
      <c r="G72" s="23">
        <f t="shared" si="5"/>
        <v>0</v>
      </c>
      <c r="H72" s="23">
        <f t="shared" si="5"/>
        <v>0</v>
      </c>
      <c r="I72" s="23">
        <f t="shared" si="5"/>
        <v>0</v>
      </c>
      <c r="J72" s="23">
        <f t="shared" si="5"/>
        <v>0</v>
      </c>
      <c r="K72" s="23">
        <f t="shared" si="5"/>
        <v>0</v>
      </c>
      <c r="L72" s="23">
        <f t="shared" si="5"/>
        <v>0</v>
      </c>
    </row>
  </sheetData>
  <mergeCells count="40">
    <mergeCell ref="I68:I71"/>
    <mergeCell ref="J68:J71"/>
    <mergeCell ref="K68:K71"/>
    <mergeCell ref="L68:L71"/>
    <mergeCell ref="D68:D71"/>
    <mergeCell ref="E68:E71"/>
    <mergeCell ref="F68:F71"/>
    <mergeCell ref="G68:G71"/>
    <mergeCell ref="H68:H71"/>
    <mergeCell ref="A47:A50"/>
    <mergeCell ref="B47:B50"/>
    <mergeCell ref="C47:C50"/>
    <mergeCell ref="A68:A71"/>
    <mergeCell ref="B68:B71"/>
    <mergeCell ref="C68:C71"/>
    <mergeCell ref="K6:K9"/>
    <mergeCell ref="L6:L9"/>
    <mergeCell ref="M6:M9"/>
    <mergeCell ref="A23:C23"/>
    <mergeCell ref="M1:O1"/>
    <mergeCell ref="N2:O2"/>
    <mergeCell ref="O6:O9"/>
    <mergeCell ref="D23:N23"/>
    <mergeCell ref="N3:O3"/>
    <mergeCell ref="A28:C28"/>
    <mergeCell ref="D28:N28"/>
    <mergeCell ref="N6:N9"/>
    <mergeCell ref="A5:O5"/>
    <mergeCell ref="E6:E9"/>
    <mergeCell ref="F6:F9"/>
    <mergeCell ref="G6:G9"/>
    <mergeCell ref="A24:C27"/>
    <mergeCell ref="A6:A9"/>
    <mergeCell ref="B6:B9"/>
    <mergeCell ref="C6:C9"/>
    <mergeCell ref="D6:D9"/>
    <mergeCell ref="D24:N27"/>
    <mergeCell ref="H6:H9"/>
    <mergeCell ref="I6:I9"/>
    <mergeCell ref="J6:J9"/>
  </mergeCells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de Actualizaciones</vt:lpstr>
      <vt:lpstr>Presupuesto SO</vt:lpstr>
      <vt:lpstr>Ejecutado</vt:lpstr>
      <vt:lpstr>Cumplimiento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Vicky</cp:lastModifiedBy>
  <cp:lastPrinted>2013-11-19T20:43:56Z</cp:lastPrinted>
  <dcterms:created xsi:type="dcterms:W3CDTF">2005-08-01T22:22:07Z</dcterms:created>
  <dcterms:modified xsi:type="dcterms:W3CDTF">2016-07-26T17:05:30Z</dcterms:modified>
</cp:coreProperties>
</file>